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yit\Desktop\"/>
    </mc:Choice>
  </mc:AlternateContent>
  <xr:revisionPtr revIDLastSave="0" documentId="13_ncr:1_{A87D9936-4D42-430A-8372-00325E11550A}" xr6:coauthVersionLast="47" xr6:coauthVersionMax="47" xr10:uidLastSave="{00000000-0000-0000-0000-000000000000}"/>
  <bookViews>
    <workbookView xWindow="-120" yWindow="-120" windowWidth="20730" windowHeight="11160" tabRatio="793" activeTab="6" xr2:uid="{00000000-000D-0000-FFFF-FFFF00000000}"/>
  </bookViews>
  <sheets>
    <sheet name="Adatlap " sheetId="1" r:id="rId1"/>
    <sheet name="Közút " sheetId="3" r:id="rId2"/>
    <sheet name="Forgalomtechnika " sheetId="8" r:id="rId3"/>
    <sheet name="FCSM vonalas " sheetId="11" r:id="rId4"/>
    <sheet name="BDK " sheetId="13" r:id="rId5"/>
    <sheet name="Zöldfelület" sheetId="14" r:id="rId6"/>
    <sheet name="FKF" sheetId="15" r:id="rId7"/>
    <sheet name="Tao segédtábla" sheetId="16" r:id="rId8"/>
    <sheet name="Üzemeltetők" sheetId="17" r:id="rId9"/>
    <sheet name="249-2000 Korm.r." sheetId="18" r:id="rId10"/>
    <sheet name="526 2010. sz. int." sheetId="21" r:id="rId11"/>
  </sheets>
  <externalReferences>
    <externalReference r:id="rId12"/>
    <externalReference r:id="rId13"/>
  </externalReferences>
  <definedNames>
    <definedName name="_xlnm._FilterDatabase" localSheetId="6" hidden="1">FKF!$A$1:$A$43</definedName>
    <definedName name="_xlnm._FilterDatabase" localSheetId="2" hidden="1">'Forgalomtechnika '!$A$1:$A$38</definedName>
    <definedName name="_xlnm._FilterDatabase" localSheetId="1" hidden="1">'Közút '!$A$1:$A$97</definedName>
    <definedName name="_xlnm._FilterDatabase" localSheetId="7" hidden="1">'Tao segédtábla'!$A$1:$C$39</definedName>
    <definedName name="_xlnm._FilterDatabase" localSheetId="5" hidden="1">Zöldfelület!$B$2:$B$49</definedName>
    <definedName name="Engedélyokiratszám" localSheetId="10">[1]Adatlap!$B$3</definedName>
    <definedName name="Engedélyokiratszám">[2]Adatlap!$B$3</definedName>
    <definedName name="ig" localSheetId="10">[1]Adatlap!$E$11</definedName>
    <definedName name="ig">[2]Adatlap!$E$11</definedName>
    <definedName name="kerület" localSheetId="10">[1]Adatlap!$B$7</definedName>
    <definedName name="kerület">[2]Adatlap!$B$7</definedName>
    <definedName name="Név" localSheetId="10">[1]Adatlap!$B$9</definedName>
    <definedName name="Név">[2]Adatlap!$B$9</definedName>
    <definedName name="_xlnm.Print_Titles" localSheetId="6">FKF!$1:$6</definedName>
    <definedName name="_xlnm.Print_Titles" localSheetId="1">'Közút '!$1:$7</definedName>
    <definedName name="_xlnm.Print_Area" localSheetId="0">'Adatlap '!$A$1:$M$108</definedName>
    <definedName name="_xlnm.Print_Area" localSheetId="4">'BDK '!$A$1:$N$63</definedName>
    <definedName name="_xlnm.Print_Area" localSheetId="3">'FCSM vonalas '!$A$1:$AC$29</definedName>
    <definedName name="_xlnm.Print_Area" localSheetId="6">FKF!$A$1:$Q$45</definedName>
    <definedName name="_xlnm.Print_Area" localSheetId="2">'Forgalomtechnika '!$A$1:$T$47</definedName>
    <definedName name="_xlnm.Print_Area" localSheetId="1">'Közút '!$A$1:$Q$95</definedName>
    <definedName name="_xlnm.Print_Area" localSheetId="7">'Tao segédtábla'!$A$2:$C$39</definedName>
    <definedName name="_xlnm.Print_Area" localSheetId="5">Zöldfelület!$A$1:$Q$51</definedName>
    <definedName name="Projektnév" localSheetId="10">[1]Adatlap!$B$5</definedName>
    <definedName name="Projektnév">[2]Adatlap!$B$5</definedName>
    <definedName name="tól" localSheetId="10">[1]Adatlap!$B$11</definedName>
    <definedName name="tól">[2]Adatlap!$B$11</definedName>
    <definedName name="Z_72789DBC_B43A_46A7_8750_AFD11E6FEE84_.wvu.FilterData" localSheetId="7" hidden="1">'Tao segédtábla'!$A$1:$C$39</definedName>
    <definedName name="Z_72789DBC_B43A_46A7_8750_AFD11E6FEE84_.wvu.PrintArea" localSheetId="0" hidden="1">'Adatlap '!$A$1:$H$91</definedName>
    <definedName name="Z_72789DBC_B43A_46A7_8750_AFD11E6FEE84_.wvu.PrintArea" localSheetId="4" hidden="1">'BDK '!$A$1:$O$54</definedName>
    <definedName name="Z_72789DBC_B43A_46A7_8750_AFD11E6FEE84_.wvu.PrintArea" localSheetId="3" hidden="1">'FCSM vonalas '!$A$1:$AC$12</definedName>
    <definedName name="Z_72789DBC_B43A_46A7_8750_AFD11E6FEE84_.wvu.PrintArea" localSheetId="6" hidden="1">FKF!$A$1:$P$8</definedName>
    <definedName name="Z_72789DBC_B43A_46A7_8750_AFD11E6FEE84_.wvu.PrintArea" localSheetId="2" hidden="1">'Forgalomtechnika '!$A$1:$T$17</definedName>
    <definedName name="Z_72789DBC_B43A_46A7_8750_AFD11E6FEE84_.wvu.PrintArea" localSheetId="1" hidden="1">'Közút '!$A$1:$Q$9</definedName>
    <definedName name="Z_72789DBC_B43A_46A7_8750_AFD11E6FEE84_.wvu.PrintArea" localSheetId="7" hidden="1">'Tao segédtábla'!$A$2:$C$39</definedName>
    <definedName name="Z_72789DBC_B43A_46A7_8750_AFD11E6FEE84_.wvu.PrintArea" localSheetId="5" hidden="1">Zöldfelület!$A$1:$O$7</definedName>
  </definedNames>
  <calcPr calcId="191029"/>
  <customWorkbookViews>
    <customWorkbookView name="Sebők Krisztina - Egyéni nézet" guid="{72789DBC-B43A-46A7-8750-AFD11E6FEE84}" mergeInterval="0" personalView="1" maximized="1" xWindow="-8" yWindow="-8" windowWidth="1456" windowHeight="87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3" l="1"/>
  <c r="B85" i="1" l="1"/>
  <c r="H40" i="13" l="1"/>
  <c r="I32" i="13" l="1"/>
  <c r="I38" i="13"/>
  <c r="I36" i="13"/>
  <c r="I35" i="13"/>
  <c r="I34" i="13"/>
  <c r="I33" i="13"/>
  <c r="I20" i="13"/>
  <c r="I21" i="13"/>
  <c r="I22" i="13"/>
  <c r="I23" i="13"/>
  <c r="I24" i="13"/>
  <c r="I25" i="13"/>
  <c r="I26" i="13"/>
  <c r="I27" i="13"/>
  <c r="I28" i="13"/>
  <c r="I29" i="13"/>
  <c r="I30" i="13"/>
  <c r="I39" i="13"/>
  <c r="V13" i="11"/>
  <c r="V14" i="11"/>
  <c r="V15" i="11"/>
  <c r="V16" i="11"/>
  <c r="V17" i="11"/>
  <c r="S18" i="11"/>
  <c r="U18" i="11"/>
  <c r="G20" i="14" l="1"/>
  <c r="J22" i="3"/>
  <c r="H93" i="13" l="1"/>
  <c r="S33" i="11" l="1"/>
  <c r="F54" i="3" l="1"/>
  <c r="N20" i="3"/>
  <c r="F20" i="3"/>
  <c r="E24" i="3" l="1"/>
  <c r="F24" i="3" s="1"/>
  <c r="E82" i="3"/>
  <c r="E81" i="3"/>
  <c r="E52" i="3"/>
  <c r="F52" i="3" s="1"/>
  <c r="E53" i="3"/>
  <c r="J82" i="3"/>
  <c r="J53" i="3"/>
  <c r="J55" i="3" s="1"/>
  <c r="J24" i="3"/>
  <c r="F34" i="15" l="1"/>
  <c r="F20" i="15"/>
  <c r="F37" i="15" l="1"/>
  <c r="G40" i="14"/>
  <c r="G42" i="14" s="1"/>
  <c r="H33" i="8" l="1"/>
  <c r="H18" i="8"/>
  <c r="F76" i="3"/>
  <c r="M76" i="3"/>
  <c r="N76" i="3" s="1"/>
  <c r="F77" i="3"/>
  <c r="M77" i="3"/>
  <c r="N77" i="3" s="1"/>
  <c r="F78" i="3"/>
  <c r="N78" i="3"/>
  <c r="F79" i="3"/>
  <c r="N79" i="3"/>
  <c r="F80" i="3"/>
  <c r="N80" i="3"/>
  <c r="N81" i="3"/>
  <c r="F82" i="3"/>
  <c r="N82" i="3"/>
  <c r="J83" i="3"/>
  <c r="F48" i="3"/>
  <c r="M48" i="3"/>
  <c r="N48" i="3" s="1"/>
  <c r="F49" i="3"/>
  <c r="M49" i="3"/>
  <c r="N49" i="3" s="1"/>
  <c r="F50" i="3"/>
  <c r="N50" i="3"/>
  <c r="F51" i="3"/>
  <c r="N51" i="3"/>
  <c r="M52" i="3"/>
  <c r="N52" i="3" s="1"/>
  <c r="F53" i="3"/>
  <c r="M53" i="3"/>
  <c r="N53" i="3" s="1"/>
  <c r="M54" i="3"/>
  <c r="N54" i="3" s="1"/>
  <c r="H66" i="3"/>
  <c r="F18" i="3"/>
  <c r="M18" i="3"/>
  <c r="N18" i="3" s="1"/>
  <c r="F19" i="3"/>
  <c r="N19" i="3"/>
  <c r="F21" i="3"/>
  <c r="N21" i="3"/>
  <c r="F22" i="3"/>
  <c r="N22" i="3"/>
  <c r="F23" i="3"/>
  <c r="N23" i="3"/>
  <c r="N24" i="3"/>
  <c r="N25" i="3"/>
  <c r="J26" i="3"/>
  <c r="H38" i="3"/>
  <c r="I31" i="13" l="1"/>
  <c r="I37" i="13" l="1"/>
  <c r="G40" i="13" l="1"/>
  <c r="G74" i="13" s="1"/>
  <c r="J3" i="15" l="1"/>
  <c r="J2" i="15"/>
  <c r="C2" i="15"/>
  <c r="J103" i="3" l="1"/>
  <c r="H51" i="8"/>
  <c r="C2" i="14"/>
  <c r="J3" i="14"/>
  <c r="E6" i="13"/>
  <c r="E5" i="13" l="1"/>
  <c r="C2" i="13"/>
  <c r="T2" i="11"/>
  <c r="G2" i="8"/>
  <c r="I2" i="3"/>
  <c r="G77" i="13" l="1"/>
  <c r="D4" i="3"/>
  <c r="H20" i="14" l="1"/>
  <c r="I19" i="14"/>
  <c r="D5" i="14" l="1"/>
  <c r="J2" i="14" l="1"/>
  <c r="I4" i="11" l="1"/>
  <c r="G4" i="11"/>
  <c r="G2" i="11"/>
  <c r="D4" i="8"/>
  <c r="E4" i="13"/>
  <c r="T1" i="11"/>
  <c r="G1" i="8"/>
  <c r="I1" i="3"/>
  <c r="S36" i="11" l="1"/>
  <c r="H54" i="8"/>
  <c r="J105" i="3"/>
  <c r="L20" i="3" l="1"/>
  <c r="I39" i="14"/>
  <c r="I34" i="14"/>
  <c r="I36" i="14"/>
  <c r="I35" i="14"/>
  <c r="I38" i="14"/>
  <c r="I37" i="14"/>
  <c r="I18" i="14"/>
  <c r="I20" i="14" s="1"/>
  <c r="U36" i="11" l="1"/>
  <c r="E33" i="15"/>
  <c r="I33" i="14"/>
  <c r="I40" i="14" s="1"/>
  <c r="I42" i="14" s="1"/>
  <c r="B88" i="1" s="1"/>
  <c r="H40" i="14"/>
  <c r="H42" i="14" s="1"/>
  <c r="J32" i="8"/>
  <c r="J17" i="8"/>
  <c r="L79" i="3"/>
  <c r="L77" i="3"/>
  <c r="L82" i="3"/>
  <c r="L80" i="3"/>
  <c r="L81" i="3"/>
  <c r="L78" i="3"/>
  <c r="L51" i="3"/>
  <c r="L54" i="3"/>
  <c r="L52" i="3"/>
  <c r="L49" i="3"/>
  <c r="K55" i="3"/>
  <c r="L50" i="3"/>
  <c r="L53" i="3"/>
  <c r="L22" i="3"/>
  <c r="L19" i="3"/>
  <c r="L23" i="3"/>
  <c r="L25" i="3"/>
  <c r="L24" i="3"/>
  <c r="L21" i="3"/>
  <c r="E32" i="15" l="1"/>
  <c r="E34" i="15" s="1"/>
  <c r="G34" i="15"/>
  <c r="E19" i="15"/>
  <c r="E20" i="15" s="1"/>
  <c r="G20" i="15"/>
  <c r="I33" i="8"/>
  <c r="I18" i="8"/>
  <c r="K83" i="3"/>
  <c r="L76" i="3"/>
  <c r="L83" i="3" s="1"/>
  <c r="L48" i="3"/>
  <c r="L55" i="3" s="1"/>
  <c r="K26" i="3"/>
  <c r="L18" i="3"/>
  <c r="L26" i="3" s="1"/>
  <c r="B79" i="1" l="1"/>
  <c r="E37" i="15"/>
  <c r="B89" i="1" s="1"/>
  <c r="G37" i="15"/>
  <c r="J18" i="8"/>
  <c r="J33" i="8"/>
  <c r="B82" i="1" l="1"/>
  <c r="V12" i="11"/>
  <c r="I19" i="13"/>
  <c r="V18" i="11" l="1"/>
  <c r="I40" i="13"/>
  <c r="B87" i="1" s="1"/>
  <c r="B90" i="1" l="1"/>
  <c r="I73" i="13"/>
  <c r="H77" i="13"/>
  <c r="I54" i="8"/>
  <c r="K10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Czetiné Rotter Csilla</author>
  </authors>
  <commentList>
    <comment ref="AA78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Czetiné Rotter Csilla:</t>
        </r>
        <r>
          <rPr>
            <sz val="9"/>
            <color indexed="81"/>
            <rFont val="Segoe UI"/>
            <family val="2"/>
            <charset val="238"/>
          </rPr>
          <t xml:space="preserve">
magánhálózat, II.ker.aktiválja</t>
        </r>
      </text>
    </comment>
  </commentList>
</comments>
</file>

<file path=xl/sharedStrings.xml><?xml version="1.0" encoding="utf-8"?>
<sst xmlns="http://schemas.openxmlformats.org/spreadsheetml/2006/main" count="1022" uniqueCount="465">
  <si>
    <t>fm</t>
  </si>
  <si>
    <t>m2</t>
  </si>
  <si>
    <t>db</t>
  </si>
  <si>
    <t>összesen:</t>
  </si>
  <si>
    <t>Közút műszaki leltára</t>
  </si>
  <si>
    <t>Megnevezés</t>
  </si>
  <si>
    <t>Mennyiségi egység</t>
  </si>
  <si>
    <t>Mennyiség</t>
  </si>
  <si>
    <t>Mindösszesen:</t>
  </si>
  <si>
    <t>Főgyűjtő</t>
  </si>
  <si>
    <t>Kivitelező</t>
  </si>
  <si>
    <t>Utca név</t>
  </si>
  <si>
    <t>Szakaszhatár</t>
  </si>
  <si>
    <t>Csat. hossz 300 (fm)</t>
  </si>
  <si>
    <t>Csat. hossz 400 (fm)</t>
  </si>
  <si>
    <t>Bek. vez. száma (db)</t>
  </si>
  <si>
    <t>Bek. vez. hossza 200              (fm)</t>
  </si>
  <si>
    <t>Víznyelő bek.vez. Száma (db)</t>
  </si>
  <si>
    <t>Víznyelő bek.vez. Hossza  200                (fm)</t>
  </si>
  <si>
    <t>Víznyelő- aknák száma    (db)</t>
  </si>
  <si>
    <t>Víznyelő- aknák hossza   (fm)</t>
  </si>
  <si>
    <t>Tisztító-aknák száma    (db)</t>
  </si>
  <si>
    <t>Tisztító-aknák hossza   (fm)</t>
  </si>
  <si>
    <t>Kiállá- sok száma (db)</t>
  </si>
  <si>
    <t>Kiállá- sok hossza (fm)</t>
  </si>
  <si>
    <t>Átad-átvét jkv. száma</t>
  </si>
  <si>
    <t xml:space="preserve">Engedélyokiratszám: </t>
  </si>
  <si>
    <t xml:space="preserve"> beruházás átadás-átvételi jkv-höz</t>
  </si>
  <si>
    <t>Melléklet a</t>
  </si>
  <si>
    <t>Engedélyokirat sorszáma:</t>
  </si>
  <si>
    <t>Összesen:</t>
  </si>
  <si>
    <t xml:space="preserve"> - ÁFA</t>
  </si>
  <si>
    <t xml:space="preserve"> - Hatósági, szolgáltatási eljárási díjak (pl. közbeszerzési hatósági díj), vámok, illetéket</t>
  </si>
  <si>
    <t xml:space="preserve"> - Közbeszerzési tanácsadás</t>
  </si>
  <si>
    <t xml:space="preserve"> - Projektmenedzsment </t>
  </si>
  <si>
    <t xml:space="preserve"> - Nyilvánosság biztosítása (PR)</t>
  </si>
  <si>
    <t xml:space="preserve"> - Hitelkamat</t>
  </si>
  <si>
    <t xml:space="preserve"> - Biztosítás</t>
  </si>
  <si>
    <t xml:space="preserve"> - Könyvvizsgálat</t>
  </si>
  <si>
    <t xml:space="preserve"> - Értékbecslés</t>
  </si>
  <si>
    <t>AKTIVÁLHATÓ:</t>
  </si>
  <si>
    <t xml:space="preserve"> - Régészet</t>
  </si>
  <si>
    <t xml:space="preserve"> - Kivitelezési munkák</t>
  </si>
  <si>
    <t xml:space="preserve"> - Üzembe helyezés, próbaüzem költségei</t>
  </si>
  <si>
    <t>NEM AKTIVÁLHATÓ tételek:</t>
  </si>
  <si>
    <t>-ig</t>
  </si>
  <si>
    <t>Szakaszhatárok</t>
  </si>
  <si>
    <t>Forgalomtechnika</t>
  </si>
  <si>
    <t>Vízmű</t>
  </si>
  <si>
    <t>BDK</t>
  </si>
  <si>
    <t>Kerület</t>
  </si>
  <si>
    <t>kapcsoló szekrény</t>
  </si>
  <si>
    <t>lámpatest</t>
  </si>
  <si>
    <t>oszlop</t>
  </si>
  <si>
    <t>kábel</t>
  </si>
  <si>
    <t>Budapest</t>
  </si>
  <si>
    <t>kerület</t>
  </si>
  <si>
    <t>Közvilágítási hálózat műszaki - pénzügyi kimutatása</t>
  </si>
  <si>
    <t>Sor-
szám</t>
  </si>
  <si>
    <t>Eszköz rövid megnevezése</t>
  </si>
  <si>
    <t>Eszköz részletes megnevezése</t>
  </si>
  <si>
    <t>Egyedi eszköz értéke
darabszám esetén</t>
  </si>
  <si>
    <t>Bekerülési érték</t>
  </si>
  <si>
    <t>Értékcsökkenés
leírási kulcs %-ban</t>
  </si>
  <si>
    <t>1.</t>
  </si>
  <si>
    <t>Zöldfelület</t>
  </si>
  <si>
    <t>Gyepfelület</t>
  </si>
  <si>
    <t>3.</t>
  </si>
  <si>
    <t>Új parkfa, földlabdával, támrudakkal</t>
  </si>
  <si>
    <t>5.</t>
  </si>
  <si>
    <t>Parki felszerelések</t>
  </si>
  <si>
    <t>Locsolóhálózat</t>
  </si>
  <si>
    <t>Üzembehelyezés dátuma:</t>
  </si>
  <si>
    <t>Főkert</t>
  </si>
  <si>
    <t>"A" vég</t>
  </si>
  <si>
    <t>"B" vég</t>
  </si>
  <si>
    <t>-től</t>
  </si>
  <si>
    <t>Közút</t>
  </si>
  <si>
    <t>Híd</t>
  </si>
  <si>
    <t>Út</t>
  </si>
  <si>
    <t>Üzemeltető</t>
  </si>
  <si>
    <t>Épületek:</t>
  </si>
  <si>
    <t>Hosszú élettartalmú szerkezetből</t>
  </si>
  <si>
    <t>Közepes élettartalmú szerkezetből</t>
  </si>
  <si>
    <t>Rövid élettartalmú szerkezetből</t>
  </si>
  <si>
    <t>Építmények:</t>
  </si>
  <si>
    <t>Iprai építmény</t>
  </si>
  <si>
    <t>Mezőgazdasági építmény</t>
  </si>
  <si>
    <t>önálló támrendszer</t>
  </si>
  <si>
    <t>Melioráció</t>
  </si>
  <si>
    <t xml:space="preserve">Mezőgazdasági tevékenységet végző adózónál a bekötő- és üzemi út
</t>
  </si>
  <si>
    <t>Közforgalmi vasút és kiegészítő építményei, ideértve az iparvágányokat is</t>
  </si>
  <si>
    <t>Egyéb vasúti építmény (elővárosi vasút, közúti villamosvasút, metróvasúti pálya stb.)</t>
  </si>
  <si>
    <t>Vízi építmény</t>
  </si>
  <si>
    <t>Elektromos vezeték, ideértve a távközlési hálózat vezetékeit is</t>
  </si>
  <si>
    <t>Kőolaj- és földgázvezeték, gázvezeték</t>
  </si>
  <si>
    <t>Gőz-, forróvíz- és termálvízvezeték, földgáztávvezeték, termálkút</t>
  </si>
  <si>
    <t>Közúti villamosvasúti és trolibusz munkavezeték</t>
  </si>
  <si>
    <t>Egyéb, minden más vezeték</t>
  </si>
  <si>
    <t>Vizközmű vezeték</t>
  </si>
  <si>
    <t>Alagút és földalatti építmény (a bányászati építmény kivételével)</t>
  </si>
  <si>
    <t>Idegen (bérelt) ingatlanon végzett beruházás</t>
  </si>
  <si>
    <t>Kizárólag film- és videogyártást szolgáló építmény</t>
  </si>
  <si>
    <t>Minden egyéb építmény</t>
  </si>
  <si>
    <t>GÉPEK, BERENDEZÉSEK, FELSZERELÉSEK, JÁRMŰVEK, TENYÉSZÁLLATOK:</t>
  </si>
  <si>
    <t>A HR 8456-8465, 8479 vtsz.-okból a programvezérlésű, számvezérlésű gépek, berendezések</t>
  </si>
  <si>
    <t>. A HR 8471, 8530, 8537 vtsz.-okból az irányítástechnikai és általános rendeltetésű számítástechnikai gépek, berendezések</t>
  </si>
  <si>
    <t>A HR 84. és 85. Árucsoportból az ipari robotok</t>
  </si>
  <si>
    <t>A HR 9012, 9014-9017, 9024-9032 vtsz.-okból az átviteltechnikai, az ipari különleges vizsgálóműszerek és a komplex elven működő különleges mérő- és
vizsgáló berendezések</t>
  </si>
  <si>
    <t>A HR 8469, 8470, 8472 vtsz.-ok</t>
  </si>
  <si>
    <t>A HR 8419 11,8541 40 vtsz.-alszámok</t>
  </si>
  <si>
    <t>A HR 8402, 8403, 8416, 8417 vtsz.-okból a fluidágyas szénportüzelésű berendezések, valamint a mezőgazdasági és erdőgazdasági nedves melléktermékek elégetésével üzemelő hőfejlesztő berendezé- sek</t>
  </si>
  <si>
    <t>A HR 8418 80 vsz.-alszám, valamint a 8514 vtsz.-ból a hulladékmegsemmisítő, -feldolgozó, - hatástalanító és -hasznosító berendezések</t>
  </si>
  <si>
    <t>A HR 8421 21 vtsz.-alszámok</t>
  </si>
  <si>
    <t>A HR 8419 20 vtsz.-alszám, továbbá a HR 9018-9022 vtsz.-okból az orvosi gyógyászati laboratóriumi eszközök</t>
  </si>
  <si>
    <t>A HR 8421 31, 8421 39 vtsz.-alszámok</t>
  </si>
  <si>
    <t>A HR 8419, 8421 vtsz.-okból a szennyezőanyag leválasztását, szűrését szolgáló berendezések</t>
  </si>
  <si>
    <t>A HR 8701 vtsz.-ból a járművek, valamint a HR 8702-8705, 8710, 8711 vtsz.-ok</t>
  </si>
  <si>
    <t>Minden egyéb – az a)-b) pontban és d)-e) pontban fel nem sorolt – tárgyi eszköz</t>
  </si>
  <si>
    <t>Hulladék ágazat gépei, berendezései, felszerelései, járművei</t>
  </si>
  <si>
    <t xml:space="preserve">A víziközmű-szolgáltatásról szóló 2011. évi CCIX. törvény (a továbbiakban: Vksztv.) szerinti víziközmű alkotórészét, tartozékát képező gépek, berendezések,
felszerelések, a Vksztv.-ben meghatározott
rendszerfüggetlen víziközmű-elemek kivételével.
</t>
  </si>
  <si>
    <t>Tulajdonos:</t>
  </si>
  <si>
    <t>Leírási kulcs megnevezése</t>
  </si>
  <si>
    <t xml:space="preserve">Szakasz kezdő HRSZ-a: </t>
  </si>
  <si>
    <t>Rendszer függő/független</t>
  </si>
  <si>
    <t>Létesítés</t>
  </si>
  <si>
    <t>Bontás</t>
  </si>
  <si>
    <t>FORGALOMTECHNIKA</t>
  </si>
  <si>
    <t>Kerület*:</t>
  </si>
  <si>
    <t>HRSZ*:</t>
  </si>
  <si>
    <t>Építés</t>
  </si>
  <si>
    <t>Üzembe helyezés (forgalombahelyezés, használatba vétel) dátuma</t>
  </si>
  <si>
    <t>Beruházás okirat szerinti megnevezése:</t>
  </si>
  <si>
    <t xml:space="preserve"> - Kártérítés</t>
  </si>
  <si>
    <t xml:space="preserve"> - Kártalanítás (szolgalmi jog)</t>
  </si>
  <si>
    <t xml:space="preserve"> - Ingatlan bérlet</t>
  </si>
  <si>
    <t>Üzembe helyezés / forgalombahelyezés/  használatba vétel dátuma</t>
  </si>
  <si>
    <t>alapítás-átszervezés, illetve kísérleti fejlesztés aktivált értéke</t>
  </si>
  <si>
    <t>vagyoni értékű jogok</t>
  </si>
  <si>
    <t>szellemi termékek</t>
  </si>
  <si>
    <t>épületek és kapcsolódó vagyoni értékű jogok</t>
  </si>
  <si>
    <t>építmények és kapcsolódó vagyoni értékű jogok</t>
  </si>
  <si>
    <t>ültetvények</t>
  </si>
  <si>
    <t>gépek, berendezések és felszerelések, kivéve számítástechnikai és ügyvitel technikai eszközöket</t>
  </si>
  <si>
    <t>számítástechnikai és ügyvitel technikai eszközök</t>
  </si>
  <si>
    <t>járművek</t>
  </si>
  <si>
    <t>veszélyes hulladék tárolására igénybe vett földterület, telek</t>
  </si>
  <si>
    <t>bányaművelésre igénybe vett földterület</t>
  </si>
  <si>
    <t xml:space="preserve">Leírási kulcs megnevezése 
</t>
  </si>
  <si>
    <t>Leírási kulcs (%)</t>
  </si>
  <si>
    <t>Gyári/Gyártási szám</t>
  </si>
  <si>
    <t>249/2000. (XII. 24.) Korm. rendelet 30. § (2)</t>
  </si>
  <si>
    <t>Várható használati idő (év)</t>
  </si>
  <si>
    <t>Bekerülési érték (Ft)</t>
  </si>
  <si>
    <t>Várható használati idő végén lévő maradványérték (Ft)</t>
  </si>
  <si>
    <t>2014. január 1-jét megelőzően üzembe-, forgalomba helyezett eszközök esetén</t>
  </si>
  <si>
    <t>Beruházás helye (utca)</t>
  </si>
  <si>
    <t>Telepítés helye/címe:</t>
  </si>
  <si>
    <t>Üzemeltető:</t>
  </si>
  <si>
    <t>VTSZ</t>
  </si>
  <si>
    <t xml:space="preserve">Gép/berendezés </t>
  </si>
  <si>
    <t>Bontás időpontja</t>
  </si>
  <si>
    <t>Közvetett költség (Ft)              (egyéb aktiválandó)</t>
  </si>
  <si>
    <t xml:space="preserve">Közvetlen költség (Ft) (kivitelezés) </t>
  </si>
  <si>
    <t>Bekerülési érték (Ft)    (közvetlen+közvetett költség)</t>
  </si>
  <si>
    <t>Épület/ építmény/ gép terület neve</t>
  </si>
  <si>
    <t xml:space="preserve"> - Műszaki ellenőrzés</t>
  </si>
  <si>
    <t>Az ingatlanra bejegyzett szolgalmi jog önálló tárgyi eszközként (ingatlan) aktiválandó, mint ingatlanhoz kapcsolódó vagyoni értékű jog (nem tartozik az immateriális javak közé).</t>
  </si>
  <si>
    <t>-  Bonyolítás</t>
  </si>
  <si>
    <t>Műszaki átadás -átvétel záró időpontja</t>
  </si>
  <si>
    <t>Fővárosi tulajdonban lévő vagyon elbontása esetén tételes (egyedi tárgyi eszközök szerinti) bontási leltár szükséges.</t>
  </si>
  <si>
    <t>Üzembe helyezés / használatba vétel dátuma</t>
  </si>
  <si>
    <t>HRSZ:</t>
  </si>
  <si>
    <t>Megnevezés:</t>
  </si>
  <si>
    <t>Cím:</t>
  </si>
  <si>
    <t>Típus</t>
  </si>
  <si>
    <t>Közút neve:</t>
  </si>
  <si>
    <t>Rendeltetés, jelleg, útkategória *</t>
  </si>
  <si>
    <t>Anyaga **</t>
  </si>
  <si>
    <t>Víztelenítés módja ***</t>
  </si>
  <si>
    <t xml:space="preserve">Kiépített hosszúság </t>
  </si>
  <si>
    <t xml:space="preserve">Kiépített átlagos burkolat-szélesség </t>
  </si>
  <si>
    <t>m</t>
  </si>
  <si>
    <t>Járda, gyalogút (aszfaltozott)</t>
  </si>
  <si>
    <t>Kiépített hosszúság</t>
  </si>
  <si>
    <t>Kiépített átlagos burkolat-szélesség</t>
  </si>
  <si>
    <t>Közvetlen költség (kivitelezés) (Ft)</t>
  </si>
  <si>
    <t>Közvetlen költség (kivitelezés)</t>
  </si>
  <si>
    <t>Közvetett költség                (egyéb aktiválandó)</t>
  </si>
  <si>
    <t>Budapest Főváros Önkormányzata</t>
  </si>
  <si>
    <t>megépült csatornahálózat műszaki-pénzügyi leltára</t>
  </si>
  <si>
    <t xml:space="preserve">…………………………………….
Üzemeltető
Budapesti Dísz-és Közvilágítási Kft.
</t>
  </si>
  <si>
    <t>Gyári szám</t>
  </si>
  <si>
    <t>Bekerülési érték (Ft) (I+J)</t>
  </si>
  <si>
    <t>Egyéb</t>
  </si>
  <si>
    <t>FCSM vonalas</t>
  </si>
  <si>
    <t>Közvetett költség (Ft )
(egyéb aktiválandó)</t>
  </si>
  <si>
    <t>Műtárgy - Felüljáró</t>
  </si>
  <si>
    <t>Összesen</t>
  </si>
  <si>
    <t>Elektromos vezeték</t>
  </si>
  <si>
    <t xml:space="preserve">Leírási kulcs megnevezése </t>
  </si>
  <si>
    <t>Hulladék tároló</t>
  </si>
  <si>
    <t>Termék megnevezés</t>
  </si>
  <si>
    <t>alapvasalat</t>
  </si>
  <si>
    <t>egyéb építmény</t>
  </si>
  <si>
    <t>egyéb felszerelés</t>
  </si>
  <si>
    <t>(Terület) Mennyiség</t>
  </si>
  <si>
    <t>engedélyokirat szerinti megnevezésű feladathoz, valamint</t>
  </si>
  <si>
    <t>engedélyokirat szerinti megnevezésű feladathoz.</t>
  </si>
  <si>
    <t>Megállapodás megnevezése:</t>
  </si>
  <si>
    <t>-&gt;</t>
  </si>
  <si>
    <t xml:space="preserve">Melléklet a </t>
  </si>
  <si>
    <t>beruházás átadás-átvételi jkv-höz.</t>
  </si>
  <si>
    <t>FEDLAP</t>
  </si>
  <si>
    <t xml:space="preserve"> - Előkészítési munkák pl. megvalósíthatósági tanulmány, szakértői tanulmányok,</t>
  </si>
  <si>
    <t>engedélyezési és kivitelezési tervezés</t>
  </si>
  <si>
    <t>-  Árszakértés</t>
  </si>
  <si>
    <t>Közút és Zöldterület esetén HRSZ -enként kell megadni az eszközöket.</t>
  </si>
  <si>
    <t>2014. január 1-jét követő üzembe helyezés/használatba vétel / forgalomba helyezés esetén alkalmazandó értékcsökkenési leírás: 1996. évi LXXXI. Törvény 2. számú melléklete szerint.</t>
  </si>
  <si>
    <t>2014. január 1-jét megelőző üzembe helyezés / használatba vétel / forgalomba helyezés esetén alkalmazandó értékcsökkenési leírás:  249/2000. (XII. 24.) Korm. rendelet 30. § (2) bekezdés szerint.</t>
  </si>
  <si>
    <t>A kis értékű (200 ezer Ft alatti egyedi értékű) gép, berendezés esetén azonnali leírás, tehát ÉCS kulcs 100%. (kivéve a 0%-os eszközök esetében pl.: zöld felület)</t>
  </si>
  <si>
    <t>Maradványérték: Számviteli tv. 3. § (4) bekezdés 6. pont,  52. § (1), (2) bekezdései szerinti érték, illetve az Áhsz. 17. § (4) bekezdés alapján a 25 millió Ft alatti gépek, berendezések, felszerelések, járművek esetében 0 Ft.</t>
  </si>
  <si>
    <t xml:space="preserve">A mellékelt műszaki leltárlapokon lévő adatokat üzemeltetők és helyrajzi számok szerint, azon belül egyedi tárgyi eszközönként  (a számviteli törvénynek megfelelően leltári egységenként) külön-külön kell kitölteni. Amennyiben egy HRSZ-en belül több azonos típusú vagyontárgy (tárgyi eszköz) szerepel (pl. 3 út/HRSZ, vagy forgalomtechnikánál többféle gép, berendezés), akkor vagyontárgyanként (tárgyi eszközönként) külön soron kell szerepeltetni. </t>
  </si>
  <si>
    <t>Üzembe helyezés (forgalombahelyezés, használatba vétel) dátuma a műszaki átadás - átvételi eljárás (külön átadási eljárás esetében az üzemeltető által kiállított és aláírt műszaki átadás-átvételi jegyzőkönyv dátuma) lezárásának dátuma.</t>
  </si>
  <si>
    <t>Vámtarifa szám kereső:</t>
  </si>
  <si>
    <t xml:space="preserve">http://ekaer.hu/vtsz-kalkulator/ </t>
  </si>
  <si>
    <t>ELMŰ vezeték építés vagy kiváltás esetén: Vet. Tv. Alapján a tulajdonjog a szolgáltatóhoz kerül TMÁ alapján, így nincs aktiválva, befejeztlen eszközként kerül kivezetésre!</t>
  </si>
  <si>
    <t>Fedlapon és az információt tartalmazó füleken kívül a többi munkalap törlendő.</t>
  </si>
  <si>
    <t>*Ha adott beruházásnál van út "fül" is ott is szerepelhet az alépítmény, de ha csak forgalomtechnika fül van akkor ott kell megjeleníteni az alépítményi hálozatot.</t>
  </si>
  <si>
    <t xml:space="preserve">Csomópont VILATI száma: </t>
  </si>
  <si>
    <t>Gyártási év</t>
  </si>
  <si>
    <t>VTSZ szám</t>
  </si>
  <si>
    <t>-</t>
  </si>
  <si>
    <t>Közút-</t>
  </si>
  <si>
    <t>FCSM</t>
  </si>
  <si>
    <t>FŐKert</t>
  </si>
  <si>
    <t>BKV</t>
  </si>
  <si>
    <t>Kijelölt felelős</t>
  </si>
  <si>
    <t>Hegyi Zsuzsanna</t>
  </si>
  <si>
    <t>Józsa Dorottya</t>
  </si>
  <si>
    <t>Oszoly Tamás-üzemeltetési kérdések</t>
  </si>
  <si>
    <t xml:space="preserve">Lengyel Gábor - műszaki beruházási igazgató </t>
  </si>
  <si>
    <t>Hódos Jirina</t>
  </si>
  <si>
    <t>Dudás Éva- Számvitel</t>
  </si>
  <si>
    <t>Hodik Zoltán</t>
  </si>
  <si>
    <t>dr. Molnár Terézia - tárgyi eszközik nyilvántart</t>
  </si>
  <si>
    <t>Juhász Attila - projektirányítási osztályvezető</t>
  </si>
  <si>
    <t>Tamás László - üzemeltetési vezető Szuromi János</t>
  </si>
  <si>
    <t>Bakiné Stefszki Andra - Műszaki</t>
  </si>
  <si>
    <t>Molek Tamás</t>
  </si>
  <si>
    <t>Csernyánszky György - projektirányító</t>
  </si>
  <si>
    <t>Dósa Attila</t>
  </si>
  <si>
    <r>
      <t xml:space="preserve">Lipcsei Szabolcs-
</t>
    </r>
    <r>
      <rPr>
        <i/>
        <sz val="10"/>
        <color rgb="FF000000"/>
        <rFont val="Arial"/>
        <family val="2"/>
        <charset val="238"/>
      </rPr>
      <t>Neki küldeni</t>
    </r>
  </si>
  <si>
    <t>e-mail</t>
  </si>
  <si>
    <t>zsuzsanna.hegyi@budapestkozut.hu
 (+36 30 567 6737)</t>
  </si>
  <si>
    <t>dorottya.jozsa@budapestkozut.hu
(+36 30 593 7977)</t>
  </si>
  <si>
    <t>oszolyt@fcsm.hu (455-4238)</t>
  </si>
  <si>
    <t>(3614652697) gabor.lengyel@vizmuvek.hu</t>
  </si>
  <si>
    <t>jirina.hodos@bdk.hu</t>
  </si>
  <si>
    <t>dudase@bkv.hu</t>
  </si>
  <si>
    <t>zoltan.hodik@budapestkozut.hu
(+36 30 676 4298)</t>
  </si>
  <si>
    <t>molnart@fcsm.hu</t>
  </si>
  <si>
    <t>(3614652485, 36309195021)attila.juhasz@vizmuvek.hu</t>
  </si>
  <si>
    <t>laszlo.tamas@bdk.hu (36209119782)</t>
  </si>
  <si>
    <t>BakineStefszkyA@bkv.hu
+36204998013</t>
  </si>
  <si>
    <t>tamas.molek@budapestkozut.hu (+36 70 390 3483)</t>
  </si>
  <si>
    <t>(3614652682, 36303992985) gyorgy.csernyanszky@vizmuvek.hu</t>
  </si>
  <si>
    <t>attila.dosa@bdk.hu (36203961842)</t>
  </si>
  <si>
    <t>janos.szuromi@bdk.hu (36209193173)</t>
  </si>
  <si>
    <t>Hulladékgyűjtő eszközök műszaki - pénzügyi kimutatása</t>
  </si>
  <si>
    <t>Üzembe helyezett tárgyi eszközök megnevezése</t>
  </si>
  <si>
    <t>Aktiválandó összeg (HUF)</t>
  </si>
  <si>
    <t>TAO leírási kulcs jegyzéke szerinti</t>
  </si>
  <si>
    <t>Gyártó</t>
  </si>
  <si>
    <t>Vtsz.</t>
  </si>
  <si>
    <t>HUF</t>
  </si>
  <si>
    <t xml:space="preserve">Közvetett költség (egyéb aktiválandó) (Ft) </t>
  </si>
  <si>
    <t>Écs kulcs</t>
  </si>
  <si>
    <t>A zöld cellakitöltésű cellák</t>
  </si>
  <si>
    <t>automatikusan, képletezve töltődnek, azokat felülvizsgálni szükséges.</t>
  </si>
  <si>
    <r>
      <t xml:space="preserve">A víziközmű szolgáltatásról szóló 2011. évi CCIX tv. szerinti rendszerfüggő vízi közmű alkotórészét, tartozékát képező gépek, berendezések, felszerelések ÉCS kulcsa 2017.január 1. után 14,5% </t>
    </r>
    <r>
      <rPr>
        <sz val="10"/>
        <color rgb="FFFF0000"/>
        <rFont val="Arial"/>
        <family val="2"/>
        <charset val="238"/>
      </rPr>
      <t>és 33%</t>
    </r>
    <r>
      <rPr>
        <sz val="10"/>
        <rFont val="Arial"/>
        <family val="2"/>
        <charset val="238"/>
      </rPr>
      <t xml:space="preserve"> helyett 7%, ezért szükséges a rendszerfüggő / független besorolás az FCSM leltárakon. </t>
    </r>
    <r>
      <rPr>
        <sz val="10"/>
        <color rgb="FFFF0000"/>
        <rFont val="Arial"/>
        <family val="2"/>
        <charset val="238"/>
      </rPr>
      <t>Rendszerfüggetlen gép, berendezés, felszerlés esetében marad a 14,5% és a 33%.</t>
    </r>
  </si>
  <si>
    <r>
      <t xml:space="preserve">A 2010. július 1.- 2014. január 1. közötti időszakban aktivált és üzemeltetésre átadott vízi közmű  esetében a használati idő figyelembe vételével az Önkormányzat számviteli politikájában megállapított kulcs alkalmazandó </t>
    </r>
    <r>
      <rPr>
        <sz val="10"/>
        <color rgb="FFFF0000"/>
        <rFont val="Arial"/>
        <family val="2"/>
        <charset val="238"/>
      </rPr>
      <t>az 526/2010. számú intézkedés alapján</t>
    </r>
    <r>
      <rPr>
        <sz val="10"/>
        <rFont val="Arial"/>
        <family val="2"/>
        <charset val="238"/>
      </rPr>
      <t>.</t>
    </r>
  </si>
  <si>
    <t>Idegen (kerületi, bérelt) ingatlanon végzett beruházás leírási kulcsa 6,0 % megnevezése "Idegen (bérelt) ingatlanon végzett beruházás". Amennyiben a feladat befejezésével a terület tulajdonosa nem vette át üzemeltetésre (nincs aláírt átadás - átvételi jegyzőkönyvben rögzítve az üzemeltetésre való visszavétel) abban az esetben alá kell írnia a műszaki leltárt. A bontást az ilyen esetekben nem kell feltüntetni.</t>
  </si>
  <si>
    <t>Hrsz.-ok esetében a tulajdoni lap szerinti tulajdonost kell feltüntetni, vagyonkezelt ingatlanok esetében a "vagyonkezelt ingatlan" is szerepeljen a hrsz mellett</t>
  </si>
  <si>
    <t>ELMŰ</t>
  </si>
  <si>
    <t>Egyéb vezeték</t>
  </si>
  <si>
    <t>cím</t>
  </si>
  <si>
    <t xml:space="preserve">kapcsán megépült </t>
  </si>
  <si>
    <t>Zöldfelület műszaki-pénzügyi leltára</t>
  </si>
  <si>
    <t>Fővárosi Önkormányzat Számviteli politikája</t>
  </si>
  <si>
    <t xml:space="preserve">1. számú melléklet az 526/2010. számú intézkedéshez </t>
  </si>
  <si>
    <t>az 568/2007 számú intézkedés 6. számú melléklete</t>
  </si>
  <si>
    <t xml:space="preserve">Értékcsökkenés elszámolása </t>
  </si>
  <si>
    <t>a 2010. július 1. után üzemeltetésre (bérletbe, használatra) átadott víziközmű eszközöknél a Korm. rendelet 8 § (6) bekezdésében meghatározott 30 § (5) bekezdése alapján választható a várható hasznos élettartam szerinti leírási kulcsok szerint</t>
  </si>
  <si>
    <t xml:space="preserve">Az éves értékcsökkenés elszámolása </t>
  </si>
  <si>
    <t>A 2010. július 1. után üzemeltetésre (bérletbe, használatra) átadott víziközmű eszközöknél a Korm. rendelet 8 § (6) bekezdésében meghatározott 30 § (5) bekezdése alapján választható a várható hasznos élettartam szerinti leírási kulcsok szerint kell elszámolni, addig amíg azokat rendeltetésüknek megfelelően használják.</t>
  </si>
  <si>
    <t>Üzemeltetésre (bérletbe, használatra) átadott víziközmű eszközöknél alkalmazandó értékcsökkenési leírási kulcsok a várható hasznos élettartam alapján kerülnek meghatározásra, a 2010. július 1-je után aktivált és üzemeltetésre átadott eszközök esetében. A Korm. Rendelet 8. § (6) bekezdésében meghatározott, a Korm. Rendelet 30. § (5) bekezdése alapján választható, a használati idő figyelembe vételével megállapított kulcsok az alábbiak:</t>
  </si>
  <si>
    <t>várható élettartam (év)            %</t>
  </si>
  <si>
    <t>·       vagyoni értékű jogok</t>
  </si>
  <si>
    <t xml:space="preserve">         6,2 év            </t>
  </si>
  <si>
    <t xml:space="preserve">·      épületek és kapcsolódó vagyonértékű jogok </t>
  </si>
  <si>
    <t xml:space="preserve">        50   év              </t>
  </si>
  <si>
    <t>·      építmények, szennyvízelvezető csatornák</t>
  </si>
  <si>
    <t>·      egyéb víziközmű építmények, vezetékek</t>
  </si>
  <si>
    <t xml:space="preserve">        33,3 év              </t>
  </si>
  <si>
    <t>·      gépek, berendezések, felszerelések</t>
  </si>
  <si>
    <t xml:space="preserve">        12 év               </t>
  </si>
  <si>
    <t>·      elektromos berendezések, felszerelések</t>
  </si>
  <si>
    <t xml:space="preserve">                    15 év              </t>
  </si>
  <si>
    <t xml:space="preserve">·      irányítástechnikai berendezések (számítástechnikai </t>
  </si>
  <si>
    <t xml:space="preserve">          5 év                                  20 %</t>
  </si>
  <si>
    <t xml:space="preserve">         eszközök, műszerek)</t>
  </si>
  <si>
    <t xml:space="preserve">A várható használati idő meghatározása a kivitelezői nyilatkozat, a beruházást ellenőrző mérnök és az üzemeltetők javaslata alapján történt. Az új beruházás, illetve a felújítás eredményeként létrejövő eszközök aktiválási jegyzőkönyvében kell a számla megbontások részletezésével az eszközök fenti csoportok szerinti besorolását feltűntetni. A víziközművek egységes szabályozására tekintettel az idegen tulajdonon illetve a közös tulajdonon végzett beruházás, felújítás eredményeként létrejövő eszközök értékcsökkenése is a fenti kulcsok alapján történik. </t>
  </si>
  <si>
    <t>Az értékcsökkenés összegét negyedévenként – az éves - leírási kulcsok alapján, az eszközök tényleges használatának megfelelően naptári napra kell elszámolni. Az eszközök értékcsökkenése a saját tőkét csökkenti.</t>
  </si>
  <si>
    <t>Fővárosi Önmkormányzat</t>
  </si>
  <si>
    <t>Amennyiben a Fővárosi Beruházásról van szó és az támogatásból valósul meg akkor a bekerülési értéket forrásonként KELL megbontani!!! Ez esetben a táblázatot bővíteni kell további oszlopokkal</t>
  </si>
  <si>
    <t>13543/1</t>
  </si>
  <si>
    <t>K-40092-1 Közvilágítási szekrény</t>
  </si>
  <si>
    <t>9 m-es kandelláber
11 m-es kandelláber</t>
  </si>
  <si>
    <t>Kutyapiszok tároló</t>
  </si>
  <si>
    <t>VB támfal</t>
  </si>
  <si>
    <t>Kovácsolt vas kerítés</t>
  </si>
  <si>
    <t>Üllőkavics</t>
  </si>
  <si>
    <t>Széna tér</t>
  </si>
  <si>
    <t>Budapest II.</t>
  </si>
  <si>
    <t>Megállapodás a Széna tér fejlesztéséről, a szükséges fejlesztési forrás biztosításáról és kapcsolódó üzemeltetési és kezelési kérdések rendezéséről</t>
  </si>
  <si>
    <t>A Széna tér fejlesztése, a fejlesztés I/A. ütemének a megállapodásban rögzített feltételek szerinti megvalósítása</t>
  </si>
  <si>
    <t>Budapest Főváros II. Kerületi Önkormányzat</t>
  </si>
  <si>
    <t>Budapest Közút Zrt.</t>
  </si>
  <si>
    <t>Csalogány utca</t>
  </si>
  <si>
    <t>Budapesti Dísz-és Közvilágítási Kft.</t>
  </si>
  <si>
    <t>II.</t>
  </si>
  <si>
    <t>Faveremrács/terraway</t>
  </si>
  <si>
    <t>Margit körút</t>
  </si>
  <si>
    <t>Margit körút 68.</t>
  </si>
  <si>
    <t>Varsányi Irén utca</t>
  </si>
  <si>
    <t>Margit körút 66., Bakfark Bálint utca 2., Varsányi Irén utca 37.</t>
  </si>
  <si>
    <t>…………………………………….
Üzemeltető
Budapest Közút Zrt.</t>
  </si>
  <si>
    <t xml:space="preserve">…………………………………….
Üzemeltető
Budapest II. kerületi Önkormányzat </t>
  </si>
  <si>
    <t>…………………………………….
Vagyongazda
BFFH Városüzemeltetési Főosztály</t>
  </si>
  <si>
    <t xml:space="preserve">…………………………………….
Vagyongazda
BFFH Várostervezési Főosztály
</t>
  </si>
  <si>
    <t xml:space="preserve">…………………………………….
Üzemeltető
BKM Budapesti Közművek Nonprofit Zrt. (FŐKERT)
</t>
  </si>
  <si>
    <t xml:space="preserve">…………………………………….
Üzemeltető
Budapest II. kerületi Önkormányzat 
</t>
  </si>
  <si>
    <t xml:space="preserve">…………………………………….
Üzemeltető
Budapest II. kerületi Önkormányzat
</t>
  </si>
  <si>
    <t>Széna tér fejlesztése</t>
  </si>
  <si>
    <t xml:space="preserve">Fehérvári Eszter </t>
  </si>
  <si>
    <t xml:space="preserve">
lipcsei.szabolcs@fokert.hu</t>
  </si>
  <si>
    <t>fehervari.eszter@fokert.hu</t>
  </si>
  <si>
    <t>Járda-Kiemelt szegély</t>
  </si>
  <si>
    <t>Járda-Térburkolat 60/30</t>
  </si>
  <si>
    <t>Út-Aszfal burkolat AC8,AC22</t>
  </si>
  <si>
    <t>JárdaTérburkolat 60/30</t>
  </si>
  <si>
    <t>Járda-Térburkolat Segítőkő</t>
  </si>
  <si>
    <t>Járda-Hírdető oszlop</t>
  </si>
  <si>
    <t>Járda-Térburkolat 30/20</t>
  </si>
  <si>
    <t>Járda-Térburkolat segítőkő</t>
  </si>
  <si>
    <t>Járda-Forgalomterelő poller</t>
  </si>
  <si>
    <t>Járda-Süllyesztett szegély</t>
  </si>
  <si>
    <t>Parkoló - Újparkolóvak kapcsolatos pótmuka</t>
  </si>
  <si>
    <t>Parkoló-Kiemelt szegély</t>
  </si>
  <si>
    <t>Járda- Kerékpár támasz</t>
  </si>
  <si>
    <t>Egyesített rendszerű közcsatorna</t>
  </si>
  <si>
    <t>beton</t>
  </si>
  <si>
    <t>aszfaltbeton</t>
  </si>
  <si>
    <t>kő</t>
  </si>
  <si>
    <t>Járda vegyes</t>
  </si>
  <si>
    <t>azsfaltbeton</t>
  </si>
  <si>
    <t>fém</t>
  </si>
  <si>
    <t>Járda - Süllyesztett szegély</t>
  </si>
  <si>
    <t>Út-helyi utak, utcák</t>
  </si>
  <si>
    <t>Mmcité hu Kft</t>
  </si>
  <si>
    <t>egys</t>
  </si>
  <si>
    <t>Út Forgalomtechnikai eszközök</t>
  </si>
  <si>
    <t>Út - Forgalomtechnikai eszközök</t>
  </si>
  <si>
    <t>Jelzőlámpás csomópont - Forgalomirányító berendezés áthelyezés (SIEMENS), egyéb ehhez kapcsolódó munkák</t>
  </si>
  <si>
    <t>Rendszer függő</t>
  </si>
  <si>
    <t>169A/2022M</t>
  </si>
  <si>
    <t>Közvetett költség (kivitelezés) (Ft)</t>
  </si>
  <si>
    <t xml:space="preserve">Közvetett költség kerekítése rendben? </t>
  </si>
  <si>
    <t>Kerekítést helyesbíteni kell a közvetett költség oszlop vmelyik sorában!</t>
  </si>
  <si>
    <t>BKM Budapesti Közművek Nonprofit Zrt. (FŐKERT)</t>
  </si>
  <si>
    <t>Járda</t>
  </si>
  <si>
    <t>hulladéktárolók: BKM Budapesti Közművek Nonprofit Zrt. FKF Köztisztasági Divízió 
kutyapiszok tárolók: Budapest Főváros II. Kerületi Önkormányzat</t>
  </si>
  <si>
    <t xml:space="preserve">…………………………………….
Üzemeltető
BKM Budapesti Közművek Nonprofit Zrt.
FKF Köztisztasági Divízió
</t>
  </si>
  <si>
    <t>2.</t>
  </si>
  <si>
    <t>4.</t>
  </si>
  <si>
    <t>6.</t>
  </si>
  <si>
    <t>7.</t>
  </si>
  <si>
    <t>…………………………………….
Beruházó                                                                            Budapest II. kerület Önkormányzat</t>
  </si>
  <si>
    <t>Cst3</t>
  </si>
  <si>
    <t>Cst2</t>
  </si>
  <si>
    <t>Cst1</t>
  </si>
  <si>
    <t>Cst4</t>
  </si>
  <si>
    <t>3. II Varsányi irén utca. (37 szám előtt)</t>
  </si>
  <si>
    <t>PRX-118TK</t>
  </si>
  <si>
    <t>PRX-B315TK</t>
  </si>
  <si>
    <t>oszlop (VTSZ: 73089098)</t>
  </si>
  <si>
    <t>…………………………….
Üzemeltető
Fővárosi Csatornázási Művek Zrt.</t>
  </si>
  <si>
    <t>telekhez kapcsolódó egyéb építmények</t>
  </si>
  <si>
    <t>MINDÖSSZESEN:</t>
  </si>
  <si>
    <t>6 II Széna tér (Csalogány u. 116,88 ff akna</t>
  </si>
  <si>
    <t>1. Varsányi Irén utca (Bakfark Bálint u. 46)</t>
  </si>
  <si>
    <t>2 II. Bakfark Bálint utca (Varsányi Irén u. 2 sz)</t>
  </si>
  <si>
    <t>4. II Varsányi Irén u. (46 számmal szenben)</t>
  </si>
  <si>
    <t>…………………………………
Beruházó                                                                                 Budapest II. kerület Önkormányzat</t>
  </si>
  <si>
    <t>…………………………………
Üzemeltető
Budapest Közút</t>
  </si>
  <si>
    <t>………………………….
Beruházó                                                                                 Budapest II. kerület Önkormányzat</t>
  </si>
  <si>
    <t xml:space="preserve">…………………………………….
Beruházó
Budapest II. kerületi Önkormányzat 
</t>
  </si>
  <si>
    <t xml:space="preserve">…………………………………….
Beruházó
Budapest II. kerületi Önkormányzat
</t>
  </si>
  <si>
    <t xml:space="preserve">…………………………………….
Vagyongazda 
BFFH Városüzemeltetési Főosztály
</t>
  </si>
  <si>
    <t>…………………………………….
Vagyongazda BFFH Városüzemeltetési Főosztály</t>
  </si>
  <si>
    <t>…………………………………….
Vagyongazda 
BFFH Városüzemeltetési Főosztály</t>
  </si>
  <si>
    <t>Budapest Közút Zrt.,</t>
  </si>
  <si>
    <t>5. II Csalogány utca (Varsányi Irén utca 55 sz.)</t>
  </si>
  <si>
    <t>Műtárgy - Aluljáró</t>
  </si>
  <si>
    <t>Parkoló</t>
  </si>
  <si>
    <t>FCSM átemelő</t>
  </si>
  <si>
    <t>FKF</t>
  </si>
  <si>
    <t>kapcsolószekrény</t>
  </si>
  <si>
    <t>JMK-K92</t>
  </si>
  <si>
    <t>közvilágítási kapcsolószekrény kompletten, telepítéssel, földmunkával</t>
  </si>
  <si>
    <t>telepített földelés</t>
  </si>
  <si>
    <t>Földelés Ø 18mm, 3m hosszú köracél rúdföldelővel, leveréssel elhelyezve</t>
  </si>
  <si>
    <t>HOFEKA XEON 2 ERL 450mA 35W 3000K</t>
  </si>
  <si>
    <t>HOFEKA XEON 2 ERL 350mA 28W 3000K</t>
  </si>
  <si>
    <t xml:space="preserve">HOFEKA TILT T3 57W LED </t>
  </si>
  <si>
    <t>lámpakar</t>
  </si>
  <si>
    <t xml:space="preserve">HOK 02/2/76/60 0,2 méteres kinyúlású 180 fokos horganyzott acél </t>
  </si>
  <si>
    <t>bekötő, felszállóvezeték</t>
  </si>
  <si>
    <t>talpas teleszkópikus aluminium oszlop felállítása</t>
  </si>
  <si>
    <t xml:space="preserve">9 méteres HOFEKA kilinda </t>
  </si>
  <si>
    <t xml:space="preserve">7 méteres HOFEKA kilinda </t>
  </si>
  <si>
    <t xml:space="preserve">6,55 méteres HOFEKA kilinda </t>
  </si>
  <si>
    <t xml:space="preserve">6 méteres HOFEKA kilinda </t>
  </si>
  <si>
    <t xml:space="preserve">4 méteres HOFEKA kilinda </t>
  </si>
  <si>
    <t>szerelvénydoboz beszerelés, 1xE27 6A-es biztosítóval</t>
  </si>
  <si>
    <t xml:space="preserve">GURO 1261/9/91081 </t>
  </si>
  <si>
    <t>GURO 1261-2D2-5x16-2PG-C2 JOR-91530 91081</t>
  </si>
  <si>
    <t>szerelvénydoboz beszerelés, 2xE27 6A-es biztosítóval</t>
  </si>
  <si>
    <t>elágazó csatlakozókészlet beszerelése</t>
  </si>
  <si>
    <t xml:space="preserve">ENSTO SV15.5 </t>
  </si>
  <si>
    <t>földkábel védőcsőbe fektetve földmunkával</t>
  </si>
  <si>
    <r>
      <t>NYCWY 4x10mm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</t>
    </r>
  </si>
  <si>
    <t>véglezáró</t>
  </si>
  <si>
    <t xml:space="preserve">3M KÖM 10-25 1kV-os </t>
  </si>
  <si>
    <t>összekötő karmantyú</t>
  </si>
  <si>
    <t xml:space="preserve">HOV-Kilinda </t>
  </si>
  <si>
    <t xml:space="preserve">Széna tér   </t>
  </si>
  <si>
    <t>víziközmű vezetékek</t>
  </si>
  <si>
    <t xml:space="preserve"> </t>
  </si>
  <si>
    <t xml:space="preserve"> MBCu 5x1,5mm2</t>
  </si>
  <si>
    <t xml:space="preserve"> NYY-J 0,6/1kV Cu 3*1,5mm2</t>
  </si>
  <si>
    <t xml:space="preserve">kábelhálózat </t>
  </si>
  <si>
    <t>4                  1</t>
  </si>
  <si>
    <t>db                                              db</t>
  </si>
  <si>
    <t>Claudia (Hofeka) Na 150/174 W</t>
  </si>
  <si>
    <t>falikar</t>
  </si>
  <si>
    <t>Zafir (TUS) Na E70/79W</t>
  </si>
  <si>
    <t>SZAMKATVM 3x35+35 mm2</t>
  </si>
  <si>
    <t>2022.09.22                 2022.09.22</t>
  </si>
  <si>
    <t>112 Széna tér</t>
  </si>
  <si>
    <r>
      <t>m</t>
    </r>
    <r>
      <rPr>
        <vertAlign val="superscript"/>
        <sz val="11"/>
        <color theme="1"/>
        <rFont val="Calibri"/>
        <family val="2"/>
        <charset val="238"/>
      </rPr>
      <t>2</t>
    </r>
  </si>
  <si>
    <r>
      <t>Cserjék földlabdával (0,5db/m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</t>
    </r>
  </si>
  <si>
    <t>II. kerület: hirdetőoszlop, a térkő burkolatú kerékpáros felület a Csalogány utca-Margit körút sarkon, valamint az itt található középszigeteken létesített zöldfelületeteket</t>
  </si>
  <si>
    <t xml:space="preserve"> BKM Budapesti Közművek Nonprofit Zrt. FKF Köztisztasági Divízió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</si>
</sst>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#,##0\ &quot;Ft&quot;"/>
    <numFmt numFmtId="166" formatCode="0.0%"/>
    <numFmt numFmtId="167" formatCode="_-* #,##0\ _F_t_-;\-* #,##0\ _F_t_-;_-* &quot;-&quot;??\ _F_t_-;_-@_-"/>
    <numFmt numFmtId="168" formatCode="#,##0.00\ &quot;Ft&quot;"/>
    <numFmt numFmtId="169" formatCode="_-* #,##0\ [$Ft-40E]_-;\-* #,##0\ [$Ft-40E]_-;_-* &quot;-&quot;??\ [$Ft-40E]_-;_-@_-"/>
    <numFmt numFmtId="170" formatCode="_-* #,##0\ &quot;Ft&quot;_-;\-* #,##0\ &quot;Ft&quot;_-;_-* &quot;-&quot;??\ &quot;Ft&quot;_-;_-@_-"/>
    <numFmt numFmtId="171" formatCode="#,##0.0000\ &quot;Ft&quot;"/>
    <numFmt numFmtId="172" formatCode="#,##0.0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10"/>
      <name val="Times New Roman CE"/>
      <charset val="238"/>
    </font>
    <font>
      <b/>
      <u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7"/>
      <name val="Arial"/>
      <family val="2"/>
      <charset val="238"/>
    </font>
    <font>
      <sz val="10"/>
      <color theme="7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TheSansGrundfos"/>
      <charset val="238"/>
    </font>
    <font>
      <sz val="10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</font>
    <font>
      <sz val="12"/>
      <color theme="1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7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39" fillId="0" borderId="0"/>
    <xf numFmtId="0" fontId="43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2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46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665">
    <xf numFmtId="0" fontId="0" fillId="0" borderId="0" xfId="0"/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65" fontId="0" fillId="0" borderId="0" xfId="0" applyNumberFormat="1"/>
    <xf numFmtId="165" fontId="9" fillId="0" borderId="0" xfId="0" applyNumberFormat="1" applyFont="1"/>
    <xf numFmtId="0" fontId="9" fillId="0" borderId="0" xfId="0" quotePrefix="1" applyFont="1"/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66" fontId="0" fillId="0" borderId="0" xfId="0" applyNumberFormat="1"/>
    <xf numFmtId="0" fontId="23" fillId="0" borderId="0" xfId="0" quotePrefix="1" applyFont="1"/>
    <xf numFmtId="9" fontId="0" fillId="0" borderId="1" xfId="0" applyNumberFormat="1" applyBorder="1"/>
    <xf numFmtId="10" fontId="0" fillId="0" borderId="1" xfId="0" applyNumberFormat="1" applyBorder="1"/>
    <xf numFmtId="0" fontId="9" fillId="0" borderId="0" xfId="2"/>
    <xf numFmtId="3" fontId="10" fillId="0" borderId="0" xfId="2" applyNumberFormat="1" applyFont="1" applyAlignment="1">
      <alignment horizontal="right" vertical="center"/>
    </xf>
    <xf numFmtId="0" fontId="9" fillId="0" borderId="0" xfId="2" applyAlignment="1">
      <alignment horizontal="center"/>
    </xf>
    <xf numFmtId="165" fontId="9" fillId="0" borderId="0" xfId="2" applyNumberFormat="1"/>
    <xf numFmtId="0" fontId="10" fillId="0" borderId="0" xfId="2" applyFont="1"/>
    <xf numFmtId="165" fontId="10" fillId="0" borderId="0" xfId="2" applyNumberFormat="1" applyFont="1"/>
    <xf numFmtId="3" fontId="9" fillId="0" borderId="0" xfId="2" applyNumberFormat="1"/>
    <xf numFmtId="0" fontId="9" fillId="0" borderId="0" xfId="2" applyAlignment="1">
      <alignment vertical="center" wrapText="1"/>
    </xf>
    <xf numFmtId="0" fontId="26" fillId="0" borderId="0" xfId="2" applyFont="1" applyAlignment="1">
      <alignment horizontal="left"/>
    </xf>
    <xf numFmtId="3" fontId="10" fillId="0" borderId="0" xfId="2" applyNumberFormat="1" applyFont="1" applyAlignment="1">
      <alignment horizontal="left" vertical="center"/>
    </xf>
    <xf numFmtId="0" fontId="10" fillId="0" borderId="8" xfId="2" applyFont="1" applyBorder="1"/>
    <xf numFmtId="0" fontId="8" fillId="0" borderId="0" xfId="2" applyFont="1"/>
    <xf numFmtId="0" fontId="10" fillId="0" borderId="13" xfId="2" applyFont="1" applyBorder="1" applyAlignment="1">
      <alignment horizontal="center" vertical="center" wrapText="1"/>
    </xf>
    <xf numFmtId="0" fontId="9" fillId="0" borderId="1" xfId="2" applyBorder="1" applyAlignment="1">
      <alignment vertical="center" wrapText="1"/>
    </xf>
    <xf numFmtId="165" fontId="8" fillId="0" borderId="5" xfId="2" applyNumberFormat="1" applyFont="1" applyBorder="1"/>
    <xf numFmtId="165" fontId="8" fillId="0" borderId="0" xfId="2" applyNumberFormat="1" applyFont="1"/>
    <xf numFmtId="165" fontId="8" fillId="0" borderId="7" xfId="2" applyNumberFormat="1" applyFont="1" applyBorder="1"/>
    <xf numFmtId="0" fontId="24" fillId="0" borderId="0" xfId="0" applyFont="1"/>
    <xf numFmtId="0" fontId="9" fillId="0" borderId="0" xfId="2" applyAlignment="1">
      <alignment vertical="center"/>
    </xf>
    <xf numFmtId="0" fontId="26" fillId="0" borderId="0" xfId="2" applyFont="1" applyAlignment="1">
      <alignment vertical="center"/>
    </xf>
    <xf numFmtId="3" fontId="10" fillId="0" borderId="13" xfId="2" applyNumberFormat="1" applyFont="1" applyBorder="1" applyAlignment="1">
      <alignment horizontal="center" vertical="center" wrapText="1"/>
    </xf>
    <xf numFmtId="9" fontId="9" fillId="0" borderId="0" xfId="2" applyNumberFormat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15" fillId="0" borderId="0" xfId="2" applyFont="1"/>
    <xf numFmtId="0" fontId="25" fillId="0" borderId="0" xfId="2" applyFont="1"/>
    <xf numFmtId="0" fontId="10" fillId="0" borderId="28" xfId="2" applyFont="1" applyBorder="1"/>
    <xf numFmtId="0" fontId="11" fillId="0" borderId="0" xfId="2" applyFont="1"/>
    <xf numFmtId="0" fontId="10" fillId="0" borderId="0" xfId="2" applyFont="1" applyAlignment="1">
      <alignment horizontal="center" vertical="center"/>
    </xf>
    <xf numFmtId="0" fontId="10" fillId="0" borderId="26" xfId="2" applyFont="1" applyBorder="1"/>
    <xf numFmtId="0" fontId="9" fillId="0" borderId="32" xfId="2" applyBorder="1"/>
    <xf numFmtId="0" fontId="10" fillId="0" borderId="0" xfId="2" applyFont="1" applyAlignment="1">
      <alignment horizontal="center"/>
    </xf>
    <xf numFmtId="0" fontId="9" fillId="0" borderId="0" xfId="2" applyAlignment="1">
      <alignment wrapText="1"/>
    </xf>
    <xf numFmtId="0" fontId="18" fillId="2" borderId="0" xfId="2" applyFont="1" applyFill="1"/>
    <xf numFmtId="3" fontId="18" fillId="2" borderId="0" xfId="2" applyNumberFormat="1" applyFont="1" applyFill="1" applyAlignment="1">
      <alignment horizontal="center"/>
    </xf>
    <xf numFmtId="3" fontId="13" fillId="2" borderId="0" xfId="2" applyNumberFormat="1" applyFont="1" applyFill="1"/>
    <xf numFmtId="2" fontId="18" fillId="2" borderId="0" xfId="2" applyNumberFormat="1" applyFont="1" applyFill="1"/>
    <xf numFmtId="0" fontId="18" fillId="2" borderId="0" xfId="2" applyFont="1" applyFill="1" applyAlignment="1">
      <alignment horizontal="center"/>
    </xf>
    <xf numFmtId="4" fontId="18" fillId="2" borderId="0" xfId="2" applyNumberFormat="1" applyFont="1" applyFill="1"/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left" vertical="center" wrapText="1"/>
    </xf>
    <xf numFmtId="2" fontId="13" fillId="2" borderId="0" xfId="2" applyNumberFormat="1" applyFont="1" applyFill="1" applyAlignment="1">
      <alignment horizontal="center" vertical="center" wrapText="1"/>
    </xf>
    <xf numFmtId="2" fontId="19" fillId="2" borderId="0" xfId="2" applyNumberFormat="1" applyFont="1" applyFill="1" applyAlignment="1">
      <alignment horizontal="center" vertical="center" wrapText="1"/>
    </xf>
    <xf numFmtId="4" fontId="19" fillId="2" borderId="0" xfId="2" applyNumberFormat="1" applyFont="1" applyFill="1" applyAlignment="1">
      <alignment horizontal="center" vertical="center" wrapText="1"/>
    </xf>
    <xf numFmtId="3" fontId="19" fillId="2" borderId="0" xfId="2" applyNumberFormat="1" applyFont="1" applyFill="1" applyAlignment="1">
      <alignment horizontal="center" vertical="center" wrapText="1"/>
    </xf>
    <xf numFmtId="3" fontId="20" fillId="2" borderId="0" xfId="2" applyNumberFormat="1" applyFont="1" applyFill="1" applyAlignment="1">
      <alignment horizontal="center" vertical="center" wrapText="1"/>
    </xf>
    <xf numFmtId="3" fontId="2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16" xfId="2" applyFont="1" applyBorder="1" applyAlignment="1">
      <alignment horizontal="center" vertical="center" wrapText="1"/>
    </xf>
    <xf numFmtId="0" fontId="9" fillId="0" borderId="35" xfId="0" quotePrefix="1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1" xfId="0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quotePrefix="1" applyFont="1" applyBorder="1" applyAlignment="1">
      <alignment vertical="center"/>
    </xf>
    <xf numFmtId="0" fontId="23" fillId="0" borderId="0" xfId="2" applyFont="1" applyAlignment="1">
      <alignment horizontal="left"/>
    </xf>
    <xf numFmtId="0" fontId="9" fillId="0" borderId="8" xfId="0" quotePrefix="1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165" fontId="10" fillId="0" borderId="22" xfId="2" applyNumberFormat="1" applyFont="1" applyBorder="1" applyAlignment="1">
      <alignment vertical="center" wrapText="1"/>
    </xf>
    <xf numFmtId="166" fontId="9" fillId="0" borderId="1" xfId="6" applyNumberFormat="1" applyFont="1" applyFill="1" applyBorder="1" applyAlignment="1">
      <alignment horizontal="center" vertical="center"/>
    </xf>
    <xf numFmtId="9" fontId="9" fillId="0" borderId="1" xfId="2" applyNumberFormat="1" applyBorder="1" applyAlignment="1">
      <alignment horizontal="center" vertical="center"/>
    </xf>
    <xf numFmtId="14" fontId="20" fillId="0" borderId="23" xfId="2" applyNumberFormat="1" applyFont="1" applyBorder="1" applyAlignment="1">
      <alignment horizontal="center" vertical="center" wrapText="1"/>
    </xf>
    <xf numFmtId="0" fontId="33" fillId="0" borderId="0" xfId="2" applyFont="1"/>
    <xf numFmtId="0" fontId="8" fillId="0" borderId="10" xfId="2" applyFont="1" applyBorder="1"/>
    <xf numFmtId="0" fontId="21" fillId="0" borderId="9" xfId="2" applyFont="1" applyBorder="1"/>
    <xf numFmtId="0" fontId="10" fillId="0" borderId="14" xfId="2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45" xfId="2" applyBorder="1" applyAlignment="1">
      <alignment horizontal="center"/>
    </xf>
    <xf numFmtId="0" fontId="9" fillId="0" borderId="45" xfId="2" applyBorder="1"/>
    <xf numFmtId="165" fontId="9" fillId="0" borderId="45" xfId="2" applyNumberFormat="1" applyBorder="1"/>
    <xf numFmtId="0" fontId="9" fillId="0" borderId="45" xfId="2" applyBorder="1" applyAlignment="1">
      <alignment vertical="center" wrapText="1"/>
    </xf>
    <xf numFmtId="9" fontId="9" fillId="0" borderId="45" xfId="2" applyNumberFormat="1" applyBorder="1" applyAlignment="1">
      <alignment horizontal="center" vertical="center"/>
    </xf>
    <xf numFmtId="14" fontId="9" fillId="0" borderId="45" xfId="2" applyNumberFormat="1" applyBorder="1" applyAlignment="1">
      <alignment vertical="center"/>
    </xf>
    <xf numFmtId="0" fontId="9" fillId="0" borderId="45" xfId="2" applyBorder="1" applyAlignment="1">
      <alignment horizontal="center" vertical="center" wrapText="1"/>
    </xf>
    <xf numFmtId="165" fontId="9" fillId="0" borderId="46" xfId="2" applyNumberFormat="1" applyBorder="1"/>
    <xf numFmtId="0" fontId="9" fillId="0" borderId="0" xfId="0" quotePrefix="1" applyFont="1" applyAlignment="1">
      <alignment wrapText="1"/>
    </xf>
    <xf numFmtId="0" fontId="9" fillId="6" borderId="0" xfId="0" quotePrefix="1" applyFont="1" applyFill="1" applyAlignment="1">
      <alignment horizontal="left" wrapText="1"/>
    </xf>
    <xf numFmtId="0" fontId="9" fillId="6" borderId="0" xfId="0" quotePrefix="1" applyFont="1" applyFill="1"/>
    <xf numFmtId="0" fontId="9" fillId="6" borderId="0" xfId="0" applyFont="1" applyFill="1"/>
    <xf numFmtId="0" fontId="9" fillId="6" borderId="0" xfId="0" applyFont="1" applyFill="1" applyAlignment="1">
      <alignment wrapText="1"/>
    </xf>
    <xf numFmtId="0" fontId="36" fillId="6" borderId="0" xfId="7" applyFont="1" applyFill="1" applyAlignment="1">
      <alignment horizontal="left"/>
    </xf>
    <xf numFmtId="0" fontId="27" fillId="0" borderId="0" xfId="2" applyFont="1" applyAlignment="1">
      <alignment horizontal="center"/>
    </xf>
    <xf numFmtId="0" fontId="40" fillId="0" borderId="28" xfId="8" applyFont="1" applyBorder="1" applyAlignment="1">
      <alignment vertical="center" wrapText="1"/>
    </xf>
    <xf numFmtId="0" fontId="40" fillId="7" borderId="28" xfId="8" applyFont="1" applyFill="1" applyBorder="1" applyAlignment="1">
      <alignment horizontal="center" vertical="center"/>
    </xf>
    <xf numFmtId="0" fontId="40" fillId="8" borderId="28" xfId="8" applyFont="1" applyFill="1" applyBorder="1" applyAlignment="1">
      <alignment horizontal="center" vertical="center"/>
    </xf>
    <xf numFmtId="0" fontId="40" fillId="6" borderId="49" xfId="8" applyFont="1" applyFill="1" applyBorder="1" applyAlignment="1">
      <alignment horizontal="center" vertical="center"/>
    </xf>
    <xf numFmtId="0" fontId="40" fillId="5" borderId="49" xfId="8" applyFont="1" applyFill="1" applyBorder="1" applyAlignment="1">
      <alignment horizontal="center" vertical="center"/>
    </xf>
    <xf numFmtId="0" fontId="40" fillId="4" borderId="49" xfId="8" applyFont="1" applyFill="1" applyBorder="1" applyAlignment="1">
      <alignment horizontal="center" vertical="center"/>
    </xf>
    <xf numFmtId="0" fontId="40" fillId="9" borderId="49" xfId="8" applyFont="1" applyFill="1" applyBorder="1" applyAlignment="1">
      <alignment horizontal="center" vertical="center"/>
    </xf>
    <xf numFmtId="0" fontId="6" fillId="0" borderId="0" xfId="8"/>
    <xf numFmtId="0" fontId="41" fillId="0" borderId="50" xfId="8" applyFont="1" applyBorder="1" applyAlignment="1">
      <alignment vertical="top" wrapText="1"/>
    </xf>
    <xf numFmtId="0" fontId="40" fillId="0" borderId="50" xfId="8" applyFont="1" applyBorder="1" applyAlignment="1">
      <alignment horizontal="center" vertical="center"/>
    </xf>
    <xf numFmtId="0" fontId="40" fillId="0" borderId="49" xfId="8" applyFont="1" applyBorder="1" applyAlignment="1">
      <alignment horizontal="center" vertical="center"/>
    </xf>
    <xf numFmtId="0" fontId="40" fillId="0" borderId="50" xfId="8" applyFont="1" applyBorder="1" applyAlignment="1">
      <alignment horizontal="center" vertical="center" wrapText="1"/>
    </xf>
    <xf numFmtId="0" fontId="23" fillId="0" borderId="34" xfId="8" applyFont="1" applyBorder="1" applyAlignment="1">
      <alignment horizontal="center" vertical="center" wrapText="1"/>
    </xf>
    <xf numFmtId="0" fontId="40" fillId="0" borderId="28" xfId="8" applyFont="1" applyBorder="1" applyAlignment="1">
      <alignment horizontal="center" vertical="center"/>
    </xf>
    <xf numFmtId="0" fontId="40" fillId="0" borderId="51" xfId="8" applyFont="1" applyBorder="1" applyAlignment="1">
      <alignment horizontal="center" vertical="center" wrapText="1"/>
    </xf>
    <xf numFmtId="0" fontId="6" fillId="0" borderId="52" xfId="8" applyBorder="1"/>
    <xf numFmtId="0" fontId="23" fillId="0" borderId="51" xfId="8" applyFont="1" applyBorder="1" applyAlignment="1">
      <alignment horizontal="center" vertical="center" wrapText="1"/>
    </xf>
    <xf numFmtId="0" fontId="40" fillId="0" borderId="52" xfId="8" applyFont="1" applyBorder="1" applyAlignment="1">
      <alignment horizontal="center" vertical="center" wrapText="1"/>
    </xf>
    <xf numFmtId="0" fontId="6" fillId="0" borderId="52" xfId="8" applyBorder="1" applyAlignment="1">
      <alignment horizontal="center" vertical="center" wrapText="1"/>
    </xf>
    <xf numFmtId="0" fontId="6" fillId="0" borderId="50" xfId="8" applyBorder="1" applyAlignment="1">
      <alignment vertical="center" wrapText="1"/>
    </xf>
    <xf numFmtId="0" fontId="23" fillId="0" borderId="49" xfId="8" applyFont="1" applyBorder="1" applyAlignment="1">
      <alignment horizontal="center" vertical="center" wrapText="1"/>
    </xf>
    <xf numFmtId="0" fontId="40" fillId="0" borderId="26" xfId="8" applyFont="1" applyBorder="1" applyAlignment="1">
      <alignment horizontal="center" vertical="center"/>
    </xf>
    <xf numFmtId="0" fontId="40" fillId="0" borderId="26" xfId="8" applyFont="1" applyBorder="1" applyAlignment="1">
      <alignment horizontal="center" vertical="center" wrapText="1"/>
    </xf>
    <xf numFmtId="0" fontId="6" fillId="0" borderId="49" xfId="8" applyBorder="1" applyAlignment="1">
      <alignment vertical="center" wrapText="1"/>
    </xf>
    <xf numFmtId="0" fontId="43" fillId="0" borderId="52" xfId="10" applyBorder="1" applyAlignment="1">
      <alignment horizontal="center" vertical="center" wrapText="1"/>
    </xf>
    <xf numFmtId="0" fontId="43" fillId="0" borderId="50" xfId="10" applyBorder="1" applyAlignment="1">
      <alignment horizontal="center" vertical="center" wrapText="1"/>
    </xf>
    <xf numFmtId="0" fontId="43" fillId="0" borderId="50" xfId="10" applyBorder="1" applyAlignment="1">
      <alignment horizontal="center" vertical="center"/>
    </xf>
    <xf numFmtId="0" fontId="43" fillId="0" borderId="34" xfId="10" applyBorder="1" applyAlignment="1">
      <alignment horizontal="center" vertical="center"/>
    </xf>
    <xf numFmtId="0" fontId="43" fillId="0" borderId="28" xfId="10" applyBorder="1" applyAlignment="1">
      <alignment horizontal="center" vertical="center"/>
    </xf>
    <xf numFmtId="0" fontId="43" fillId="0" borderId="51" xfId="10" applyBorder="1" applyAlignment="1">
      <alignment horizontal="center" vertical="center" wrapText="1"/>
    </xf>
    <xf numFmtId="0" fontId="43" fillId="0" borderId="51" xfId="10" applyBorder="1" applyAlignment="1">
      <alignment horizontal="center" vertical="center"/>
    </xf>
    <xf numFmtId="0" fontId="43" fillId="0" borderId="52" xfId="10" applyBorder="1" applyAlignment="1">
      <alignment horizontal="center" vertical="center"/>
    </xf>
    <xf numFmtId="0" fontId="43" fillId="0" borderId="26" xfId="10" applyBorder="1" applyAlignment="1">
      <alignment horizontal="center" vertical="center" wrapText="1"/>
    </xf>
    <xf numFmtId="0" fontId="43" fillId="0" borderId="49" xfId="10" applyBorder="1" applyAlignment="1">
      <alignment horizontal="center" vertical="center" wrapText="1"/>
    </xf>
    <xf numFmtId="0" fontId="6" fillId="0" borderId="53" xfId="8" applyBorder="1"/>
    <xf numFmtId="0" fontId="43" fillId="0" borderId="53" xfId="10" applyBorder="1" applyAlignment="1">
      <alignment horizontal="center" vertical="center" wrapText="1"/>
    </xf>
    <xf numFmtId="0" fontId="40" fillId="0" borderId="52" xfId="8" applyFont="1" applyBorder="1" applyAlignment="1">
      <alignment horizontal="center" vertical="center"/>
    </xf>
    <xf numFmtId="0" fontId="40" fillId="0" borderId="34" xfId="8" applyFont="1" applyBorder="1" applyAlignment="1">
      <alignment horizontal="center" vertical="center"/>
    </xf>
    <xf numFmtId="0" fontId="33" fillId="3" borderId="0" xfId="11" applyFont="1" applyFill="1"/>
    <xf numFmtId="3" fontId="33" fillId="3" borderId="0" xfId="11" applyNumberFormat="1" applyFont="1" applyFill="1"/>
    <xf numFmtId="9" fontId="33" fillId="0" borderId="0" xfId="2" applyNumberFormat="1" applyFont="1" applyAlignment="1">
      <alignment vertical="center"/>
    </xf>
    <xf numFmtId="167" fontId="33" fillId="3" borderId="0" xfId="12" applyNumberFormat="1" applyFont="1" applyFill="1"/>
    <xf numFmtId="166" fontId="33" fillId="0" borderId="3" xfId="13" applyNumberFormat="1" applyFont="1" applyFill="1" applyBorder="1" applyAlignment="1">
      <alignment horizontal="center"/>
    </xf>
    <xf numFmtId="165" fontId="9" fillId="4" borderId="35" xfId="0" applyNumberFormat="1" applyFont="1" applyFill="1" applyBorder="1"/>
    <xf numFmtId="165" fontId="0" fillId="4" borderId="0" xfId="0" applyNumberFormat="1" applyFill="1"/>
    <xf numFmtId="0" fontId="9" fillId="4" borderId="0" xfId="0" applyFont="1" applyFill="1" applyAlignment="1">
      <alignment horizontal="left" wrapText="1"/>
    </xf>
    <xf numFmtId="165" fontId="10" fillId="4" borderId="0" xfId="0" applyNumberFormat="1" applyFont="1" applyFill="1"/>
    <xf numFmtId="0" fontId="33" fillId="0" borderId="0" xfId="0" applyFont="1" applyAlignment="1">
      <alignment vertical="top" wrapText="1"/>
    </xf>
    <xf numFmtId="165" fontId="9" fillId="5" borderId="0" xfId="0" applyNumberFormat="1" applyFont="1" applyFill="1"/>
    <xf numFmtId="0" fontId="23" fillId="5" borderId="0" xfId="0" quotePrefix="1" applyFont="1" applyFill="1"/>
    <xf numFmtId="0" fontId="4" fillId="0" borderId="0" xfId="14"/>
    <xf numFmtId="0" fontId="11" fillId="0" borderId="0" xfId="14" applyFont="1"/>
    <xf numFmtId="0" fontId="4" fillId="0" borderId="0" xfId="14" applyAlignment="1">
      <alignment horizontal="left"/>
    </xf>
    <xf numFmtId="9" fontId="4" fillId="0" borderId="0" xfId="14" applyNumberFormat="1"/>
    <xf numFmtId="166" fontId="4" fillId="0" borderId="0" xfId="14" applyNumberFormat="1"/>
    <xf numFmtId="0" fontId="4" fillId="0" borderId="0" xfId="14" applyAlignment="1">
      <alignment horizontal="center"/>
    </xf>
    <xf numFmtId="0" fontId="10" fillId="0" borderId="26" xfId="2" applyFont="1" applyBorder="1" applyAlignment="1">
      <alignment horizontal="right"/>
    </xf>
    <xf numFmtId="42" fontId="9" fillId="0" borderId="0" xfId="2" applyNumberFormat="1"/>
    <xf numFmtId="165" fontId="11" fillId="0" borderId="0" xfId="2" applyNumberFormat="1" applyFont="1"/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horizontal="center" vertical="top" wrapText="1"/>
    </xf>
    <xf numFmtId="0" fontId="35" fillId="0" borderId="0" xfId="7"/>
    <xf numFmtId="0" fontId="17" fillId="0" borderId="0" xfId="0" applyFont="1" applyAlignment="1">
      <alignment horizontal="center" vertical="center"/>
    </xf>
    <xf numFmtId="9" fontId="20" fillId="0" borderId="23" xfId="6" applyFont="1" applyFill="1" applyBorder="1" applyAlignment="1">
      <alignment horizontal="center" vertical="center" wrapText="1"/>
    </xf>
    <xf numFmtId="0" fontId="3" fillId="0" borderId="0" xfId="14" applyFont="1"/>
    <xf numFmtId="165" fontId="33" fillId="3" borderId="0" xfId="11" applyNumberFormat="1" applyFont="1" applyFill="1"/>
    <xf numFmtId="0" fontId="9" fillId="0" borderId="0" xfId="2" applyAlignment="1">
      <alignment vertical="top"/>
    </xf>
    <xf numFmtId="171" fontId="9" fillId="0" borderId="0" xfId="2" applyNumberFormat="1"/>
    <xf numFmtId="170" fontId="18" fillId="2" borderId="0" xfId="2" applyNumberFormat="1" applyFont="1" applyFill="1"/>
    <xf numFmtId="43" fontId="33" fillId="0" borderId="3" xfId="24" applyFont="1" applyFill="1" applyBorder="1"/>
    <xf numFmtId="3" fontId="33" fillId="0" borderId="3" xfId="11" applyNumberFormat="1" applyFont="1" applyFill="1" applyBorder="1"/>
    <xf numFmtId="0" fontId="33" fillId="0" borderId="3" xfId="13" applyNumberFormat="1" applyFont="1" applyFill="1" applyBorder="1" applyAlignment="1">
      <alignment horizontal="center"/>
    </xf>
    <xf numFmtId="0" fontId="10" fillId="0" borderId="23" xfId="2" applyFont="1" applyFill="1" applyBorder="1" applyAlignment="1">
      <alignment vertical="center" wrapText="1"/>
    </xf>
    <xf numFmtId="0" fontId="9" fillId="0" borderId="0" xfId="0" applyFont="1" applyBorder="1"/>
    <xf numFmtId="0" fontId="0" fillId="0" borderId="0" xfId="0" applyBorder="1"/>
    <xf numFmtId="165" fontId="0" fillId="0" borderId="0" xfId="0" applyNumberFormat="1" applyBorder="1"/>
    <xf numFmtId="168" fontId="9" fillId="0" borderId="0" xfId="0" applyNumberFormat="1" applyFont="1" applyBorder="1"/>
    <xf numFmtId="168" fontId="0" fillId="0" borderId="0" xfId="0" applyNumberFormat="1" applyBorder="1"/>
    <xf numFmtId="165" fontId="9" fillId="0" borderId="0" xfId="0" applyNumberFormat="1" applyFont="1" applyBorder="1" applyAlignment="1">
      <alignment horizontal="right"/>
    </xf>
    <xf numFmtId="165" fontId="9" fillId="0" borderId="0" xfId="0" applyNumberFormat="1" applyFont="1" applyBorder="1"/>
    <xf numFmtId="168" fontId="9" fillId="0" borderId="0" xfId="0" applyNumberFormat="1" applyFont="1" applyFill="1" applyBorder="1"/>
    <xf numFmtId="9" fontId="20" fillId="0" borderId="0" xfId="6" applyFont="1" applyFill="1" applyBorder="1" applyAlignment="1">
      <alignment horizontal="center" vertical="center" wrapText="1"/>
    </xf>
    <xf numFmtId="14" fontId="20" fillId="0" borderId="0" xfId="2" applyNumberFormat="1" applyFont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165" fontId="10" fillId="0" borderId="0" xfId="2" applyNumberFormat="1" applyFont="1" applyBorder="1" applyAlignment="1">
      <alignment vertical="center" wrapText="1"/>
    </xf>
    <xf numFmtId="0" fontId="19" fillId="0" borderId="23" xfId="2" applyFont="1" applyFill="1" applyBorder="1" applyAlignment="1">
      <alignment horizontal="left" vertical="center" wrapText="1"/>
    </xf>
    <xf numFmtId="0" fontId="19" fillId="0" borderId="23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left" vertical="center" wrapText="1"/>
    </xf>
    <xf numFmtId="0" fontId="19" fillId="0" borderId="3" xfId="2" applyFont="1" applyFill="1" applyBorder="1" applyAlignment="1">
      <alignment horizontal="center" vertical="center" wrapText="1"/>
    </xf>
    <xf numFmtId="9" fontId="20" fillId="0" borderId="3" xfId="6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vertical="center" wrapText="1"/>
    </xf>
    <xf numFmtId="165" fontId="10" fillId="0" borderId="59" xfId="2" applyNumberFormat="1" applyFont="1" applyBorder="1" applyAlignment="1">
      <alignment vertical="center" wrapText="1"/>
    </xf>
    <xf numFmtId="0" fontId="19" fillId="0" borderId="1" xfId="2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center" vertical="center" wrapText="1"/>
    </xf>
    <xf numFmtId="9" fontId="20" fillId="0" borderId="1" xfId="6" applyFont="1" applyFill="1" applyBorder="1" applyAlignment="1">
      <alignment horizontal="center" vertical="center" wrapText="1"/>
    </xf>
    <xf numFmtId="14" fontId="20" fillId="0" borderId="1" xfId="2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165" fontId="10" fillId="0" borderId="1" xfId="2" applyNumberFormat="1" applyFont="1" applyBorder="1" applyAlignment="1">
      <alignment vertical="center" wrapText="1"/>
    </xf>
    <xf numFmtId="170" fontId="20" fillId="0" borderId="1" xfId="5" applyNumberFormat="1" applyFont="1" applyFill="1" applyBorder="1" applyAlignment="1">
      <alignment horizontal="center" vertical="center" wrapText="1"/>
    </xf>
    <xf numFmtId="170" fontId="20" fillId="0" borderId="0" xfId="5" applyNumberFormat="1" applyFont="1" applyFill="1" applyBorder="1" applyAlignment="1">
      <alignment horizontal="center" vertical="center" wrapText="1"/>
    </xf>
    <xf numFmtId="0" fontId="9" fillId="0" borderId="19" xfId="2" applyBorder="1" applyAlignment="1">
      <alignment vertical="center" wrapText="1"/>
    </xf>
    <xf numFmtId="9" fontId="9" fillId="0" borderId="19" xfId="2" applyNumberFormat="1" applyBorder="1" applyAlignment="1">
      <alignment horizontal="center" vertical="center"/>
    </xf>
    <xf numFmtId="0" fontId="9" fillId="0" borderId="60" xfId="2" applyBorder="1" applyAlignment="1">
      <alignment vertical="center" wrapText="1"/>
    </xf>
    <xf numFmtId="0" fontId="9" fillId="0" borderId="45" xfId="2" applyBorder="1" applyAlignment="1">
      <alignment horizontal="left" wrapText="1"/>
    </xf>
    <xf numFmtId="165" fontId="9" fillId="0" borderId="45" xfId="2" applyNumberFormat="1" applyFill="1" applyBorder="1"/>
    <xf numFmtId="0" fontId="33" fillId="0" borderId="2" xfId="0" applyFont="1" applyBorder="1" applyAlignment="1">
      <alignment horizontal="left" wrapText="1"/>
    </xf>
    <xf numFmtId="2" fontId="33" fillId="0" borderId="61" xfId="2" applyNumberFormat="1" applyFont="1" applyBorder="1" applyAlignment="1">
      <alignment wrapText="1"/>
    </xf>
    <xf numFmtId="0" fontId="10" fillId="0" borderId="14" xfId="2" applyFont="1" applyBorder="1" applyAlignment="1">
      <alignment horizontal="center" vertical="center" wrapText="1"/>
    </xf>
    <xf numFmtId="3" fontId="10" fillId="0" borderId="14" xfId="2" applyNumberFormat="1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right"/>
    </xf>
    <xf numFmtId="0" fontId="9" fillId="0" borderId="32" xfId="2" applyFill="1" applyBorder="1"/>
    <xf numFmtId="0" fontId="9" fillId="0" borderId="0" xfId="2" applyFill="1"/>
    <xf numFmtId="0" fontId="25" fillId="0" borderId="0" xfId="2" applyFont="1" applyFill="1"/>
    <xf numFmtId="0" fontId="10" fillId="0" borderId="0" xfId="2" applyFont="1" applyFill="1"/>
    <xf numFmtId="3" fontId="10" fillId="0" borderId="0" xfId="2" applyNumberFormat="1" applyFont="1" applyFill="1" applyAlignment="1">
      <alignment horizontal="left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 wrapText="1"/>
    </xf>
    <xf numFmtId="0" fontId="33" fillId="0" borderId="35" xfId="2" applyFont="1" applyFill="1" applyBorder="1" applyAlignment="1">
      <alignment wrapText="1"/>
    </xf>
    <xf numFmtId="0" fontId="33" fillId="0" borderId="1" xfId="0" applyFont="1" applyFill="1" applyBorder="1" applyAlignment="1">
      <alignment horizontal="left" vertical="center" wrapText="1"/>
    </xf>
    <xf numFmtId="0" fontId="9" fillId="0" borderId="19" xfId="2" applyFill="1" applyBorder="1" applyAlignment="1">
      <alignment horizontal="center"/>
    </xf>
    <xf numFmtId="0" fontId="9" fillId="0" borderId="19" xfId="2" applyFill="1" applyBorder="1"/>
    <xf numFmtId="165" fontId="9" fillId="0" borderId="19" xfId="2" applyNumberFormat="1" applyFill="1" applyBorder="1"/>
    <xf numFmtId="0" fontId="9" fillId="0" borderId="2" xfId="2" applyFill="1" applyBorder="1" applyAlignment="1">
      <alignment horizontal="left" wrapText="1"/>
    </xf>
    <xf numFmtId="0" fontId="33" fillId="0" borderId="1" xfId="0" applyFont="1" applyFill="1" applyBorder="1" applyAlignment="1">
      <alignment horizontal="left" wrapText="1"/>
    </xf>
    <xf numFmtId="0" fontId="9" fillId="0" borderId="35" xfId="2" applyFill="1" applyBorder="1" applyAlignment="1">
      <alignment horizontal="left" wrapText="1"/>
    </xf>
    <xf numFmtId="0" fontId="33" fillId="0" borderId="44" xfId="2" applyFont="1" applyFill="1" applyBorder="1" applyAlignment="1">
      <alignment wrapText="1"/>
    </xf>
    <xf numFmtId="0" fontId="9" fillId="0" borderId="19" xfId="2" applyFill="1" applyBorder="1" applyAlignment="1">
      <alignment horizontal="left" vertical="top" wrapText="1"/>
    </xf>
    <xf numFmtId="43" fontId="9" fillId="0" borderId="19" xfId="24" applyFont="1" applyFill="1" applyBorder="1"/>
    <xf numFmtId="0" fontId="33" fillId="0" borderId="1" xfId="2" applyFont="1" applyFill="1" applyBorder="1" applyAlignment="1">
      <alignment horizontal="left" wrapText="1"/>
    </xf>
    <xf numFmtId="0" fontId="9" fillId="0" borderId="1" xfId="2" applyFill="1" applyBorder="1" applyAlignment="1">
      <alignment horizontal="center"/>
    </xf>
    <xf numFmtId="0" fontId="9" fillId="0" borderId="1" xfId="2" applyFill="1" applyBorder="1"/>
    <xf numFmtId="168" fontId="9" fillId="0" borderId="19" xfId="2" applyNumberFormat="1" applyFill="1" applyBorder="1"/>
    <xf numFmtId="0" fontId="9" fillId="0" borderId="45" xfId="2" applyFill="1" applyBorder="1" applyAlignment="1">
      <alignment horizontal="center"/>
    </xf>
    <xf numFmtId="0" fontId="9" fillId="0" borderId="45" xfId="2" applyFill="1" applyBorder="1"/>
    <xf numFmtId="165" fontId="9" fillId="0" borderId="1" xfId="2" applyNumberFormat="1" applyFill="1" applyBorder="1"/>
    <xf numFmtId="0" fontId="33" fillId="0" borderId="1" xfId="2" applyFont="1" applyFill="1" applyBorder="1"/>
    <xf numFmtId="0" fontId="33" fillId="0" borderId="1" xfId="0" applyFont="1" applyFill="1" applyBorder="1" applyAlignment="1">
      <alignment horizontal="left"/>
    </xf>
    <xf numFmtId="0" fontId="33" fillId="0" borderId="35" xfId="2" applyFont="1" applyFill="1" applyBorder="1"/>
    <xf numFmtId="0" fontId="33" fillId="0" borderId="47" xfId="2" applyFont="1" applyFill="1" applyBorder="1" applyAlignment="1">
      <alignment wrapText="1"/>
    </xf>
    <xf numFmtId="43" fontId="9" fillId="0" borderId="45" xfId="24" applyFont="1" applyFill="1" applyBorder="1"/>
    <xf numFmtId="0" fontId="33" fillId="0" borderId="6" xfId="0" applyFont="1" applyFill="1" applyBorder="1" applyAlignment="1">
      <alignment horizontal="left" wrapText="1"/>
    </xf>
    <xf numFmtId="0" fontId="9" fillId="0" borderId="60" xfId="2" applyFill="1" applyBorder="1"/>
    <xf numFmtId="9" fontId="9" fillId="0" borderId="45" xfId="2" applyNumberFormat="1" applyFill="1" applyBorder="1" applyAlignment="1">
      <alignment horizontal="center" vertical="center"/>
    </xf>
    <xf numFmtId="0" fontId="10" fillId="0" borderId="8" xfId="2" applyFont="1" applyFill="1" applyBorder="1"/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/>
    </xf>
    <xf numFmtId="0" fontId="9" fillId="0" borderId="15" xfId="2" applyFill="1" applyBorder="1" applyAlignment="1">
      <alignment wrapText="1"/>
    </xf>
    <xf numFmtId="0" fontId="9" fillId="0" borderId="1" xfId="2" applyFill="1" applyBorder="1" applyAlignment="1">
      <alignment wrapText="1"/>
    </xf>
    <xf numFmtId="14" fontId="9" fillId="0" borderId="17" xfId="2" applyNumberFormat="1" applyFill="1" applyBorder="1"/>
    <xf numFmtId="0" fontId="9" fillId="0" borderId="1" xfId="2" applyFill="1" applyBorder="1" applyAlignment="1">
      <alignment horizontal="center" wrapText="1"/>
    </xf>
    <xf numFmtId="0" fontId="9" fillId="0" borderId="1" xfId="2" applyFill="1" applyBorder="1" applyAlignment="1">
      <alignment horizontal="right" wrapText="1"/>
    </xf>
    <xf numFmtId="14" fontId="9" fillId="0" borderId="17" xfId="2" applyNumberFormat="1" applyFill="1" applyBorder="1" applyAlignment="1">
      <alignment horizontal="right" wrapText="1"/>
    </xf>
    <xf numFmtId="0" fontId="8" fillId="0" borderId="4" xfId="2" applyFont="1" applyFill="1" applyBorder="1"/>
    <xf numFmtId="0" fontId="8" fillId="0" borderId="5" xfId="2" applyFont="1" applyFill="1" applyBorder="1"/>
    <xf numFmtId="165" fontId="8" fillId="0" borderId="7" xfId="2" applyNumberFormat="1" applyFont="1" applyFill="1" applyBorder="1"/>
    <xf numFmtId="3" fontId="20" fillId="0" borderId="23" xfId="2" applyNumberFormat="1" applyFont="1" applyFill="1" applyBorder="1" applyAlignment="1">
      <alignment horizontal="center" vertical="center" wrapText="1"/>
    </xf>
    <xf numFmtId="172" fontId="19" fillId="0" borderId="23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right"/>
    </xf>
    <xf numFmtId="0" fontId="10" fillId="0" borderId="11" xfId="2" applyFont="1" applyFill="1" applyBorder="1"/>
    <xf numFmtId="0" fontId="9" fillId="0" borderId="0" xfId="0" applyFont="1" applyFill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10" fillId="0" borderId="0" xfId="2" applyFont="1" applyFill="1" applyAlignment="1">
      <alignment horizontal="right"/>
    </xf>
    <xf numFmtId="0" fontId="9" fillId="0" borderId="0" xfId="2" applyFill="1" applyAlignment="1">
      <alignment horizontal="center"/>
    </xf>
    <xf numFmtId="165" fontId="10" fillId="0" borderId="0" xfId="2" applyNumberFormat="1" applyFont="1" applyFill="1"/>
    <xf numFmtId="0" fontId="24" fillId="0" borderId="0" xfId="2" applyFont="1" applyFill="1" applyAlignment="1">
      <alignment horizontal="center"/>
    </xf>
    <xf numFmtId="0" fontId="8" fillId="0" borderId="0" xfId="2" applyFont="1" applyFill="1" applyAlignment="1">
      <alignment wrapText="1"/>
    </xf>
    <xf numFmtId="0" fontId="21" fillId="0" borderId="0" xfId="2" applyFont="1" applyFill="1" applyAlignment="1">
      <alignment horizontal="left" vertical="center" wrapText="1"/>
    </xf>
    <xf numFmtId="165" fontId="9" fillId="0" borderId="0" xfId="2" applyNumberFormat="1" applyFill="1"/>
    <xf numFmtId="0" fontId="9" fillId="0" borderId="0" xfId="2" applyFill="1" applyAlignment="1">
      <alignment vertical="center" wrapText="1"/>
    </xf>
    <xf numFmtId="0" fontId="8" fillId="0" borderId="0" xfId="2" applyFont="1" applyFill="1"/>
    <xf numFmtId="0" fontId="10" fillId="0" borderId="0" xfId="2" applyFont="1" applyFill="1" applyAlignment="1">
      <alignment horizontal="center"/>
    </xf>
    <xf numFmtId="0" fontId="26" fillId="0" borderId="0" xfId="2" applyFont="1" applyFill="1"/>
    <xf numFmtId="0" fontId="10" fillId="0" borderId="9" xfId="2" applyFont="1" applyFill="1" applyBorder="1"/>
    <xf numFmtId="0" fontId="10" fillId="0" borderId="8" xfId="2" applyFont="1" applyFill="1" applyBorder="1" applyAlignment="1">
      <alignment vertical="center"/>
    </xf>
    <xf numFmtId="0" fontId="9" fillId="0" borderId="9" xfId="2" applyFill="1" applyBorder="1"/>
    <xf numFmtId="0" fontId="9" fillId="0" borderId="10" xfId="2" applyFill="1" applyBorder="1"/>
    <xf numFmtId="0" fontId="9" fillId="0" borderId="11" xfId="2" applyFill="1" applyBorder="1"/>
    <xf numFmtId="3" fontId="9" fillId="0" borderId="0" xfId="2" applyNumberFormat="1" applyFill="1"/>
    <xf numFmtId="0" fontId="10" fillId="0" borderId="1" xfId="2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2" applyFill="1" applyBorder="1" applyAlignment="1">
      <alignment vertical="center"/>
    </xf>
    <xf numFmtId="2" fontId="9" fillId="0" borderId="1" xfId="2" applyNumberFormat="1" applyFill="1" applyBorder="1" applyAlignment="1">
      <alignment vertical="center" shrinkToFit="1"/>
    </xf>
    <xf numFmtId="2" fontId="9" fillId="0" borderId="1" xfId="2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9" fillId="0" borderId="27" xfId="2" applyFill="1" applyBorder="1" applyAlignment="1">
      <alignment horizontal="center" vertical="center"/>
    </xf>
    <xf numFmtId="165" fontId="9" fillId="0" borderId="1" xfId="2" applyNumberFormat="1" applyFill="1" applyBorder="1" applyAlignment="1">
      <alignment vertical="center"/>
    </xf>
    <xf numFmtId="9" fontId="0" fillId="0" borderId="1" xfId="4" applyFont="1" applyFill="1" applyBorder="1" applyAlignment="1">
      <alignment horizontal="center" vertical="center"/>
    </xf>
    <xf numFmtId="14" fontId="9" fillId="0" borderId="1" xfId="2" applyNumberFormat="1" applyFill="1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165" fontId="9" fillId="0" borderId="17" xfId="2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5" xfId="2" applyFill="1" applyBorder="1" applyAlignment="1">
      <alignment vertical="center"/>
    </xf>
    <xf numFmtId="0" fontId="9" fillId="0" borderId="27" xfId="2" applyFill="1" applyBorder="1" applyAlignment="1">
      <alignment vertical="center"/>
    </xf>
    <xf numFmtId="0" fontId="8" fillId="0" borderId="25" xfId="2" applyFont="1" applyFill="1" applyBorder="1"/>
    <xf numFmtId="0" fontId="8" fillId="0" borderId="20" xfId="2" applyFont="1" applyFill="1" applyBorder="1"/>
    <xf numFmtId="0" fontId="8" fillId="0" borderId="10" xfId="2" applyFont="1" applyFill="1" applyBorder="1"/>
    <xf numFmtId="0" fontId="8" fillId="0" borderId="33" xfId="2" applyFont="1" applyFill="1" applyBorder="1"/>
    <xf numFmtId="165" fontId="10" fillId="0" borderId="23" xfId="2" applyNumberFormat="1" applyFont="1" applyFill="1" applyBorder="1"/>
    <xf numFmtId="0" fontId="8" fillId="0" borderId="23" xfId="2" applyFont="1" applyFill="1" applyBorder="1"/>
    <xf numFmtId="165" fontId="10" fillId="0" borderId="11" xfId="2" applyNumberFormat="1" applyFont="1" applyFill="1" applyBorder="1"/>
    <xf numFmtId="165" fontId="26" fillId="0" borderId="23" xfId="2" applyNumberFormat="1" applyFont="1" applyFill="1" applyBorder="1"/>
    <xf numFmtId="0" fontId="26" fillId="0" borderId="0" xfId="2" applyFont="1" applyFill="1" applyAlignment="1">
      <alignment horizontal="center" vertical="center" wrapText="1"/>
    </xf>
    <xf numFmtId="0" fontId="9" fillId="0" borderId="15" xfId="2" applyFill="1" applyBorder="1"/>
    <xf numFmtId="9" fontId="0" fillId="0" borderId="0" xfId="4" applyFont="1" applyFill="1" applyBorder="1" applyAlignment="1">
      <alignment horizontal="center"/>
    </xf>
    <xf numFmtId="0" fontId="28" fillId="0" borderId="1" xfId="2" applyFont="1" applyFill="1" applyBorder="1"/>
    <xf numFmtId="165" fontId="27" fillId="0" borderId="22" xfId="2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3" fontId="10" fillId="0" borderId="0" xfId="2" applyNumberFormat="1" applyFont="1" applyFill="1" applyAlignment="1">
      <alignment horizontal="right" vertical="center"/>
    </xf>
    <xf numFmtId="0" fontId="9" fillId="0" borderId="0" xfId="2" applyFill="1" applyAlignment="1">
      <alignment horizontal="left"/>
    </xf>
    <xf numFmtId="0" fontId="33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center" wrapText="1"/>
    </xf>
    <xf numFmtId="0" fontId="8" fillId="0" borderId="0" xfId="2" applyFont="1" applyFill="1" applyAlignment="1">
      <alignment horizontal="center"/>
    </xf>
    <xf numFmtId="0" fontId="10" fillId="0" borderId="0" xfId="2" applyFont="1" applyFill="1" applyAlignment="1">
      <alignment horizontal="left"/>
    </xf>
    <xf numFmtId="0" fontId="26" fillId="0" borderId="0" xfId="2" applyFont="1" applyFill="1" applyAlignment="1">
      <alignment horizontal="left"/>
    </xf>
    <xf numFmtId="0" fontId="10" fillId="0" borderId="0" xfId="2" applyFont="1" applyFill="1" applyAlignment="1">
      <alignment horizontal="left" vertical="center"/>
    </xf>
    <xf numFmtId="0" fontId="8" fillId="0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9" fillId="0" borderId="26" xfId="2" applyFill="1" applyBorder="1"/>
    <xf numFmtId="3" fontId="25" fillId="0" borderId="30" xfId="2" applyNumberFormat="1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center"/>
    </xf>
    <xf numFmtId="0" fontId="9" fillId="0" borderId="8" xfId="2" applyFill="1" applyBorder="1"/>
    <xf numFmtId="0" fontId="9" fillId="0" borderId="9" xfId="2" applyFill="1" applyBorder="1" applyAlignment="1">
      <alignment horizontal="center"/>
    </xf>
    <xf numFmtId="0" fontId="9" fillId="0" borderId="10" xfId="2" applyFill="1" applyBorder="1" applyAlignment="1">
      <alignment horizontal="center"/>
    </xf>
    <xf numFmtId="0" fontId="9" fillId="0" borderId="11" xfId="2" applyFill="1" applyBorder="1" applyAlignment="1">
      <alignment horizontal="center"/>
    </xf>
    <xf numFmtId="3" fontId="8" fillId="0" borderId="0" xfId="2" applyNumberFormat="1" applyFont="1" applyFill="1"/>
    <xf numFmtId="0" fontId="10" fillId="0" borderId="21" xfId="2" applyFont="1" applyFill="1" applyBorder="1" applyAlignment="1">
      <alignment horizontal="center" vertical="center" wrapText="1"/>
    </xf>
    <xf numFmtId="3" fontId="10" fillId="0" borderId="14" xfId="2" applyNumberFormat="1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9" fillId="0" borderId="2" xfId="2" applyFill="1" applyBorder="1" applyAlignment="1">
      <alignment vertical="center" wrapText="1"/>
    </xf>
    <xf numFmtId="0" fontId="9" fillId="0" borderId="24" xfId="2" applyFill="1" applyBorder="1"/>
    <xf numFmtId="169" fontId="9" fillId="0" borderId="1" xfId="2" applyNumberFormat="1" applyFill="1" applyBorder="1" applyAlignment="1">
      <alignment horizontal="center" vertical="center"/>
    </xf>
    <xf numFmtId="14" fontId="9" fillId="0" borderId="18" xfId="2" applyNumberFormat="1" applyFill="1" applyBorder="1" applyAlignment="1">
      <alignment horizontal="center" vertical="center"/>
    </xf>
    <xf numFmtId="1" fontId="9" fillId="0" borderId="6" xfId="2" applyNumberFormat="1" applyFill="1" applyBorder="1" applyAlignment="1">
      <alignment horizontal="center" vertical="center"/>
    </xf>
    <xf numFmtId="1" fontId="9" fillId="0" borderId="17" xfId="2" applyNumberFormat="1" applyFill="1" applyBorder="1"/>
    <xf numFmtId="0" fontId="8" fillId="0" borderId="9" xfId="2" applyFont="1" applyFill="1" applyBorder="1"/>
    <xf numFmtId="165" fontId="8" fillId="0" borderId="5" xfId="2" applyNumberFormat="1" applyFont="1" applyFill="1" applyBorder="1"/>
    <xf numFmtId="165" fontId="8" fillId="0" borderId="20" xfId="2" applyNumberFormat="1" applyFont="1" applyFill="1" applyBorder="1"/>
    <xf numFmtId="0" fontId="8" fillId="0" borderId="11" xfId="2" applyFont="1" applyFill="1" applyBorder="1"/>
    <xf numFmtId="0" fontId="9" fillId="0" borderId="8" xfId="2" applyFill="1" applyBorder="1" applyAlignment="1">
      <alignment horizontal="right"/>
    </xf>
    <xf numFmtId="0" fontId="9" fillId="0" borderId="0" xfId="2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3" fontId="10" fillId="0" borderId="0" xfId="2" applyNumberFormat="1" applyFont="1" applyFill="1" applyAlignment="1">
      <alignment vertical="center"/>
    </xf>
    <xf numFmtId="3" fontId="10" fillId="0" borderId="0" xfId="2" applyNumberFormat="1" applyFont="1" applyFill="1" applyAlignment="1">
      <alignment horizontal="center" vertical="center"/>
    </xf>
    <xf numFmtId="3" fontId="26" fillId="0" borderId="0" xfId="2" applyNumberFormat="1" applyFont="1" applyFill="1" applyAlignment="1">
      <alignment horizontal="right" vertical="center"/>
    </xf>
    <xf numFmtId="0" fontId="23" fillId="0" borderId="0" xfId="2" applyFont="1" applyFill="1" applyAlignment="1">
      <alignment horizontal="center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vertical="center"/>
    </xf>
    <xf numFmtId="0" fontId="10" fillId="0" borderId="0" xfId="2" quotePrefix="1" applyFont="1" applyFill="1" applyAlignment="1">
      <alignment horizontal="right" vertical="center"/>
    </xf>
    <xf numFmtId="0" fontId="23" fillId="0" borderId="0" xfId="2" applyFont="1" applyFill="1"/>
    <xf numFmtId="0" fontId="23" fillId="0" borderId="0" xfId="0" applyFont="1" applyFill="1" applyAlignment="1">
      <alignment vertical="center"/>
    </xf>
    <xf numFmtId="0" fontId="29" fillId="0" borderId="0" xfId="2" applyFont="1" applyFill="1"/>
    <xf numFmtId="0" fontId="30" fillId="0" borderId="0" xfId="2" applyFont="1" applyFill="1"/>
    <xf numFmtId="165" fontId="29" fillId="0" borderId="0" xfId="2" applyNumberFormat="1" applyFont="1" applyFill="1"/>
    <xf numFmtId="0" fontId="18" fillId="0" borderId="0" xfId="2" applyFont="1" applyFill="1"/>
    <xf numFmtId="2" fontId="18" fillId="0" borderId="0" xfId="2" applyNumberFormat="1" applyFont="1" applyFill="1"/>
    <xf numFmtId="0" fontId="18" fillId="0" borderId="0" xfId="2" applyFont="1" applyFill="1" applyAlignment="1">
      <alignment horizontal="center"/>
    </xf>
    <xf numFmtId="4" fontId="18" fillId="0" borderId="0" xfId="2" applyNumberFormat="1" applyFont="1" applyFill="1"/>
    <xf numFmtId="3" fontId="18" fillId="0" borderId="0" xfId="2" applyNumberFormat="1" applyFont="1" applyFill="1" applyAlignment="1">
      <alignment horizontal="center"/>
    </xf>
    <xf numFmtId="3" fontId="13" fillId="0" borderId="0" xfId="2" applyNumberFormat="1" applyFont="1" applyFill="1"/>
    <xf numFmtId="0" fontId="19" fillId="0" borderId="0" xfId="2" applyFont="1" applyFill="1" applyAlignment="1">
      <alignment horizontal="left"/>
    </xf>
    <xf numFmtId="0" fontId="19" fillId="0" borderId="0" xfId="2" applyFont="1" applyFill="1"/>
    <xf numFmtId="2" fontId="19" fillId="0" borderId="0" xfId="2" applyNumberFormat="1" applyFont="1" applyFill="1"/>
    <xf numFmtId="0" fontId="19" fillId="0" borderId="0" xfId="2" applyFont="1" applyFill="1" applyAlignment="1">
      <alignment horizontal="center"/>
    </xf>
    <xf numFmtId="4" fontId="19" fillId="0" borderId="0" xfId="2" applyNumberFormat="1" applyFont="1" applyFill="1"/>
    <xf numFmtId="3" fontId="19" fillId="0" borderId="0" xfId="2" applyNumberFormat="1" applyFont="1" applyFill="1" applyAlignment="1">
      <alignment horizontal="center"/>
    </xf>
    <xf numFmtId="14" fontId="18" fillId="0" borderId="0" xfId="2" applyNumberFormat="1" applyFont="1" applyFill="1" applyAlignment="1">
      <alignment horizontal="center"/>
    </xf>
    <xf numFmtId="0" fontId="19" fillId="0" borderId="12" xfId="2" applyFont="1" applyFill="1" applyBorder="1" applyAlignment="1">
      <alignment horizontal="center" vertical="center" wrapText="1"/>
    </xf>
    <xf numFmtId="0" fontId="19" fillId="0" borderId="21" xfId="2" applyFont="1" applyFill="1" applyBorder="1" applyAlignment="1">
      <alignment horizontal="center" vertical="center" wrapText="1"/>
    </xf>
    <xf numFmtId="2" fontId="19" fillId="0" borderId="13" xfId="2" applyNumberFormat="1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4" fontId="19" fillId="0" borderId="13" xfId="2" applyNumberFormat="1" applyFont="1" applyFill="1" applyBorder="1" applyAlignment="1">
      <alignment horizontal="center" vertical="center" wrapText="1"/>
    </xf>
    <xf numFmtId="3" fontId="19" fillId="0" borderId="13" xfId="2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20" fillId="0" borderId="36" xfId="2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3" fontId="10" fillId="0" borderId="13" xfId="2" applyNumberFormat="1" applyFont="1" applyFill="1" applyBorder="1" applyAlignment="1">
      <alignment horizontal="center" vertical="center" wrapText="1"/>
    </xf>
    <xf numFmtId="0" fontId="19" fillId="0" borderId="25" xfId="2" applyFont="1" applyFill="1" applyBorder="1" applyAlignment="1">
      <alignment horizontal="center" vertical="center" wrapText="1"/>
    </xf>
    <xf numFmtId="0" fontId="19" fillId="0" borderId="29" xfId="2" applyFont="1" applyFill="1" applyBorder="1" applyAlignment="1">
      <alignment horizontal="center" vertical="center" wrapText="1"/>
    </xf>
    <xf numFmtId="0" fontId="19" fillId="0" borderId="25" xfId="2" applyFont="1" applyFill="1" applyBorder="1" applyAlignment="1">
      <alignment horizontal="left" vertical="center" wrapText="1"/>
    </xf>
    <xf numFmtId="2" fontId="13" fillId="0" borderId="23" xfId="2" applyNumberFormat="1" applyFont="1" applyFill="1" applyBorder="1" applyAlignment="1">
      <alignment horizontal="center" vertical="center" wrapText="1"/>
    </xf>
    <xf numFmtId="2" fontId="19" fillId="0" borderId="23" xfId="2" applyNumberFormat="1" applyFont="1" applyFill="1" applyBorder="1" applyAlignment="1">
      <alignment horizontal="center" vertical="center" wrapText="1"/>
    </xf>
    <xf numFmtId="4" fontId="19" fillId="0" borderId="23" xfId="2" applyNumberFormat="1" applyFont="1" applyFill="1" applyBorder="1" applyAlignment="1">
      <alignment horizontal="center" vertical="center" wrapText="1"/>
    </xf>
    <xf numFmtId="3" fontId="19" fillId="0" borderId="23" xfId="2" applyNumberFormat="1" applyFont="1" applyFill="1" applyBorder="1" applyAlignment="1">
      <alignment horizontal="center" vertical="center" wrapText="1"/>
    </xf>
    <xf numFmtId="43" fontId="19" fillId="0" borderId="23" xfId="24" applyFont="1" applyFill="1" applyBorder="1" applyAlignment="1">
      <alignment horizontal="center" vertical="center" wrapText="1"/>
    </xf>
    <xf numFmtId="170" fontId="20" fillId="0" borderId="23" xfId="5" applyNumberFormat="1" applyFont="1" applyFill="1" applyBorder="1" applyAlignment="1">
      <alignment horizontal="center" vertical="center" wrapText="1"/>
    </xf>
    <xf numFmtId="3" fontId="20" fillId="0" borderId="37" xfId="2" applyNumberFormat="1" applyFont="1" applyFill="1" applyBorder="1" applyAlignment="1">
      <alignment horizontal="center" vertical="center" wrapText="1"/>
    </xf>
    <xf numFmtId="0" fontId="19" fillId="0" borderId="57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0" borderId="57" xfId="2" applyFont="1" applyFill="1" applyBorder="1" applyAlignment="1">
      <alignment horizontal="left" vertical="center" wrapText="1"/>
    </xf>
    <xf numFmtId="2" fontId="13" fillId="0" borderId="3" xfId="2" applyNumberFormat="1" applyFont="1" applyFill="1" applyBorder="1" applyAlignment="1">
      <alignment horizontal="center" vertical="center" wrapText="1"/>
    </xf>
    <xf numFmtId="2" fontId="19" fillId="0" borderId="3" xfId="2" applyNumberFormat="1" applyFont="1" applyFill="1" applyBorder="1" applyAlignment="1">
      <alignment horizontal="center" vertical="center" wrapText="1"/>
    </xf>
    <xf numFmtId="4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43" fontId="19" fillId="0" borderId="3" xfId="24" applyFont="1" applyFill="1" applyBorder="1" applyAlignment="1">
      <alignment horizontal="center" vertical="center" wrapText="1"/>
    </xf>
    <xf numFmtId="170" fontId="20" fillId="0" borderId="3" xfId="5" applyNumberFormat="1" applyFont="1" applyFill="1" applyBorder="1" applyAlignment="1">
      <alignment horizontal="center" vertical="center" wrapText="1"/>
    </xf>
    <xf numFmtId="3" fontId="20" fillId="0" borderId="58" xfId="2" applyNumberFormat="1" applyFont="1" applyFill="1" applyBorder="1" applyAlignment="1">
      <alignment horizontal="center" vertical="center" wrapText="1"/>
    </xf>
    <xf numFmtId="3" fontId="20" fillId="0" borderId="3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2" fontId="19" fillId="0" borderId="1" xfId="2" applyNumberFormat="1" applyFont="1" applyFill="1" applyBorder="1" applyAlignment="1">
      <alignment horizontal="center" vertical="center" wrapText="1"/>
    </xf>
    <xf numFmtId="4" fontId="19" fillId="0" borderId="1" xfId="2" applyNumberFormat="1" applyFont="1" applyFill="1" applyBorder="1" applyAlignment="1">
      <alignment horizontal="center" vertical="center" wrapText="1"/>
    </xf>
    <xf numFmtId="3" fontId="19" fillId="0" borderId="1" xfId="2" applyNumberFormat="1" applyFont="1" applyFill="1" applyBorder="1" applyAlignment="1">
      <alignment horizontal="center" vertical="center" wrapText="1"/>
    </xf>
    <xf numFmtId="3" fontId="20" fillId="0" borderId="1" xfId="2" applyNumberFormat="1" applyFont="1" applyFill="1" applyBorder="1" applyAlignment="1">
      <alignment horizontal="center" vertical="center" wrapText="1"/>
    </xf>
    <xf numFmtId="2" fontId="13" fillId="0" borderId="0" xfId="2" applyNumberFormat="1" applyFont="1" applyFill="1" applyBorder="1" applyAlignment="1">
      <alignment horizontal="center" vertical="center" wrapText="1"/>
    </xf>
    <xf numFmtId="2" fontId="19" fillId="0" borderId="0" xfId="2" applyNumberFormat="1" applyFont="1" applyFill="1" applyBorder="1" applyAlignment="1">
      <alignment horizontal="center" vertical="center" wrapText="1"/>
    </xf>
    <xf numFmtId="4" fontId="19" fillId="0" borderId="0" xfId="2" applyNumberFormat="1" applyFont="1" applyFill="1" applyBorder="1" applyAlignment="1">
      <alignment horizontal="center" vertical="center" wrapText="1"/>
    </xf>
    <xf numFmtId="3" fontId="19" fillId="0" borderId="0" xfId="2" applyNumberFormat="1" applyFont="1" applyFill="1" applyBorder="1" applyAlignment="1">
      <alignment horizontal="center" vertical="center" wrapText="1"/>
    </xf>
    <xf numFmtId="3" fontId="20" fillId="0" borderId="0" xfId="2" applyNumberFormat="1" applyFont="1" applyFill="1" applyBorder="1" applyAlignment="1">
      <alignment horizontal="center" vertical="center" wrapText="1"/>
    </xf>
    <xf numFmtId="0" fontId="21" fillId="0" borderId="0" xfId="2" applyFont="1" applyFill="1"/>
    <xf numFmtId="0" fontId="10" fillId="0" borderId="0" xfId="2" applyFont="1" applyFill="1" applyAlignment="1">
      <alignment horizontal="right" vertical="center"/>
    </xf>
    <xf numFmtId="0" fontId="16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165" fontId="17" fillId="0" borderId="1" xfId="2" applyNumberFormat="1" applyFont="1" applyFill="1" applyBorder="1" applyAlignment="1">
      <alignment horizontal="right" vertical="center" wrapText="1"/>
    </xf>
    <xf numFmtId="0" fontId="21" fillId="0" borderId="0" xfId="2" applyFont="1" applyFill="1" applyAlignment="1">
      <alignment vertical="center"/>
    </xf>
    <xf numFmtId="165" fontId="16" fillId="0" borderId="1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vertical="top" wrapText="1"/>
    </xf>
    <xf numFmtId="0" fontId="49" fillId="0" borderId="0" xfId="2" applyFont="1" applyFill="1" applyAlignment="1">
      <alignment vertical="center"/>
    </xf>
    <xf numFmtId="0" fontId="49" fillId="0" borderId="0" xfId="2" applyFont="1" applyFill="1"/>
    <xf numFmtId="0" fontId="51" fillId="0" borderId="0" xfId="2" applyFont="1" applyFill="1"/>
    <xf numFmtId="0" fontId="49" fillId="0" borderId="0" xfId="2" applyFont="1" applyFill="1" applyAlignment="1">
      <alignment horizontal="center" vertical="center" wrapText="1"/>
    </xf>
    <xf numFmtId="3" fontId="50" fillId="0" borderId="0" xfId="2" applyNumberFormat="1" applyFont="1" applyFill="1" applyAlignment="1">
      <alignment horizontal="right" vertical="center"/>
    </xf>
    <xf numFmtId="0" fontId="49" fillId="0" borderId="0" xfId="2" applyFont="1" applyFill="1" applyAlignment="1">
      <alignment horizontal="center"/>
    </xf>
    <xf numFmtId="0" fontId="50" fillId="0" borderId="0" xfId="2" applyFont="1" applyFill="1" applyAlignment="1">
      <alignment vertical="center"/>
    </xf>
    <xf numFmtId="0" fontId="50" fillId="0" borderId="0" xfId="2" applyFont="1" applyFill="1"/>
    <xf numFmtId="0" fontId="50" fillId="0" borderId="0" xfId="2" applyFont="1" applyFill="1" applyAlignment="1">
      <alignment horizontal="right"/>
    </xf>
    <xf numFmtId="0" fontId="49" fillId="0" borderId="0" xfId="2" applyFont="1" applyFill="1" applyAlignment="1">
      <alignment horizontal="left"/>
    </xf>
    <xf numFmtId="3" fontId="50" fillId="0" borderId="0" xfId="2" applyNumberFormat="1" applyFont="1" applyFill="1" applyAlignment="1">
      <alignment horizontal="left" vertical="center"/>
    </xf>
    <xf numFmtId="0" fontId="53" fillId="0" borderId="0" xfId="2" applyFont="1" applyFill="1"/>
    <xf numFmtId="0" fontId="54" fillId="0" borderId="0" xfId="2" applyFont="1" applyFill="1"/>
    <xf numFmtId="0" fontId="55" fillId="0" borderId="0" xfId="2" applyFont="1" applyFill="1" applyAlignment="1">
      <alignment horizontal="center" vertical="center" wrapText="1"/>
    </xf>
    <xf numFmtId="49" fontId="55" fillId="0" borderId="0" xfId="2" applyNumberFormat="1" applyFont="1" applyFill="1" applyAlignment="1">
      <alignment horizontal="center" vertical="center" wrapText="1"/>
    </xf>
    <xf numFmtId="3" fontId="55" fillId="0" borderId="0" xfId="2" applyNumberFormat="1" applyFont="1" applyFill="1" applyAlignment="1">
      <alignment horizontal="center" vertical="center" wrapText="1"/>
    </xf>
    <xf numFmtId="0" fontId="50" fillId="0" borderId="8" xfId="2" applyFont="1" applyFill="1" applyBorder="1" applyAlignment="1">
      <alignment vertical="center"/>
    </xf>
    <xf numFmtId="0" fontId="50" fillId="0" borderId="0" xfId="2" applyFont="1" applyFill="1" applyAlignment="1">
      <alignment horizontal="left" vertical="center"/>
    </xf>
    <xf numFmtId="0" fontId="52" fillId="0" borderId="0" xfId="2" applyFont="1" applyFill="1" applyAlignment="1">
      <alignment vertical="center"/>
    </xf>
    <xf numFmtId="0" fontId="50" fillId="0" borderId="8" xfId="2" applyFont="1" applyFill="1" applyBorder="1" applyAlignment="1">
      <alignment vertical="center" wrapText="1"/>
    </xf>
    <xf numFmtId="3" fontId="56" fillId="0" borderId="0" xfId="2" applyNumberFormat="1" applyFont="1" applyFill="1" applyAlignment="1">
      <alignment vertical="center"/>
    </xf>
    <xf numFmtId="0" fontId="56" fillId="0" borderId="0" xfId="2" applyFont="1" applyFill="1" applyAlignment="1">
      <alignment vertical="center"/>
    </xf>
    <xf numFmtId="0" fontId="56" fillId="0" borderId="1" xfId="2" applyFont="1" applyFill="1" applyBorder="1" applyAlignment="1">
      <alignment horizontal="center" vertical="center" wrapText="1"/>
    </xf>
    <xf numFmtId="0" fontId="56" fillId="0" borderId="6" xfId="2" applyFont="1" applyFill="1" applyBorder="1" applyAlignment="1">
      <alignment horizontal="center" vertical="center" wrapText="1"/>
    </xf>
    <xf numFmtId="0" fontId="57" fillId="0" borderId="1" xfId="2" applyFont="1" applyFill="1" applyBorder="1" applyAlignment="1">
      <alignment horizontal="center" vertical="center" wrapText="1"/>
    </xf>
    <xf numFmtId="0" fontId="50" fillId="0" borderId="1" xfId="2" applyFont="1" applyFill="1" applyBorder="1" applyAlignment="1">
      <alignment horizontal="center" vertical="center" wrapText="1"/>
    </xf>
    <xf numFmtId="0" fontId="50" fillId="0" borderId="2" xfId="2" applyFont="1" applyFill="1" applyBorder="1" applyAlignment="1">
      <alignment horizontal="center" vertical="center" wrapText="1"/>
    </xf>
    <xf numFmtId="0" fontId="55" fillId="0" borderId="1" xfId="2" applyFont="1" applyFill="1" applyBorder="1" applyAlignment="1">
      <alignment horizontal="center" vertical="center" wrapText="1"/>
    </xf>
    <xf numFmtId="0" fontId="55" fillId="0" borderId="1" xfId="2" applyFont="1" applyFill="1" applyBorder="1" applyAlignment="1">
      <alignment horizontal="left" vertical="center" wrapText="1"/>
    </xf>
    <xf numFmtId="3" fontId="55" fillId="0" borderId="1" xfId="2" applyNumberFormat="1" applyFont="1" applyFill="1" applyBorder="1" applyAlignment="1">
      <alignment horizontal="right" vertical="center" wrapText="1"/>
    </xf>
    <xf numFmtId="3" fontId="55" fillId="0" borderId="1" xfId="2" applyNumberFormat="1" applyFont="1" applyFill="1" applyBorder="1" applyAlignment="1">
      <alignment horizontal="center" vertical="center" wrapText="1"/>
    </xf>
    <xf numFmtId="165" fontId="55" fillId="0" borderId="1" xfId="2" applyNumberFormat="1" applyFont="1" applyFill="1" applyBorder="1" applyAlignment="1">
      <alignment horizontal="right" vertical="center" wrapText="1"/>
    </xf>
    <xf numFmtId="9" fontId="55" fillId="0" borderId="1" xfId="2" applyNumberFormat="1" applyFont="1" applyFill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9" fontId="58" fillId="0" borderId="1" xfId="2" applyNumberFormat="1" applyFont="1" applyFill="1" applyBorder="1" applyAlignment="1">
      <alignment horizontal="center" vertical="center" wrapText="1"/>
    </xf>
    <xf numFmtId="14" fontId="49" fillId="0" borderId="1" xfId="2" applyNumberFormat="1" applyFont="1" applyFill="1" applyBorder="1" applyAlignment="1">
      <alignment horizontal="center" vertical="center"/>
    </xf>
    <xf numFmtId="0" fontId="49" fillId="0" borderId="1" xfId="2" applyFont="1" applyFill="1" applyBorder="1"/>
    <xf numFmtId="165" fontId="49" fillId="0" borderId="1" xfId="2" applyNumberFormat="1" applyFont="1" applyFill="1" applyBorder="1" applyAlignment="1">
      <alignment vertical="center" wrapText="1"/>
    </xf>
    <xf numFmtId="166" fontId="55" fillId="0" borderId="1" xfId="2" applyNumberFormat="1" applyFont="1" applyFill="1" applyBorder="1" applyAlignment="1">
      <alignment horizontal="center" vertical="center" wrapText="1"/>
    </xf>
    <xf numFmtId="166" fontId="1" fillId="0" borderId="1" xfId="2" applyNumberFormat="1" applyFont="1" applyFill="1" applyBorder="1" applyAlignment="1">
      <alignment horizontal="center" vertical="center" wrapText="1"/>
    </xf>
    <xf numFmtId="14" fontId="49" fillId="0" borderId="1" xfId="2" applyNumberFormat="1" applyFont="1" applyFill="1" applyBorder="1" applyAlignment="1">
      <alignment horizontal="center"/>
    </xf>
    <xf numFmtId="165" fontId="49" fillId="0" borderId="0" xfId="2" applyNumberFormat="1" applyFont="1" applyFill="1"/>
    <xf numFmtId="165" fontId="56" fillId="0" borderId="0" xfId="2" applyNumberFormat="1" applyFont="1" applyFill="1" applyAlignment="1">
      <alignment vertical="center"/>
    </xf>
    <xf numFmtId="0" fontId="57" fillId="0" borderId="0" xfId="2" applyFont="1" applyFill="1" applyAlignment="1">
      <alignment vertical="center"/>
    </xf>
    <xf numFmtId="3" fontId="55" fillId="0" borderId="0" xfId="2" applyNumberFormat="1" applyFont="1" applyFill="1" applyAlignment="1">
      <alignment horizontal="right" vertical="center" wrapText="1"/>
    </xf>
    <xf numFmtId="165" fontId="55" fillId="0" borderId="0" xfId="2" applyNumberFormat="1" applyFont="1" applyFill="1" applyAlignment="1">
      <alignment horizontal="right" vertical="center" wrapText="1"/>
    </xf>
    <xf numFmtId="9" fontId="49" fillId="0" borderId="0" xfId="2" applyNumberFormat="1" applyFont="1" applyFill="1" applyAlignment="1">
      <alignment horizontal="center" vertical="center" wrapText="1"/>
    </xf>
    <xf numFmtId="9" fontId="58" fillId="0" borderId="0" xfId="2" applyNumberFormat="1" applyFont="1" applyFill="1" applyAlignment="1">
      <alignment horizontal="center" vertical="center" wrapText="1"/>
    </xf>
    <xf numFmtId="14" fontId="49" fillId="0" borderId="0" xfId="2" applyNumberFormat="1" applyFont="1" applyFill="1"/>
    <xf numFmtId="165" fontId="49" fillId="0" borderId="0" xfId="2" applyNumberFormat="1" applyFont="1" applyFill="1" applyAlignment="1">
      <alignment vertical="center" wrapText="1"/>
    </xf>
    <xf numFmtId="14" fontId="49" fillId="0" borderId="1" xfId="2" applyNumberFormat="1" applyFont="1" applyFill="1" applyBorder="1" applyAlignment="1">
      <alignment horizontal="center" vertical="center" wrapText="1"/>
    </xf>
    <xf numFmtId="0" fontId="49" fillId="0" borderId="1" xfId="2" applyFont="1" applyFill="1" applyBorder="1" applyAlignment="1">
      <alignment vertical="center" wrapText="1"/>
    </xf>
    <xf numFmtId="166" fontId="58" fillId="0" borderId="1" xfId="2" applyNumberFormat="1" applyFont="1" applyFill="1" applyBorder="1" applyAlignment="1">
      <alignment horizontal="center" vertical="center" wrapText="1"/>
    </xf>
    <xf numFmtId="165" fontId="56" fillId="0" borderId="1" xfId="2" applyNumberFormat="1" applyFont="1" applyFill="1" applyBorder="1" applyAlignment="1">
      <alignment horizontal="center" vertical="center" wrapText="1"/>
    </xf>
    <xf numFmtId="165" fontId="56" fillId="0" borderId="1" xfId="2" applyNumberFormat="1" applyFont="1" applyFill="1" applyBorder="1" applyAlignment="1">
      <alignment horizontal="right" vertical="center" wrapText="1"/>
    </xf>
    <xf numFmtId="3" fontId="55" fillId="0" borderId="0" xfId="3" applyNumberFormat="1" applyFont="1" applyFill="1" applyAlignment="1">
      <alignment vertical="center"/>
    </xf>
    <xf numFmtId="165" fontId="49" fillId="0" borderId="0" xfId="2" applyNumberFormat="1" applyFont="1" applyFill="1" applyAlignment="1">
      <alignment vertical="center"/>
    </xf>
    <xf numFmtId="0" fontId="58" fillId="0" borderId="0" xfId="2" applyFont="1" applyFill="1" applyAlignment="1">
      <alignment vertical="center"/>
    </xf>
    <xf numFmtId="0" fontId="60" fillId="0" borderId="0" xfId="2" applyFont="1" applyFill="1" applyAlignment="1">
      <alignment horizontal="center" vertical="top" wrapText="1"/>
    </xf>
    <xf numFmtId="0" fontId="60" fillId="0" borderId="0" xfId="2" applyFont="1" applyFill="1" applyAlignment="1">
      <alignment vertical="top" wrapText="1"/>
    </xf>
    <xf numFmtId="0" fontId="21" fillId="0" borderId="30" xfId="2" applyFont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 wrapText="1"/>
    </xf>
    <xf numFmtId="2" fontId="33" fillId="0" borderId="62" xfId="2" applyNumberFormat="1" applyFont="1" applyFill="1" applyBorder="1" applyAlignment="1">
      <alignment wrapText="1"/>
    </xf>
    <xf numFmtId="0" fontId="33" fillId="0" borderId="63" xfId="2" applyFont="1" applyFill="1" applyBorder="1" applyAlignment="1">
      <alignment wrapText="1"/>
    </xf>
    <xf numFmtId="0" fontId="33" fillId="0" borderId="15" xfId="2" applyFont="1" applyFill="1" applyBorder="1"/>
    <xf numFmtId="0" fontId="33" fillId="0" borderId="63" xfId="2" applyFont="1" applyFill="1" applyBorder="1"/>
    <xf numFmtId="0" fontId="33" fillId="0" borderId="32" xfId="2" applyFont="1" applyFill="1" applyBorder="1" applyAlignment="1">
      <alignment wrapText="1"/>
    </xf>
    <xf numFmtId="0" fontId="33" fillId="0" borderId="25" xfId="2" applyFont="1" applyFill="1" applyBorder="1" applyAlignment="1">
      <alignment wrapText="1"/>
    </xf>
    <xf numFmtId="0" fontId="9" fillId="0" borderId="64" xfId="2" applyFill="1" applyBorder="1" applyAlignment="1">
      <alignment horizontal="left" wrapText="1"/>
    </xf>
    <xf numFmtId="0" fontId="33" fillId="0" borderId="23" xfId="0" applyFont="1" applyFill="1" applyBorder="1" applyAlignment="1">
      <alignment horizontal="left" wrapText="1"/>
    </xf>
    <xf numFmtId="0" fontId="9" fillId="0" borderId="23" xfId="2" applyFill="1" applyBorder="1" applyAlignment="1">
      <alignment horizontal="center"/>
    </xf>
    <xf numFmtId="0" fontId="9" fillId="0" borderId="23" xfId="2" applyFill="1" applyBorder="1"/>
    <xf numFmtId="165" fontId="9" fillId="0" borderId="23" xfId="2" applyNumberFormat="1" applyFill="1" applyBorder="1"/>
    <xf numFmtId="165" fontId="9" fillId="0" borderId="65" xfId="2" applyNumberFormat="1" applyFill="1" applyBorder="1"/>
    <xf numFmtId="0" fontId="9" fillId="0" borderId="23" xfId="2" applyBorder="1" applyAlignment="1">
      <alignment vertical="center" wrapText="1"/>
    </xf>
    <xf numFmtId="9" fontId="9" fillId="0" borderId="23" xfId="2" applyNumberFormat="1" applyBorder="1" applyAlignment="1">
      <alignment horizontal="center" vertical="center"/>
    </xf>
    <xf numFmtId="14" fontId="9" fillId="0" borderId="65" xfId="2" applyNumberFormat="1" applyBorder="1" applyAlignment="1">
      <alignment vertical="center"/>
    </xf>
    <xf numFmtId="0" fontId="9" fillId="0" borderId="65" xfId="2" applyBorder="1" applyAlignment="1">
      <alignment horizontal="center" vertical="center" wrapText="1"/>
    </xf>
    <xf numFmtId="165" fontId="9" fillId="0" borderId="66" xfId="2" applyNumberFormat="1" applyBorder="1"/>
    <xf numFmtId="0" fontId="21" fillId="0" borderId="0" xfId="2" applyFont="1" applyFill="1" applyAlignment="1">
      <alignment wrapText="1"/>
    </xf>
    <xf numFmtId="0" fontId="33" fillId="0" borderId="0" xfId="2" applyFont="1" applyFill="1"/>
    <xf numFmtId="3" fontId="21" fillId="0" borderId="0" xfId="2" applyNumberFormat="1" applyFont="1" applyFill="1" applyAlignment="1">
      <alignment horizontal="right" vertical="center"/>
    </xf>
    <xf numFmtId="0" fontId="33" fillId="0" borderId="0" xfId="2" applyFont="1" applyFill="1" applyAlignment="1">
      <alignment horizontal="center"/>
    </xf>
    <xf numFmtId="11" fontId="33" fillId="0" borderId="0" xfId="2" applyNumberFormat="1" applyFont="1" applyFill="1" applyAlignment="1">
      <alignment horizontal="left"/>
    </xf>
    <xf numFmtId="0" fontId="33" fillId="0" borderId="0" xfId="11" applyFont="1" applyFill="1"/>
    <xf numFmtId="167" fontId="33" fillId="0" borderId="0" xfId="12" applyNumberFormat="1" applyFont="1" applyFill="1"/>
    <xf numFmtId="0" fontId="34" fillId="0" borderId="0" xfId="2" applyFont="1" applyFill="1" applyAlignment="1">
      <alignment vertical="center"/>
    </xf>
    <xf numFmtId="0" fontId="34" fillId="0" borderId="0" xfId="2" applyFont="1" applyFill="1" applyAlignment="1">
      <alignment horizontal="center" vertical="center"/>
    </xf>
    <xf numFmtId="0" fontId="44" fillId="0" borderId="0" xfId="2" applyFont="1" applyFill="1"/>
    <xf numFmtId="0" fontId="21" fillId="0" borderId="0" xfId="2" applyFont="1" applyFill="1" applyAlignment="1">
      <alignment horizontal="center" vertical="center"/>
    </xf>
    <xf numFmtId="0" fontId="21" fillId="0" borderId="8" xfId="2" applyFont="1" applyFill="1" applyBorder="1" applyAlignment="1">
      <alignment horizontal="right" wrapText="1"/>
    </xf>
    <xf numFmtId="0" fontId="21" fillId="0" borderId="32" xfId="2" applyFont="1" applyFill="1" applyBorder="1" applyAlignment="1">
      <alignment horizontal="right" wrapText="1"/>
    </xf>
    <xf numFmtId="0" fontId="33" fillId="0" borderId="0" xfId="2" applyFont="1" applyFill="1" applyAlignment="1">
      <alignment horizontal="right" wrapText="1"/>
    </xf>
    <xf numFmtId="0" fontId="21" fillId="0" borderId="0" xfId="2" applyFont="1" applyFill="1" applyAlignment="1">
      <alignment horizontal="right" vertical="center" wrapText="1"/>
    </xf>
    <xf numFmtId="0" fontId="21" fillId="0" borderId="0" xfId="2" applyFont="1" applyFill="1" applyAlignment="1">
      <alignment horizontal="right" wrapText="1"/>
    </xf>
    <xf numFmtId="0" fontId="21" fillId="0" borderId="8" xfId="2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horizontal="right" vertical="center" wrapText="1"/>
    </xf>
    <xf numFmtId="0" fontId="33" fillId="0" borderId="32" xfId="2" applyFont="1" applyFill="1" applyBorder="1" applyAlignment="1">
      <alignment horizontal="right" wrapText="1"/>
    </xf>
    <xf numFmtId="0" fontId="34" fillId="0" borderId="0" xfId="2" applyFont="1" applyFill="1" applyAlignment="1">
      <alignment horizontal="right" vertical="center" wrapText="1"/>
    </xf>
    <xf numFmtId="0" fontId="33" fillId="0" borderId="54" xfId="11" applyFont="1" applyFill="1" applyBorder="1"/>
    <xf numFmtId="0" fontId="33" fillId="0" borderId="55" xfId="11" applyFont="1" applyFill="1" applyBorder="1"/>
    <xf numFmtId="167" fontId="33" fillId="0" borderId="55" xfId="12" applyNumberFormat="1" applyFont="1" applyFill="1" applyBorder="1"/>
    <xf numFmtId="0" fontId="33" fillId="0" borderId="56" xfId="11" applyFont="1" applyFill="1" applyBorder="1"/>
    <xf numFmtId="167" fontId="33" fillId="0" borderId="1" xfId="12" applyNumberFormat="1" applyFont="1" applyFill="1" applyBorder="1" applyAlignment="1">
      <alignment horizontal="center" vertical="center" wrapText="1"/>
    </xf>
    <xf numFmtId="167" fontId="33" fillId="0" borderId="1" xfId="12" applyNumberFormat="1" applyFont="1" applyFill="1" applyBorder="1" applyAlignment="1">
      <alignment horizontal="center" vertical="center"/>
    </xf>
    <xf numFmtId="0" fontId="33" fillId="0" borderId="1" xfId="11" applyFont="1" applyFill="1" applyBorder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/>
    </xf>
    <xf numFmtId="0" fontId="33" fillId="0" borderId="3" xfId="11" applyFont="1" applyFill="1" applyBorder="1"/>
    <xf numFmtId="165" fontId="33" fillId="0" borderId="3" xfId="12" applyNumberFormat="1" applyFont="1" applyFill="1" applyBorder="1"/>
    <xf numFmtId="0" fontId="33" fillId="0" borderId="3" xfId="11" applyFont="1" applyFill="1" applyBorder="1" applyAlignment="1">
      <alignment horizontal="center"/>
    </xf>
    <xf numFmtId="0" fontId="21" fillId="0" borderId="9" xfId="11" applyFont="1" applyFill="1" applyBorder="1"/>
    <xf numFmtId="0" fontId="21" fillId="0" borderId="10" xfId="11" applyFont="1" applyFill="1" applyBorder="1"/>
    <xf numFmtId="165" fontId="21" fillId="0" borderId="5" xfId="11" applyNumberFormat="1" applyFont="1" applyFill="1" applyBorder="1"/>
    <xf numFmtId="167" fontId="21" fillId="0" borderId="10" xfId="12" applyNumberFormat="1" applyFont="1" applyFill="1" applyBorder="1"/>
    <xf numFmtId="0" fontId="21" fillId="0" borderId="11" xfId="11" applyFont="1" applyFill="1" applyBorder="1"/>
    <xf numFmtId="0" fontId="21" fillId="0" borderId="8" xfId="2" applyFont="1" applyFill="1" applyBorder="1"/>
    <xf numFmtId="0" fontId="21" fillId="0" borderId="32" xfId="2" applyFont="1" applyFill="1" applyBorder="1" applyAlignment="1">
      <alignment horizontal="center"/>
    </xf>
    <xf numFmtId="0" fontId="21" fillId="0" borderId="8" xfId="2" applyFont="1" applyFill="1" applyBorder="1" applyAlignment="1">
      <alignment vertical="center"/>
    </xf>
    <xf numFmtId="0" fontId="21" fillId="0" borderId="32" xfId="2" applyFont="1" applyFill="1" applyBorder="1" applyAlignment="1">
      <alignment vertical="center"/>
    </xf>
    <xf numFmtId="0" fontId="33" fillId="0" borderId="32" xfId="2" applyFont="1" applyFill="1" applyBorder="1"/>
    <xf numFmtId="0" fontId="21" fillId="0" borderId="8" xfId="2" applyFont="1" applyFill="1" applyBorder="1" applyAlignment="1">
      <alignment horizontal="center"/>
    </xf>
    <xf numFmtId="0" fontId="21" fillId="0" borderId="0" xfId="2" applyFont="1" applyFill="1" applyAlignment="1">
      <alignment horizontal="center"/>
    </xf>
    <xf numFmtId="165" fontId="16" fillId="0" borderId="2" xfId="2" applyNumberFormat="1" applyFont="1" applyFill="1" applyBorder="1" applyAlignment="1">
      <alignment vertical="center" wrapText="1"/>
    </xf>
    <xf numFmtId="3" fontId="33" fillId="0" borderId="0" xfId="11" applyNumberFormat="1" applyFont="1" applyFill="1"/>
    <xf numFmtId="14" fontId="49" fillId="0" borderId="17" xfId="2" applyNumberFormat="1" applyFont="1" applyFill="1" applyBorder="1" applyAlignment="1">
      <alignment horizontal="center"/>
    </xf>
    <xf numFmtId="14" fontId="49" fillId="0" borderId="17" xfId="2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34" fillId="0" borderId="0" xfId="0" applyFont="1" applyFill="1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9" fillId="6" borderId="0" xfId="0" quotePrefix="1" applyFont="1" applyFill="1" applyAlignment="1">
      <alignment horizontal="left" wrapText="1"/>
    </xf>
    <xf numFmtId="0" fontId="9" fillId="6" borderId="0" xfId="0" quotePrefix="1" applyFont="1" applyFill="1" applyAlignment="1">
      <alignment wrapText="1"/>
    </xf>
    <xf numFmtId="0" fontId="9" fillId="6" borderId="0" xfId="0" applyFont="1" applyFill="1" applyAlignment="1">
      <alignment wrapText="1"/>
    </xf>
    <xf numFmtId="0" fontId="26" fillId="6" borderId="0" xfId="0" quotePrefix="1" applyFont="1" applyFill="1" applyAlignment="1">
      <alignment horizontal="left" wrapText="1"/>
    </xf>
    <xf numFmtId="0" fontId="9" fillId="6" borderId="0" xfId="0" applyFont="1" applyFill="1" applyAlignment="1">
      <alignment horizontal="left" wrapText="1"/>
    </xf>
    <xf numFmtId="0" fontId="45" fillId="6" borderId="0" xfId="0" quotePrefix="1" applyFont="1" applyFill="1" applyAlignment="1">
      <alignment horizontal="left" wrapText="1"/>
    </xf>
    <xf numFmtId="0" fontId="45" fillId="6" borderId="0" xfId="0" applyFont="1" applyFill="1" applyAlignment="1">
      <alignment horizontal="left" wrapText="1"/>
    </xf>
    <xf numFmtId="0" fontId="9" fillId="6" borderId="0" xfId="0" applyFont="1" applyFill="1" applyAlignment="1">
      <alignment horizontal="left" vertical="center" wrapText="1"/>
    </xf>
    <xf numFmtId="0" fontId="44" fillId="0" borderId="0" xfId="0" quotePrefix="1" applyFont="1" applyAlignment="1">
      <alignment horizontal="left" vertical="top" wrapText="1"/>
    </xf>
    <xf numFmtId="0" fontId="23" fillId="6" borderId="0" xfId="0" applyFont="1" applyFill="1" applyAlignment="1" applyProtection="1">
      <alignment horizontal="left" vertical="center" wrapText="1"/>
      <protection locked="0"/>
    </xf>
    <xf numFmtId="0" fontId="23" fillId="6" borderId="0" xfId="0" applyFont="1" applyFill="1" applyAlignment="1">
      <alignment horizontal="left" vertical="center" wrapText="1"/>
    </xf>
    <xf numFmtId="0" fontId="9" fillId="0" borderId="0" xfId="2" applyFill="1" applyAlignment="1">
      <alignment horizontal="center" wrapText="1"/>
    </xf>
    <xf numFmtId="0" fontId="10" fillId="0" borderId="9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3" fontId="10" fillId="0" borderId="13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left" vertical="center" wrapText="1"/>
    </xf>
    <xf numFmtId="0" fontId="23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/>
    </xf>
    <xf numFmtId="0" fontId="9" fillId="0" borderId="0" xfId="2" applyFill="1" applyAlignment="1">
      <alignment horizontal="center"/>
    </xf>
    <xf numFmtId="3" fontId="26" fillId="0" borderId="0" xfId="2" applyNumberFormat="1" applyFont="1" applyFill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3" fontId="10" fillId="0" borderId="16" xfId="2" applyNumberFormat="1" applyFont="1" applyFill="1" applyBorder="1" applyAlignment="1">
      <alignment horizontal="center" vertical="center" wrapText="1"/>
    </xf>
    <xf numFmtId="3" fontId="10" fillId="0" borderId="17" xfId="2" applyNumberFormat="1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10" fillId="0" borderId="38" xfId="2" applyFont="1" applyFill="1" applyBorder="1" applyAlignment="1">
      <alignment horizontal="center" vertical="center" wrapText="1"/>
    </xf>
    <xf numFmtId="0" fontId="10" fillId="0" borderId="39" xfId="2" applyFont="1" applyFill="1" applyBorder="1" applyAlignment="1">
      <alignment horizontal="center" vertical="center" wrapText="1"/>
    </xf>
    <xf numFmtId="3" fontId="10" fillId="0" borderId="14" xfId="2" applyNumberFormat="1" applyFont="1" applyFill="1" applyBorder="1" applyAlignment="1">
      <alignment horizontal="center" vertical="center" wrapText="1"/>
    </xf>
    <xf numFmtId="3" fontId="10" fillId="0" borderId="19" xfId="2" applyNumberFormat="1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50" fillId="0" borderId="9" xfId="2" applyFont="1" applyFill="1" applyBorder="1" applyAlignment="1">
      <alignment horizontal="center"/>
    </xf>
    <xf numFmtId="0" fontId="50" fillId="0" borderId="10" xfId="2" applyFont="1" applyFill="1" applyBorder="1" applyAlignment="1">
      <alignment horizontal="center"/>
    </xf>
    <xf numFmtId="0" fontId="50" fillId="0" borderId="11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 wrapText="1"/>
    </xf>
    <xf numFmtId="0" fontId="10" fillId="0" borderId="11" xfId="2" applyFont="1" applyFill="1" applyBorder="1" applyAlignment="1">
      <alignment horizontal="center" wrapText="1"/>
    </xf>
    <xf numFmtId="0" fontId="9" fillId="0" borderId="0" xfId="2" applyFill="1" applyAlignment="1">
      <alignment horizontal="center" vertical="center" wrapText="1"/>
    </xf>
    <xf numFmtId="0" fontId="8" fillId="0" borderId="0" xfId="2" applyFont="1" applyFill="1" applyAlignment="1">
      <alignment horizontal="right"/>
    </xf>
    <xf numFmtId="0" fontId="22" fillId="0" borderId="0" xfId="2" applyFont="1" applyFill="1" applyAlignment="1">
      <alignment horizontal="center" vertical="center" wrapText="1"/>
    </xf>
    <xf numFmtId="0" fontId="9" fillId="0" borderId="42" xfId="2" applyFill="1" applyBorder="1" applyAlignment="1">
      <alignment horizontal="center"/>
    </xf>
    <xf numFmtId="0" fontId="9" fillId="0" borderId="43" xfId="2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33" xfId="2" applyFont="1" applyFill="1" applyBorder="1" applyAlignment="1">
      <alignment horizontal="center"/>
    </xf>
    <xf numFmtId="0" fontId="10" fillId="0" borderId="40" xfId="2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/>
    </xf>
    <xf numFmtId="0" fontId="9" fillId="0" borderId="0" xfId="2" applyFill="1" applyAlignment="1">
      <alignment horizontal="left" vertical="center" wrapText="1"/>
    </xf>
    <xf numFmtId="0" fontId="9" fillId="0" borderId="0" xfId="2" applyAlignment="1">
      <alignment horizontal="center" wrapText="1"/>
    </xf>
    <xf numFmtId="0" fontId="9" fillId="0" borderId="0" xfId="2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10" fillId="0" borderId="9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50" fillId="0" borderId="9" xfId="2" applyFont="1" applyBorder="1" applyAlignment="1">
      <alignment horizontal="center"/>
    </xf>
    <xf numFmtId="0" fontId="50" fillId="0" borderId="10" xfId="2" applyFont="1" applyBorder="1" applyAlignment="1">
      <alignment horizontal="center"/>
    </xf>
    <xf numFmtId="0" fontId="50" fillId="0" borderId="11" xfId="2" applyFont="1" applyBorder="1" applyAlignment="1">
      <alignment horizontal="center"/>
    </xf>
    <xf numFmtId="0" fontId="12" fillId="2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3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14" fontId="50" fillId="0" borderId="9" xfId="2" applyNumberFormat="1" applyFont="1" applyFill="1" applyBorder="1" applyAlignment="1">
      <alignment horizontal="center"/>
    </xf>
    <xf numFmtId="0" fontId="56" fillId="0" borderId="1" xfId="2" applyFont="1" applyFill="1" applyBorder="1" applyAlignment="1">
      <alignment horizontal="center" vertical="center" wrapText="1"/>
    </xf>
    <xf numFmtId="0" fontId="52" fillId="0" borderId="0" xfId="2" applyFont="1" applyFill="1" applyAlignment="1">
      <alignment horizontal="left" vertical="center"/>
    </xf>
    <xf numFmtId="0" fontId="50" fillId="0" borderId="9" xfId="2" applyFont="1" applyFill="1" applyBorder="1" applyAlignment="1">
      <alignment horizontal="center" vertical="center" wrapText="1"/>
    </xf>
    <xf numFmtId="0" fontId="50" fillId="0" borderId="11" xfId="2" applyFont="1" applyFill="1" applyBorder="1" applyAlignment="1">
      <alignment horizontal="center" vertical="center" wrapText="1"/>
    </xf>
    <xf numFmtId="3" fontId="50" fillId="0" borderId="0" xfId="2" applyNumberFormat="1" applyFont="1" applyFill="1" applyAlignment="1">
      <alignment horizontal="right" vertical="center"/>
    </xf>
    <xf numFmtId="0" fontId="60" fillId="0" borderId="0" xfId="2" applyFont="1" applyFill="1" applyAlignment="1">
      <alignment horizontal="center" vertical="top" wrapText="1"/>
    </xf>
    <xf numFmtId="0" fontId="56" fillId="0" borderId="6" xfId="2" applyFont="1" applyFill="1" applyBorder="1" applyAlignment="1">
      <alignment horizontal="center" vertical="center" wrapText="1"/>
    </xf>
    <xf numFmtId="0" fontId="56" fillId="0" borderId="18" xfId="2" applyFont="1" applyFill="1" applyBorder="1" applyAlignment="1">
      <alignment horizontal="center" vertical="center" wrapText="1"/>
    </xf>
    <xf numFmtId="0" fontId="56" fillId="0" borderId="2" xfId="2" applyFont="1" applyFill="1" applyBorder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 wrapText="1"/>
    </xf>
    <xf numFmtId="3" fontId="33" fillId="0" borderId="1" xfId="11" applyNumberFormat="1" applyFont="1" applyFill="1" applyBorder="1" applyAlignment="1">
      <alignment horizontal="center" vertical="center" wrapText="1"/>
    </xf>
    <xf numFmtId="0" fontId="21" fillId="0" borderId="9" xfId="2" applyFont="1" applyFill="1" applyBorder="1" applyAlignment="1">
      <alignment horizontal="right" wrapText="1"/>
    </xf>
    <xf numFmtId="0" fontId="21" fillId="0" borderId="11" xfId="2" applyFont="1" applyFill="1" applyBorder="1" applyAlignment="1">
      <alignment horizontal="right" wrapText="1"/>
    </xf>
    <xf numFmtId="14" fontId="21" fillId="0" borderId="10" xfId="2" applyNumberFormat="1" applyFont="1" applyFill="1" applyBorder="1" applyAlignment="1">
      <alignment horizontal="right" vertical="center" wrapText="1"/>
    </xf>
    <xf numFmtId="0" fontId="21" fillId="0" borderId="10" xfId="2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horizontal="center" vertical="center" wrapText="1"/>
    </xf>
    <xf numFmtId="0" fontId="33" fillId="0" borderId="10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19" xfId="2" applyFont="1" applyFill="1" applyBorder="1" applyAlignment="1">
      <alignment horizontal="center" vertical="center" wrapText="1"/>
    </xf>
    <xf numFmtId="167" fontId="33" fillId="0" borderId="1" xfId="12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/>
    </xf>
    <xf numFmtId="0" fontId="21" fillId="0" borderId="11" xfId="2" applyFont="1" applyFill="1" applyBorder="1" applyAlignment="1">
      <alignment horizontal="center"/>
    </xf>
    <xf numFmtId="14" fontId="21" fillId="0" borderId="10" xfId="2" applyNumberFormat="1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top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 wrapText="1"/>
    </xf>
    <xf numFmtId="0" fontId="40" fillId="0" borderId="50" xfId="8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4" fillId="0" borderId="0" xfId="14" applyAlignment="1">
      <alignment horizontal="left" wrapText="1"/>
    </xf>
  </cellXfs>
  <cellStyles count="25">
    <cellStyle name="Ezres" xfId="24" builtinId="3"/>
    <cellStyle name="Ezres 2" xfId="3" xr:uid="{00000000-0005-0000-0000-000000000000}"/>
    <cellStyle name="Ezres 2 2" xfId="16" xr:uid="{00000000-0005-0000-0000-000001000000}"/>
    <cellStyle name="Ezres 3" xfId="12" xr:uid="{00000000-0005-0000-0000-000002000000}"/>
    <cellStyle name="Ezres 3 2" xfId="20" xr:uid="{00000000-0005-0000-0000-000003000000}"/>
    <cellStyle name="Ezres 4" xfId="23" xr:uid="{00000000-0005-0000-0000-000004000000}"/>
    <cellStyle name="Hivatkozás" xfId="7" builtinId="8"/>
    <cellStyle name="Hivatkozás 2" xfId="10" xr:uid="{00000000-0005-0000-0000-000006000000}"/>
    <cellStyle name="Normál" xfId="0" builtinId="0"/>
    <cellStyle name="Normál 2" xfId="1" xr:uid="{00000000-0005-0000-0000-000008000000}"/>
    <cellStyle name="Normál 2 2" xfId="15" xr:uid="{00000000-0005-0000-0000-000009000000}"/>
    <cellStyle name="Normál 3" xfId="2" xr:uid="{00000000-0005-0000-0000-00000A000000}"/>
    <cellStyle name="Normál 3 3" xfId="8" xr:uid="{00000000-0005-0000-0000-00000B000000}"/>
    <cellStyle name="Normál 3 3 2" xfId="18" xr:uid="{00000000-0005-0000-0000-00000C000000}"/>
    <cellStyle name="Normál 30" xfId="9" xr:uid="{00000000-0005-0000-0000-00000D000000}"/>
    <cellStyle name="Normál 4" xfId="11" xr:uid="{00000000-0005-0000-0000-00000E000000}"/>
    <cellStyle name="Normál 4 2" xfId="19" xr:uid="{00000000-0005-0000-0000-00000F000000}"/>
    <cellStyle name="Normál 5" xfId="14" xr:uid="{00000000-0005-0000-0000-000010000000}"/>
    <cellStyle name="Normál 5 2" xfId="22" xr:uid="{00000000-0005-0000-0000-000011000000}"/>
    <cellStyle name="Pénznem" xfId="5" builtinId="4"/>
    <cellStyle name="Pénznem 2" xfId="17" xr:uid="{00000000-0005-0000-0000-000013000000}"/>
    <cellStyle name="Százalék" xfId="6" builtinId="5"/>
    <cellStyle name="Százalék 2" xfId="4" xr:uid="{00000000-0005-0000-0000-000015000000}"/>
    <cellStyle name="Százalék 3" xfId="13" xr:uid="{00000000-0005-0000-0000-000016000000}"/>
    <cellStyle name="Százalék 3 2" xfId="2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_BERUH&#193;Z&#193;SOK\MINTA%20LELT&#193;R\M&#368;SZAKI%20LELT&#193;R%20MINTA%20T&#193;BL&#193;K_BF&#214;201806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teremi\Desktop\Aktiv&#225;l&#225;s%20minta\M&#368;SZAKI%20LELT&#193;R%20MINTA%20T&#193;BL&#193;K_BF&#214;_jel&#246;lt_bff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Közút"/>
      <sheetName val="Műtárgy"/>
      <sheetName val="Műtárgy adatlap"/>
      <sheetName val="Aluljáró"/>
      <sheetName val="Aluljáró adatlap"/>
      <sheetName val="Forgtech"/>
      <sheetName val="P+R"/>
      <sheetName val="FCSM átemelő"/>
      <sheetName val="FCSM vonalas"/>
      <sheetName val="Vízmű"/>
      <sheetName val="BDK"/>
      <sheetName val="ELMŰ"/>
      <sheetName val="Egyéb vezeték"/>
      <sheetName val="FŐKERT"/>
      <sheetName val="FKF"/>
      <sheetName val="Üzemleltetők"/>
      <sheetName val="TAO segédtábla"/>
      <sheetName val="249-2000 Korm.r."/>
      <sheetName val="526 2010. sz. int."/>
    </sheetNames>
    <sheetDataSet>
      <sheetData sheetId="0">
        <row r="3">
          <cell r="B3">
            <v>1234</v>
          </cell>
        </row>
        <row r="5">
          <cell r="B5" t="str">
            <v>Teszt Engedélyokirat</v>
          </cell>
        </row>
        <row r="7">
          <cell r="B7" t="str">
            <v>XI.</v>
          </cell>
        </row>
        <row r="9">
          <cell r="B9" t="str">
            <v>Feladat neve</v>
          </cell>
        </row>
        <row r="11">
          <cell r="B11" t="str">
            <v>"A" út</v>
          </cell>
          <cell r="E11" t="str">
            <v>"B" út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Közút"/>
      <sheetName val="Műtárgy"/>
      <sheetName val="Műtárgy adatlap"/>
      <sheetName val="Aluljáró"/>
      <sheetName val="Aluljáró adatlap"/>
      <sheetName val="Forgtech"/>
      <sheetName val="P+R"/>
      <sheetName val="FCSM átemelő"/>
      <sheetName val="FCSM vonalas"/>
      <sheetName val="Vízmű"/>
      <sheetName val="BDK"/>
      <sheetName val="ELMŰ"/>
      <sheetName val="Egyéb vezeték"/>
      <sheetName val="FŐKERT"/>
      <sheetName val="FKF"/>
      <sheetName val="Üzemleltetők"/>
      <sheetName val="TAO segédtábla"/>
      <sheetName val="249-2000 Korm.r."/>
    </sheetNames>
    <sheetDataSet>
      <sheetData sheetId="0">
        <row r="3">
          <cell r="B3">
            <v>1234</v>
          </cell>
        </row>
        <row r="5">
          <cell r="B5" t="str">
            <v>Teszt Engedélyokirat</v>
          </cell>
        </row>
        <row r="7">
          <cell r="B7" t="str">
            <v>XI.</v>
          </cell>
        </row>
        <row r="9">
          <cell r="B9" t="str">
            <v>Feladat neve</v>
          </cell>
        </row>
        <row r="11">
          <cell r="B11" t="str">
            <v>"A" út</v>
          </cell>
          <cell r="E11" t="str">
            <v>"B" út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kaer.hu/vtsz-kalkulator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laszlo.tamas@bdk.hu%20(36209119782)" TargetMode="External"/><Relationship Id="rId13" Type="http://schemas.openxmlformats.org/officeDocument/2006/relationships/hyperlink" Target="mailto:zoltan.hodik@budapestkozut.hu(+36%2030%20676%204298)" TargetMode="External"/><Relationship Id="rId18" Type="http://schemas.openxmlformats.org/officeDocument/2006/relationships/hyperlink" Target="mailto:tamas.molek@budapestkozut.hu" TargetMode="External"/><Relationship Id="rId3" Type="http://schemas.openxmlformats.org/officeDocument/2006/relationships/hyperlink" Target="mailto:dudase@bkv.hu" TargetMode="External"/><Relationship Id="rId21" Type="http://schemas.openxmlformats.org/officeDocument/2006/relationships/printerSettings" Target="../printerSettings/printerSettings18.bin"/><Relationship Id="rId7" Type="http://schemas.openxmlformats.org/officeDocument/2006/relationships/hyperlink" Target="mailto:jirina.hodos@bdk.hu" TargetMode="External"/><Relationship Id="rId12" Type="http://schemas.openxmlformats.org/officeDocument/2006/relationships/hyperlink" Target="mailto:molnart@fcsm.hu" TargetMode="External"/><Relationship Id="rId17" Type="http://schemas.openxmlformats.org/officeDocument/2006/relationships/hyperlink" Target="mailto:tamas.molek@budapestkozut.hu" TargetMode="External"/><Relationship Id="rId2" Type="http://schemas.openxmlformats.org/officeDocument/2006/relationships/hyperlink" Target="mailto:dorottya.jozsa@budapestkozut.hu" TargetMode="External"/><Relationship Id="rId16" Type="http://schemas.openxmlformats.org/officeDocument/2006/relationships/hyperlink" Target="mailto:tamas.molek@budapestkozut.hu" TargetMode="External"/><Relationship Id="rId20" Type="http://schemas.openxmlformats.org/officeDocument/2006/relationships/hyperlink" Target="mailto:fehervari.eszter@fokert.hu" TargetMode="External"/><Relationship Id="rId1" Type="http://schemas.openxmlformats.org/officeDocument/2006/relationships/printerSettings" Target="../printerSettings/printerSettings17.bin"/><Relationship Id="rId6" Type="http://schemas.openxmlformats.org/officeDocument/2006/relationships/hyperlink" Target="mailto:3614652697gabor.lengyel@vizmuvek.hu" TargetMode="External"/><Relationship Id="rId11" Type="http://schemas.openxmlformats.org/officeDocument/2006/relationships/hyperlink" Target="mailto:oszolyt@fcsm.hu%20(455-4238)" TargetMode="External"/><Relationship Id="rId5" Type="http://schemas.openxmlformats.org/officeDocument/2006/relationships/hyperlink" Target="mailto:attila.juhasz@vizmuvek.hu" TargetMode="External"/><Relationship Id="rId15" Type="http://schemas.openxmlformats.org/officeDocument/2006/relationships/hyperlink" Target="mailto:zsuzsanna.hegyi@budapestkozut.hu" TargetMode="External"/><Relationship Id="rId10" Type="http://schemas.openxmlformats.org/officeDocument/2006/relationships/hyperlink" Target="mailto:janos.szuromi@bdk.hu%20(36209193173)" TargetMode="External"/><Relationship Id="rId19" Type="http://schemas.openxmlformats.org/officeDocument/2006/relationships/hyperlink" Target="mailto:kover.edit@fokert.hu" TargetMode="External"/><Relationship Id="rId4" Type="http://schemas.openxmlformats.org/officeDocument/2006/relationships/hyperlink" Target="mailto:BakineStefszkyA@bkv.hu+36204998013" TargetMode="External"/><Relationship Id="rId9" Type="http://schemas.openxmlformats.org/officeDocument/2006/relationships/hyperlink" Target="mailto:attila.dosa@bdk.hu%20(36203961842)" TargetMode="External"/><Relationship Id="rId14" Type="http://schemas.openxmlformats.org/officeDocument/2006/relationships/hyperlink" Target="mailto:zsuzsanna.hegyi@budapestkozu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J108"/>
  <sheetViews>
    <sheetView view="pageBreakPreview" topLeftCell="A67" zoomScaleNormal="100" zoomScaleSheetLayoutView="100" zoomScalePageLayoutView="55" workbookViewId="0">
      <selection activeCell="B85" sqref="B85"/>
    </sheetView>
  </sheetViews>
  <sheetFormatPr defaultRowHeight="12.75" outlineLevelRow="1"/>
  <cols>
    <col min="1" max="1" width="20.28515625" customWidth="1"/>
    <col min="2" max="2" width="21.7109375" customWidth="1"/>
    <col min="3" max="3" width="5.140625" customWidth="1"/>
    <col min="5" max="5" width="19.5703125" customWidth="1"/>
    <col min="6" max="6" width="6" customWidth="1"/>
    <col min="7" max="7" width="6.42578125" customWidth="1"/>
    <col min="11" max="11" width="15.42578125" customWidth="1"/>
    <col min="12" max="12" width="16.42578125" customWidth="1"/>
    <col min="13" max="13" width="2.5703125" customWidth="1"/>
    <col min="14" max="14" width="6.42578125" customWidth="1"/>
    <col min="15" max="15" width="16.42578125" customWidth="1"/>
    <col min="16" max="16" width="14" customWidth="1"/>
    <col min="17" max="17" width="17.28515625" customWidth="1"/>
    <col min="18" max="18" width="14.85546875" customWidth="1"/>
    <col min="19" max="19" width="19.5703125" customWidth="1"/>
    <col min="22" max="22" width="13.5703125" bestFit="1" customWidth="1"/>
    <col min="23" max="23" width="15" customWidth="1"/>
    <col min="24" max="24" width="14.85546875" customWidth="1"/>
    <col min="27" max="27" width="13.5703125" bestFit="1" customWidth="1"/>
    <col min="28" max="28" width="13.5703125" customWidth="1"/>
    <col min="29" max="29" width="14.5703125" customWidth="1"/>
    <col min="32" max="32" width="13.5703125" bestFit="1" customWidth="1"/>
    <col min="33" max="33" width="14.28515625" customWidth="1"/>
    <col min="34" max="34" width="15.5703125" customWidth="1"/>
  </cols>
  <sheetData>
    <row r="1" spans="1:12" ht="26.25">
      <c r="A1" s="560" t="s">
        <v>213</v>
      </c>
      <c r="B1" s="560"/>
      <c r="C1" s="560"/>
      <c r="D1" s="560"/>
      <c r="E1" s="560"/>
      <c r="F1" s="560"/>
      <c r="G1" s="560"/>
      <c r="H1" s="560"/>
      <c r="I1" s="560"/>
    </row>
    <row r="3" spans="1:12" ht="13.5" thickBot="1"/>
    <row r="4" spans="1:12" ht="13.5" thickBot="1">
      <c r="A4" s="7" t="s">
        <v>26</v>
      </c>
      <c r="B4" s="78" t="s">
        <v>232</v>
      </c>
      <c r="D4" s="3"/>
      <c r="E4" s="38"/>
      <c r="F4" s="38"/>
    </row>
    <row r="5" spans="1:12" ht="13.5" thickBot="1">
      <c r="A5" s="7"/>
    </row>
    <row r="6" spans="1:12" ht="26.25" thickBot="1">
      <c r="A6" s="268" t="s">
        <v>209</v>
      </c>
      <c r="B6" s="79" t="s">
        <v>325</v>
      </c>
      <c r="C6" s="70"/>
      <c r="D6" s="70"/>
      <c r="E6" s="70"/>
      <c r="F6" s="71"/>
      <c r="G6" s="271"/>
      <c r="H6" s="271"/>
      <c r="I6" s="271"/>
      <c r="J6" s="271"/>
      <c r="K6" s="272"/>
      <c r="L6" s="272"/>
    </row>
    <row r="7" spans="1:12" ht="13.5" thickBot="1">
      <c r="A7" s="7"/>
    </row>
    <row r="8" spans="1:12" ht="30" customHeight="1" thickBot="1">
      <c r="A8" s="268" t="s">
        <v>132</v>
      </c>
      <c r="B8" s="269" t="s">
        <v>326</v>
      </c>
      <c r="C8" s="270"/>
      <c r="D8" s="270"/>
      <c r="E8" s="270"/>
      <c r="F8" s="71"/>
      <c r="G8" s="271"/>
      <c r="H8" s="271"/>
      <c r="I8" s="271"/>
      <c r="J8" s="272"/>
    </row>
    <row r="9" spans="1:12" ht="13.5" thickBot="1">
      <c r="A9" s="7"/>
      <c r="B9" s="9"/>
      <c r="C9" s="9"/>
      <c r="D9" s="9"/>
      <c r="E9" s="9"/>
      <c r="F9" s="9"/>
    </row>
    <row r="10" spans="1:12" ht="13.5" thickBot="1">
      <c r="A10" s="10" t="s">
        <v>50</v>
      </c>
      <c r="B10" s="12" t="s">
        <v>324</v>
      </c>
      <c r="C10" s="9"/>
      <c r="D10" s="11"/>
      <c r="E10" s="9"/>
      <c r="F10" s="9"/>
    </row>
    <row r="11" spans="1:12" ht="13.5" thickBot="1">
      <c r="A11" s="7"/>
      <c r="B11" s="9"/>
      <c r="C11" s="9"/>
      <c r="D11" s="9"/>
      <c r="E11" s="9"/>
      <c r="F11" s="9"/>
    </row>
    <row r="12" spans="1:12" ht="30" customHeight="1" thickBot="1">
      <c r="A12" s="14" t="s">
        <v>165</v>
      </c>
      <c r="B12" s="79" t="s">
        <v>323</v>
      </c>
      <c r="C12" s="72"/>
      <c r="D12" s="72"/>
      <c r="E12" s="72"/>
      <c r="F12" s="73"/>
    </row>
    <row r="13" spans="1:12" ht="13.5" thickBot="1">
      <c r="A13" s="10"/>
      <c r="B13" s="74"/>
      <c r="C13" s="74"/>
      <c r="D13" s="9"/>
      <c r="E13" s="74"/>
      <c r="F13" s="9"/>
    </row>
    <row r="14" spans="1:12" ht="30" customHeight="1" thickBot="1">
      <c r="A14" s="10" t="s">
        <v>46</v>
      </c>
      <c r="B14" s="75" t="s">
        <v>74</v>
      </c>
      <c r="C14" s="76" t="s">
        <v>76</v>
      </c>
      <c r="D14" s="13"/>
      <c r="E14" s="75" t="s">
        <v>75</v>
      </c>
      <c r="F14" s="76" t="s">
        <v>45</v>
      </c>
      <c r="H14" s="13"/>
    </row>
    <row r="15" spans="1:12" ht="13.5" thickBot="1"/>
    <row r="16" spans="1:12" ht="26.25" thickBot="1">
      <c r="A16" s="2" t="s">
        <v>169</v>
      </c>
      <c r="B16" s="15">
        <v>44855</v>
      </c>
    </row>
    <row r="19" spans="1:9">
      <c r="A19" s="8" t="s">
        <v>40</v>
      </c>
    </row>
    <row r="20" spans="1:9">
      <c r="A20" s="6" t="s">
        <v>214</v>
      </c>
      <c r="B20" s="3"/>
      <c r="C20" s="3"/>
      <c r="D20" s="3"/>
      <c r="E20" s="3"/>
      <c r="F20" s="3"/>
      <c r="G20" s="3"/>
      <c r="H20" s="3"/>
      <c r="I20" s="3"/>
    </row>
    <row r="21" spans="1:9">
      <c r="A21" s="6" t="s">
        <v>215</v>
      </c>
      <c r="B21" s="3"/>
      <c r="C21" s="3"/>
      <c r="D21" s="3"/>
      <c r="E21" s="3"/>
      <c r="F21" s="3"/>
      <c r="G21" s="3"/>
      <c r="H21" s="3"/>
      <c r="I21" s="3"/>
    </row>
    <row r="22" spans="1:9">
      <c r="A22" s="6" t="s">
        <v>41</v>
      </c>
      <c r="B22" s="3"/>
      <c r="C22" s="3"/>
      <c r="D22" s="3"/>
      <c r="E22" s="3"/>
      <c r="F22" s="3"/>
      <c r="G22" s="3"/>
      <c r="H22" s="3"/>
      <c r="I22" s="3"/>
    </row>
    <row r="23" spans="1:9">
      <c r="A23" s="6" t="s">
        <v>42</v>
      </c>
      <c r="B23" s="3"/>
      <c r="C23" s="3"/>
      <c r="D23" s="3"/>
      <c r="E23" s="3"/>
      <c r="F23" s="3"/>
      <c r="G23" s="3"/>
      <c r="H23" s="3"/>
      <c r="I23" s="3"/>
    </row>
    <row r="24" spans="1:9">
      <c r="A24" s="6" t="s">
        <v>166</v>
      </c>
      <c r="B24" s="3"/>
      <c r="C24" s="3"/>
      <c r="D24" s="3"/>
      <c r="E24" s="3"/>
      <c r="F24" s="3"/>
      <c r="G24" s="3"/>
      <c r="H24" s="3"/>
      <c r="I24" s="3"/>
    </row>
    <row r="25" spans="1:9">
      <c r="A25" s="6" t="s">
        <v>43</v>
      </c>
      <c r="B25" s="3"/>
      <c r="C25" s="3"/>
      <c r="D25" s="3"/>
      <c r="E25" s="3"/>
      <c r="F25" s="3"/>
      <c r="G25" s="3"/>
      <c r="H25" s="3"/>
      <c r="I25" s="3"/>
    </row>
    <row r="26" spans="1:9">
      <c r="A26" s="6" t="s">
        <v>134</v>
      </c>
      <c r="B26" s="3"/>
      <c r="C26" s="3"/>
      <c r="D26" s="3"/>
      <c r="E26" s="3"/>
      <c r="F26" s="3"/>
      <c r="G26" s="3"/>
      <c r="H26" s="3"/>
      <c r="I26" s="3"/>
    </row>
    <row r="27" spans="1:9">
      <c r="A27" s="561" t="s">
        <v>167</v>
      </c>
      <c r="B27" s="562"/>
      <c r="C27" s="562"/>
      <c r="D27" s="562"/>
      <c r="E27" s="562"/>
      <c r="F27" s="562"/>
      <c r="G27" s="562"/>
      <c r="H27" s="562"/>
      <c r="I27" s="562"/>
    </row>
    <row r="29" spans="1:9">
      <c r="A29" s="8" t="s">
        <v>44</v>
      </c>
    </row>
    <row r="30" spans="1:9">
      <c r="A30" s="6" t="s">
        <v>31</v>
      </c>
    </row>
    <row r="31" spans="1:9">
      <c r="A31" s="6" t="s">
        <v>32</v>
      </c>
    </row>
    <row r="32" spans="1:9">
      <c r="A32" s="6" t="s">
        <v>33</v>
      </c>
    </row>
    <row r="33" spans="1:8">
      <c r="A33" s="6" t="s">
        <v>34</v>
      </c>
    </row>
    <row r="34" spans="1:8">
      <c r="A34" s="6" t="s">
        <v>35</v>
      </c>
    </row>
    <row r="35" spans="1:8">
      <c r="A35" s="6" t="s">
        <v>36</v>
      </c>
    </row>
    <row r="36" spans="1:8">
      <c r="A36" s="6" t="s">
        <v>37</v>
      </c>
    </row>
    <row r="37" spans="1:8">
      <c r="A37" s="6" t="s">
        <v>38</v>
      </c>
    </row>
    <row r="38" spans="1:8">
      <c r="A38" s="6" t="s">
        <v>39</v>
      </c>
    </row>
    <row r="39" spans="1:8">
      <c r="A39" s="6" t="s">
        <v>133</v>
      </c>
    </row>
    <row r="40" spans="1:8">
      <c r="A40" s="6" t="s">
        <v>135</v>
      </c>
    </row>
    <row r="41" spans="1:8">
      <c r="A41" s="6" t="s">
        <v>168</v>
      </c>
    </row>
    <row r="42" spans="1:8">
      <c r="A42" s="6" t="s">
        <v>216</v>
      </c>
    </row>
    <row r="43" spans="1:8" ht="33" customHeight="1" outlineLevel="1">
      <c r="A43" s="563" t="s">
        <v>217</v>
      </c>
      <c r="B43" s="563"/>
      <c r="C43" s="563"/>
      <c r="D43" s="563"/>
      <c r="E43" s="563"/>
      <c r="F43" s="563"/>
      <c r="G43" s="563"/>
      <c r="H43" s="563"/>
    </row>
    <row r="44" spans="1:8" outlineLevel="1">
      <c r="A44" s="99"/>
      <c r="B44" s="99"/>
      <c r="C44" s="99"/>
      <c r="D44" s="99"/>
      <c r="E44" s="99"/>
      <c r="F44" s="99"/>
      <c r="G44" s="99"/>
      <c r="H44" s="99"/>
    </row>
    <row r="45" spans="1:8" ht="33" customHeight="1" outlineLevel="1">
      <c r="A45" s="566" t="s">
        <v>315</v>
      </c>
      <c r="B45" s="566"/>
      <c r="C45" s="566"/>
      <c r="D45" s="566"/>
      <c r="E45" s="566"/>
      <c r="F45" s="566"/>
      <c r="G45" s="566"/>
      <c r="H45" s="566"/>
    </row>
    <row r="46" spans="1:8" outlineLevel="1">
      <c r="A46" s="99"/>
      <c r="B46" s="99"/>
      <c r="C46" s="99"/>
      <c r="D46" s="99"/>
      <c r="E46" s="99"/>
      <c r="F46" s="99"/>
      <c r="G46" s="99"/>
      <c r="H46" s="99"/>
    </row>
    <row r="47" spans="1:8" ht="50.25" customHeight="1" outlineLevel="1">
      <c r="A47" s="563" t="s">
        <v>280</v>
      </c>
      <c r="B47" s="563"/>
      <c r="C47" s="563"/>
      <c r="D47" s="563"/>
      <c r="E47" s="563"/>
      <c r="F47" s="563"/>
      <c r="G47" s="563"/>
      <c r="H47" s="563"/>
    </row>
    <row r="48" spans="1:8" outlineLevel="1">
      <c r="A48" s="100"/>
      <c r="B48" s="101"/>
      <c r="C48" s="101"/>
      <c r="D48" s="101"/>
      <c r="E48" s="101"/>
      <c r="F48" s="101"/>
      <c r="G48" s="101"/>
      <c r="H48" s="101"/>
    </row>
    <row r="49" spans="1:9" ht="27" customHeight="1" outlineLevel="1">
      <c r="A49" s="563" t="s">
        <v>218</v>
      </c>
      <c r="B49" s="563"/>
      <c r="C49" s="563"/>
      <c r="D49" s="563"/>
      <c r="E49" s="563"/>
      <c r="F49" s="563"/>
      <c r="G49" s="563"/>
      <c r="H49" s="563"/>
    </row>
    <row r="50" spans="1:9" outlineLevel="1">
      <c r="A50" s="100"/>
      <c r="B50" s="101"/>
      <c r="C50" s="101"/>
      <c r="D50" s="101"/>
      <c r="E50" s="101"/>
      <c r="F50" s="101"/>
      <c r="G50" s="101"/>
      <c r="H50" s="101"/>
    </row>
    <row r="51" spans="1:9" ht="27" customHeight="1" outlineLevel="1">
      <c r="A51" s="564" t="s">
        <v>219</v>
      </c>
      <c r="B51" s="565"/>
      <c r="C51" s="565"/>
      <c r="D51" s="565"/>
      <c r="E51" s="565"/>
      <c r="F51" s="565"/>
      <c r="G51" s="565"/>
      <c r="H51" s="565"/>
    </row>
    <row r="52" spans="1:9" outlineLevel="1">
      <c r="A52" s="100"/>
      <c r="B52" s="101"/>
      <c r="C52" s="101"/>
      <c r="D52" s="101"/>
      <c r="E52" s="101"/>
      <c r="F52" s="101"/>
      <c r="G52" s="101"/>
      <c r="H52" s="101"/>
    </row>
    <row r="53" spans="1:9" ht="43.5" customHeight="1" outlineLevel="1">
      <c r="A53" s="563" t="s">
        <v>281</v>
      </c>
      <c r="B53" s="563"/>
      <c r="C53" s="563"/>
      <c r="D53" s="563"/>
      <c r="E53" s="563"/>
      <c r="F53" s="563"/>
      <c r="G53" s="563"/>
      <c r="H53" s="563"/>
    </row>
    <row r="54" spans="1:9" outlineLevel="1">
      <c r="A54" s="101"/>
      <c r="B54" s="101"/>
      <c r="C54" s="101"/>
      <c r="D54" s="101"/>
      <c r="E54" s="101"/>
      <c r="F54" s="101"/>
      <c r="G54" s="101"/>
      <c r="H54" s="101"/>
    </row>
    <row r="55" spans="1:9" ht="32.25" customHeight="1" outlineLevel="1">
      <c r="A55" s="564" t="s">
        <v>220</v>
      </c>
      <c r="B55" s="565"/>
      <c r="C55" s="565"/>
      <c r="D55" s="565"/>
      <c r="E55" s="565"/>
      <c r="F55" s="565"/>
      <c r="G55" s="565"/>
      <c r="H55" s="565"/>
    </row>
    <row r="56" spans="1:9" ht="6" customHeight="1" outlineLevel="1">
      <c r="A56" s="100"/>
      <c r="B56" s="101"/>
      <c r="C56" s="101"/>
      <c r="D56" s="101"/>
      <c r="E56" s="101"/>
      <c r="F56" s="101"/>
      <c r="G56" s="101"/>
      <c r="H56" s="101"/>
    </row>
    <row r="57" spans="1:9" ht="33" customHeight="1" outlineLevel="1">
      <c r="A57" s="563" t="s">
        <v>221</v>
      </c>
      <c r="B57" s="563"/>
      <c r="C57" s="563"/>
      <c r="D57" s="563"/>
      <c r="E57" s="563"/>
      <c r="F57" s="563"/>
      <c r="G57" s="563"/>
      <c r="H57" s="563"/>
    </row>
    <row r="58" spans="1:9" outlineLevel="1">
      <c r="A58" s="100"/>
      <c r="B58" s="101"/>
      <c r="C58" s="101"/>
      <c r="D58" s="101"/>
      <c r="E58" s="101"/>
      <c r="F58" s="101"/>
      <c r="G58" s="101"/>
      <c r="H58" s="101"/>
    </row>
    <row r="59" spans="1:9" outlineLevel="1">
      <c r="A59" s="563" t="s">
        <v>170</v>
      </c>
      <c r="B59" s="563"/>
      <c r="C59" s="563"/>
      <c r="D59" s="563"/>
      <c r="E59" s="563"/>
      <c r="F59" s="563"/>
      <c r="G59" s="563"/>
      <c r="H59" s="563"/>
    </row>
    <row r="60" spans="1:9" outlineLevel="1">
      <c r="A60" s="102"/>
      <c r="B60" s="102"/>
      <c r="C60" s="102"/>
      <c r="D60" s="102"/>
      <c r="E60" s="102"/>
      <c r="F60" s="102"/>
      <c r="G60" s="102"/>
      <c r="H60" s="102"/>
    </row>
    <row r="61" spans="1:9" ht="52.5" customHeight="1" outlineLevel="1">
      <c r="A61" s="563" t="s">
        <v>222</v>
      </c>
      <c r="B61" s="567"/>
      <c r="C61" s="567"/>
      <c r="D61" s="567"/>
      <c r="E61" s="567"/>
      <c r="F61" s="567"/>
      <c r="G61" s="567"/>
      <c r="H61" s="567"/>
    </row>
    <row r="62" spans="1:9" ht="45" customHeight="1" outlineLevel="1">
      <c r="A62" s="572" t="s">
        <v>283</v>
      </c>
      <c r="B62" s="572"/>
      <c r="C62" s="572"/>
      <c r="D62" s="572"/>
      <c r="E62" s="572"/>
      <c r="F62" s="572"/>
      <c r="G62" s="572"/>
      <c r="H62" s="572"/>
    </row>
    <row r="63" spans="1:9" ht="69.75" customHeight="1" outlineLevel="1">
      <c r="A63" s="568" t="s">
        <v>222</v>
      </c>
      <c r="B63" s="569"/>
      <c r="C63" s="569"/>
      <c r="D63" s="569"/>
      <c r="E63" s="569"/>
      <c r="F63" s="569"/>
      <c r="G63" s="569"/>
      <c r="H63" s="569"/>
    </row>
    <row r="64" spans="1:9" ht="62.25" customHeight="1" outlineLevel="1">
      <c r="A64" s="571" t="s">
        <v>282</v>
      </c>
      <c r="B64" s="571"/>
      <c r="C64" s="571"/>
      <c r="D64" s="571"/>
      <c r="E64" s="571"/>
      <c r="F64" s="571"/>
      <c r="G64" s="571"/>
      <c r="H64" s="571"/>
      <c r="I64" s="152"/>
    </row>
    <row r="65" spans="1:36" ht="17.25" customHeight="1" outlineLevel="1">
      <c r="A65" s="102"/>
      <c r="B65" s="102"/>
      <c r="C65" s="102"/>
      <c r="D65" s="102"/>
      <c r="E65" s="102"/>
      <c r="F65" s="102"/>
      <c r="G65" s="102"/>
      <c r="H65" s="102"/>
    </row>
    <row r="66" spans="1:36" ht="42.75" customHeight="1" outlineLevel="1">
      <c r="A66" s="570" t="s">
        <v>223</v>
      </c>
      <c r="B66" s="570"/>
      <c r="C66" s="570"/>
      <c r="D66" s="570"/>
      <c r="E66" s="570"/>
      <c r="F66" s="570"/>
      <c r="G66" s="570"/>
      <c r="H66" s="570"/>
      <c r="I66" s="14"/>
    </row>
    <row r="67" spans="1:36" ht="8.25" customHeight="1" outlineLevel="1">
      <c r="A67" s="102"/>
      <c r="B67" s="102"/>
      <c r="C67" s="102"/>
      <c r="D67" s="102"/>
      <c r="E67" s="102"/>
      <c r="F67" s="102"/>
      <c r="G67" s="102"/>
      <c r="H67" s="102"/>
    </row>
    <row r="68" spans="1:36" ht="13.5" customHeight="1" outlineLevel="1">
      <c r="A68" s="102" t="s">
        <v>224</v>
      </c>
      <c r="B68" s="103" t="s">
        <v>225</v>
      </c>
      <c r="C68" s="102"/>
      <c r="D68" s="102"/>
      <c r="E68" s="102"/>
      <c r="F68" s="102"/>
      <c r="G68" s="102"/>
      <c r="H68" s="102"/>
    </row>
    <row r="69" spans="1:36" ht="9" customHeight="1" outlineLevel="1">
      <c r="A69" s="102"/>
      <c r="B69" s="103"/>
      <c r="C69" s="102"/>
      <c r="D69" s="102"/>
      <c r="E69" s="102"/>
      <c r="F69" s="102"/>
      <c r="G69" s="102"/>
      <c r="H69" s="102"/>
    </row>
    <row r="70" spans="1:36" ht="29.25" customHeight="1" outlineLevel="1">
      <c r="A70" s="567" t="s">
        <v>226</v>
      </c>
      <c r="B70" s="567"/>
      <c r="C70" s="567"/>
      <c r="D70" s="567"/>
      <c r="E70" s="567"/>
      <c r="F70" s="567"/>
      <c r="G70" s="567"/>
      <c r="H70" s="567"/>
    </row>
    <row r="71" spans="1:36" ht="36.75" customHeight="1" outlineLevel="1">
      <c r="A71" s="573"/>
      <c r="B71" s="573"/>
      <c r="C71" s="573"/>
      <c r="D71" s="573"/>
      <c r="E71" s="573"/>
      <c r="F71" s="573"/>
      <c r="G71" s="573"/>
      <c r="H71" s="573"/>
    </row>
    <row r="72" spans="1:36" outlineLevel="1">
      <c r="A72" s="102"/>
      <c r="B72" s="103"/>
      <c r="C72" s="102"/>
      <c r="D72" s="102"/>
      <c r="E72" s="102"/>
      <c r="F72" s="102"/>
      <c r="G72" s="102"/>
      <c r="H72" s="102"/>
    </row>
    <row r="73" spans="1:36" ht="27" customHeight="1" outlineLevel="1">
      <c r="A73" s="567" t="s">
        <v>227</v>
      </c>
      <c r="B73" s="567"/>
      <c r="C73" s="567"/>
      <c r="D73" s="567"/>
      <c r="E73" s="567"/>
      <c r="F73" s="567"/>
      <c r="G73" s="567"/>
      <c r="H73" s="567"/>
      <c r="O73" s="3"/>
      <c r="U73" s="559"/>
      <c r="V73" s="559"/>
      <c r="W73" s="559"/>
      <c r="X73" s="559"/>
      <c r="Z73" s="559"/>
      <c r="AA73" s="559"/>
      <c r="AB73" s="559"/>
      <c r="AC73" s="559"/>
      <c r="AE73" s="559"/>
      <c r="AF73" s="559"/>
      <c r="AG73" s="559"/>
      <c r="AH73" s="559"/>
      <c r="AJ73" s="3"/>
    </row>
    <row r="74" spans="1:36" ht="12" customHeight="1" outlineLevel="1">
      <c r="A74" s="150" t="s">
        <v>278</v>
      </c>
      <c r="B74" s="567" t="s">
        <v>279</v>
      </c>
      <c r="C74" s="567"/>
      <c r="D74" s="567"/>
      <c r="E74" s="567"/>
      <c r="F74" s="567"/>
      <c r="G74" s="567"/>
      <c r="H74" s="567"/>
    </row>
    <row r="75" spans="1:36" ht="11.25" customHeight="1">
      <c r="A75" s="98"/>
      <c r="B75" s="98"/>
      <c r="C75" s="98"/>
      <c r="D75" s="98"/>
      <c r="E75" s="98"/>
      <c r="F75" s="98"/>
      <c r="G75" s="98"/>
      <c r="H75" s="98"/>
      <c r="P75" s="9"/>
      <c r="Q75" s="9"/>
      <c r="R75" s="3"/>
      <c r="S75" s="164"/>
      <c r="V75" s="9"/>
      <c r="W75" s="9"/>
      <c r="X75" s="164"/>
      <c r="AA75" s="9"/>
      <c r="AB75" s="9"/>
      <c r="AC75" s="164"/>
      <c r="AF75" s="9"/>
      <c r="AG75" s="9"/>
      <c r="AH75" s="164"/>
    </row>
    <row r="76" spans="1:36">
      <c r="A76" s="18"/>
    </row>
    <row r="77" spans="1:36">
      <c r="A77" s="69" t="s">
        <v>284</v>
      </c>
      <c r="B77" s="148">
        <v>0</v>
      </c>
      <c r="I77" s="181"/>
      <c r="J77" s="182"/>
      <c r="K77" s="183"/>
      <c r="L77" s="185"/>
      <c r="M77" s="3"/>
      <c r="N77" s="3"/>
      <c r="O77" s="3"/>
      <c r="P77" s="4"/>
      <c r="S77" s="4"/>
      <c r="U77" s="3"/>
      <c r="V77" s="4"/>
      <c r="X77" s="4"/>
      <c r="Z77" s="3"/>
      <c r="AA77" s="4"/>
      <c r="AC77" s="4"/>
      <c r="AE77" s="3"/>
      <c r="AF77" s="4"/>
      <c r="AG77" s="4"/>
      <c r="AH77" s="4"/>
      <c r="AJ77" s="4"/>
    </row>
    <row r="78" spans="1:36">
      <c r="A78" s="154" t="s">
        <v>285</v>
      </c>
      <c r="B78" s="153">
        <v>0</v>
      </c>
      <c r="I78" s="181"/>
      <c r="J78" s="182"/>
      <c r="K78" s="183"/>
      <c r="L78" s="181"/>
      <c r="M78" s="5"/>
      <c r="N78" s="3"/>
      <c r="O78" s="3"/>
      <c r="P78" s="4"/>
      <c r="S78" s="4"/>
      <c r="U78" s="3"/>
      <c r="V78" s="4"/>
      <c r="X78" s="4"/>
      <c r="Z78" s="3"/>
      <c r="AA78" s="4"/>
      <c r="AC78" s="4"/>
      <c r="AE78" s="3"/>
      <c r="AF78" s="4"/>
      <c r="AG78" s="4"/>
      <c r="AH78" s="4"/>
      <c r="AJ78" s="4"/>
    </row>
    <row r="79" spans="1:36">
      <c r="A79" s="3" t="s">
        <v>77</v>
      </c>
      <c r="B79" s="149">
        <f>SUM('Közút '!L26+'Közút '!L55+'Közút '!L83)</f>
        <v>152504277.30000001</v>
      </c>
      <c r="I79" s="178"/>
      <c r="J79" s="179"/>
      <c r="K79" s="184"/>
      <c r="L79" s="184"/>
      <c r="M79" s="3"/>
      <c r="N79" s="3"/>
      <c r="O79" s="3"/>
      <c r="P79" s="4"/>
      <c r="Q79" s="5"/>
      <c r="R79" s="5"/>
      <c r="S79" s="4"/>
      <c r="U79" s="3"/>
      <c r="V79" s="4"/>
      <c r="W79" s="4"/>
      <c r="X79" s="4"/>
      <c r="Z79" s="3"/>
      <c r="AA79" s="4"/>
      <c r="AB79" s="4"/>
      <c r="AC79" s="4"/>
      <c r="AE79" s="3"/>
      <c r="AF79" s="4"/>
      <c r="AG79" s="4"/>
      <c r="AH79" s="4"/>
      <c r="AJ79" s="4"/>
    </row>
    <row r="80" spans="1:36">
      <c r="A80" s="3" t="s">
        <v>197</v>
      </c>
      <c r="B80" s="149">
        <v>0</v>
      </c>
      <c r="I80" s="178"/>
      <c r="J80" s="179"/>
      <c r="K80" s="184"/>
      <c r="L80" s="184"/>
      <c r="M80" s="3"/>
      <c r="N80" s="3"/>
      <c r="O80" s="3"/>
      <c r="P80" s="4"/>
      <c r="Q80" s="5"/>
      <c r="S80" s="4"/>
      <c r="U80" s="3"/>
      <c r="V80" s="4"/>
      <c r="W80" s="5"/>
      <c r="X80" s="4"/>
      <c r="Z80" s="3"/>
      <c r="AA80" s="4"/>
      <c r="AB80" s="5"/>
      <c r="AC80" s="4"/>
      <c r="AE80" s="3"/>
      <c r="AF80" s="4"/>
      <c r="AG80" s="5"/>
      <c r="AH80" s="4"/>
      <c r="AJ80" s="4"/>
    </row>
    <row r="81" spans="1:36">
      <c r="A81" s="3" t="s">
        <v>414</v>
      </c>
      <c r="B81" s="149">
        <v>0</v>
      </c>
      <c r="I81" s="178"/>
      <c r="J81" s="179"/>
      <c r="K81" s="184"/>
      <c r="L81" s="184"/>
      <c r="M81" s="3"/>
      <c r="N81" s="3"/>
      <c r="O81" s="3"/>
      <c r="P81" s="4"/>
      <c r="Q81" s="5"/>
      <c r="S81" s="4"/>
      <c r="U81" s="3"/>
      <c r="V81" s="4"/>
      <c r="W81" s="5"/>
      <c r="X81" s="4"/>
      <c r="Z81" s="3"/>
      <c r="AA81" s="4"/>
      <c r="AB81" s="5"/>
      <c r="AC81" s="4"/>
      <c r="AE81" s="3"/>
      <c r="AF81" s="4"/>
      <c r="AG81" s="5"/>
      <c r="AH81" s="4"/>
      <c r="AJ81" s="4"/>
    </row>
    <row r="82" spans="1:36">
      <c r="A82" s="3" t="s">
        <v>47</v>
      </c>
      <c r="B82" s="149">
        <f>SUM('Forgalomtechnika '!J18+'Forgalomtechnika '!J33)</f>
        <v>6649647</v>
      </c>
      <c r="I82" s="178"/>
      <c r="J82" s="179"/>
      <c r="K82" s="184"/>
      <c r="L82" s="184"/>
      <c r="M82" s="3"/>
      <c r="N82" s="3"/>
      <c r="O82" s="3"/>
      <c r="P82" s="4"/>
      <c r="Q82" s="5"/>
      <c r="R82" s="5"/>
      <c r="S82" s="4"/>
      <c r="U82" s="3"/>
      <c r="V82" s="4"/>
      <c r="W82" s="4"/>
      <c r="X82" s="4"/>
      <c r="Z82" s="3"/>
      <c r="AA82" s="4"/>
      <c r="AB82" s="4"/>
      <c r="AC82" s="4"/>
      <c r="AE82" s="3"/>
      <c r="AF82" s="4"/>
      <c r="AG82" s="4"/>
      <c r="AH82" s="4"/>
      <c r="AJ82" s="4"/>
    </row>
    <row r="83" spans="1:36">
      <c r="A83" s="3" t="s">
        <v>415</v>
      </c>
      <c r="B83" s="149">
        <v>0</v>
      </c>
      <c r="I83" s="178"/>
      <c r="J83" s="179"/>
      <c r="K83" s="184"/>
      <c r="L83" s="184"/>
      <c r="M83" s="3"/>
      <c r="N83" s="3"/>
      <c r="O83" s="3"/>
      <c r="P83" s="4"/>
      <c r="Q83" s="5"/>
      <c r="S83" s="4"/>
      <c r="U83" s="3"/>
      <c r="V83" s="4"/>
      <c r="W83" s="5"/>
      <c r="X83" s="4"/>
      <c r="Z83" s="3"/>
      <c r="AA83" s="4"/>
      <c r="AB83" s="5"/>
      <c r="AC83" s="4"/>
      <c r="AE83" s="3"/>
      <c r="AF83" s="4"/>
      <c r="AG83" s="5"/>
      <c r="AH83" s="4"/>
      <c r="AJ83" s="4"/>
    </row>
    <row r="84" spans="1:36">
      <c r="A84" s="3" t="s">
        <v>416</v>
      </c>
      <c r="B84" s="149">
        <v>0</v>
      </c>
      <c r="I84" s="178"/>
      <c r="J84" s="179"/>
      <c r="K84" s="184"/>
      <c r="L84" s="184"/>
      <c r="M84" s="3"/>
      <c r="N84" s="3"/>
      <c r="O84" s="3"/>
      <c r="P84" s="4"/>
      <c r="Q84" s="5"/>
      <c r="S84" s="4"/>
      <c r="U84" s="3"/>
      <c r="V84" s="4"/>
      <c r="W84" s="5"/>
      <c r="X84" s="4"/>
      <c r="Z84" s="3"/>
      <c r="AA84" s="4"/>
      <c r="AB84" s="5"/>
      <c r="AC84" s="4"/>
      <c r="AE84" s="3"/>
      <c r="AF84" s="4"/>
      <c r="AG84" s="5"/>
      <c r="AH84" s="4"/>
    </row>
    <row r="85" spans="1:36">
      <c r="A85" s="3" t="s">
        <v>195</v>
      </c>
      <c r="B85" s="149">
        <f>SUM('FCSM vonalas '!V18)</f>
        <v>97238704</v>
      </c>
      <c r="I85" s="178"/>
      <c r="J85" s="179"/>
      <c r="K85" s="184"/>
      <c r="L85" s="184"/>
      <c r="M85" s="3"/>
      <c r="N85" s="3"/>
      <c r="O85" s="3"/>
      <c r="P85" s="4"/>
      <c r="Q85" s="5"/>
      <c r="R85" s="5"/>
      <c r="S85" s="4"/>
      <c r="U85" s="3"/>
      <c r="V85" s="4"/>
      <c r="W85" s="5"/>
      <c r="X85" s="4"/>
      <c r="Z85" s="178"/>
      <c r="AA85" s="180"/>
      <c r="AB85" s="184"/>
      <c r="AC85" s="180"/>
      <c r="AD85" s="179"/>
      <c r="AE85" s="178"/>
      <c r="AF85" s="180"/>
      <c r="AG85" s="180"/>
      <c r="AH85" s="180"/>
      <c r="AJ85" s="4"/>
    </row>
    <row r="86" spans="1:36">
      <c r="A86" s="3" t="s">
        <v>48</v>
      </c>
      <c r="B86" s="149">
        <v>0</v>
      </c>
      <c r="D86" s="6"/>
      <c r="I86" s="178"/>
      <c r="J86" s="179"/>
      <c r="K86" s="184"/>
      <c r="L86" s="184"/>
      <c r="M86" s="3"/>
      <c r="N86" s="3"/>
      <c r="O86" s="178"/>
      <c r="P86" s="180"/>
      <c r="Q86" s="184"/>
      <c r="R86" s="184"/>
      <c r="S86" s="180"/>
      <c r="T86" s="179"/>
      <c r="U86" s="178"/>
      <c r="V86" s="180"/>
      <c r="W86" s="184"/>
      <c r="X86" s="180"/>
      <c r="Z86" s="178"/>
      <c r="AA86" s="180"/>
      <c r="AB86" s="180"/>
      <c r="AC86" s="180"/>
      <c r="AD86" s="179"/>
      <c r="AE86" s="178"/>
      <c r="AF86" s="180"/>
      <c r="AG86" s="180"/>
      <c r="AH86" s="180"/>
      <c r="AJ86" s="4"/>
    </row>
    <row r="87" spans="1:36">
      <c r="A87" s="3" t="s">
        <v>49</v>
      </c>
      <c r="B87" s="149">
        <f>SUM('BDK '!I40)</f>
        <v>57329198</v>
      </c>
      <c r="I87" s="178"/>
      <c r="J87" s="179"/>
      <c r="K87" s="184"/>
      <c r="L87" s="184"/>
      <c r="M87" s="3"/>
      <c r="N87" s="3"/>
      <c r="O87" s="178"/>
      <c r="P87" s="180"/>
      <c r="Q87" s="184"/>
      <c r="R87" s="184"/>
      <c r="S87" s="180"/>
      <c r="T87" s="179"/>
      <c r="U87" s="178"/>
      <c r="V87" s="180"/>
      <c r="W87" s="180"/>
      <c r="X87" s="180"/>
      <c r="Z87" s="178"/>
      <c r="AA87" s="180"/>
      <c r="AB87" s="184"/>
      <c r="AC87" s="180"/>
      <c r="AD87" s="179"/>
      <c r="AE87" s="178"/>
      <c r="AF87" s="180"/>
      <c r="AG87" s="180"/>
      <c r="AH87" s="180"/>
      <c r="AJ87" s="4"/>
    </row>
    <row r="88" spans="1:36">
      <c r="A88" s="3" t="s">
        <v>65</v>
      </c>
      <c r="B88" s="149">
        <f>SUM(Zöldfelület!I42)</f>
        <v>61534492</v>
      </c>
      <c r="I88" s="178"/>
      <c r="J88" s="179"/>
      <c r="K88" s="184"/>
      <c r="L88" s="184"/>
      <c r="M88" s="3"/>
      <c r="N88" s="3"/>
      <c r="O88" s="178"/>
      <c r="P88" s="180"/>
      <c r="Q88" s="184"/>
      <c r="R88" s="184"/>
      <c r="S88" s="180"/>
      <c r="T88" s="179"/>
      <c r="U88" s="178"/>
      <c r="V88" s="180"/>
      <c r="W88" s="180"/>
      <c r="X88" s="180"/>
      <c r="Z88" s="178"/>
      <c r="AA88" s="180"/>
      <c r="AB88" s="180"/>
      <c r="AC88" s="180"/>
      <c r="AD88" s="179"/>
      <c r="AE88" s="178"/>
      <c r="AF88" s="180"/>
      <c r="AG88" s="180"/>
      <c r="AH88" s="180"/>
      <c r="AJ88" s="4"/>
    </row>
    <row r="89" spans="1:36">
      <c r="A89" s="3" t="s">
        <v>417</v>
      </c>
      <c r="B89" s="149">
        <f>SUM(FKF!E37)</f>
        <v>3106115</v>
      </c>
      <c r="I89" s="178"/>
      <c r="J89" s="179"/>
      <c r="K89" s="184"/>
      <c r="L89" s="184"/>
      <c r="M89" s="3"/>
      <c r="N89" s="3"/>
      <c r="O89" s="178"/>
      <c r="P89" s="180"/>
      <c r="Q89" s="184"/>
      <c r="R89" s="184"/>
      <c r="S89" s="180"/>
      <c r="T89" s="179"/>
      <c r="U89" s="178"/>
      <c r="V89" s="180"/>
      <c r="W89" s="180"/>
      <c r="X89" s="180"/>
      <c r="Z89" s="178"/>
      <c r="AA89" s="180"/>
      <c r="AB89" s="180"/>
      <c r="AC89" s="180"/>
      <c r="AD89" s="179"/>
      <c r="AE89" s="178"/>
      <c r="AF89" s="180"/>
      <c r="AG89" s="180"/>
      <c r="AH89" s="180"/>
      <c r="AJ89" s="4"/>
    </row>
    <row r="90" spans="1:36">
      <c r="A90" s="1" t="s">
        <v>198</v>
      </c>
      <c r="B90" s="151">
        <f>SUM(B77:B89)</f>
        <v>378362433.30000001</v>
      </c>
      <c r="I90" s="179"/>
      <c r="J90" s="179"/>
      <c r="K90" s="184"/>
      <c r="L90" s="184"/>
      <c r="M90" s="3"/>
      <c r="N90" s="3"/>
      <c r="O90" s="179"/>
      <c r="P90" s="180"/>
      <c r="Q90" s="180"/>
      <c r="R90" s="180"/>
      <c r="S90" s="180"/>
      <c r="T90" s="179"/>
      <c r="U90" s="179"/>
      <c r="V90" s="180"/>
      <c r="W90" s="180"/>
      <c r="X90" s="180"/>
      <c r="Z90" s="179"/>
      <c r="AA90" s="180"/>
      <c r="AB90" s="180"/>
      <c r="AC90" s="180"/>
      <c r="AD90" s="179"/>
      <c r="AE90" s="179"/>
      <c r="AF90" s="180"/>
      <c r="AG90" s="180"/>
      <c r="AH90" s="180"/>
    </row>
    <row r="91" spans="1:36"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Z91" s="179"/>
      <c r="AA91" s="179"/>
      <c r="AB91" s="179"/>
      <c r="AC91" s="179"/>
      <c r="AD91" s="179"/>
      <c r="AE91" s="179"/>
      <c r="AF91" s="179"/>
      <c r="AG91" s="179"/>
      <c r="AH91" s="179"/>
    </row>
    <row r="92" spans="1:36"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Z92" s="179"/>
      <c r="AA92" s="179"/>
      <c r="AB92" s="179"/>
      <c r="AC92" s="179"/>
      <c r="AD92" s="179"/>
      <c r="AE92" s="179"/>
      <c r="AF92" s="179"/>
      <c r="AG92" s="179"/>
      <c r="AH92" s="179"/>
    </row>
    <row r="93" spans="1:36">
      <c r="A93" s="3"/>
      <c r="B93" s="5"/>
      <c r="I93" s="3"/>
      <c r="K93" s="4"/>
      <c r="O93" s="178"/>
      <c r="P93" s="180"/>
      <c r="Q93" s="180"/>
      <c r="R93" s="180"/>
      <c r="S93" s="180"/>
      <c r="T93" s="179"/>
      <c r="U93" s="178"/>
      <c r="V93" s="180"/>
      <c r="W93" s="180"/>
      <c r="X93" s="180"/>
      <c r="Z93" s="178"/>
      <c r="AA93" s="180"/>
      <c r="AB93" s="180"/>
      <c r="AC93" s="180"/>
      <c r="AD93" s="179"/>
      <c r="AE93" s="178"/>
      <c r="AF93" s="180"/>
      <c r="AG93" s="180"/>
      <c r="AH93" s="180"/>
    </row>
    <row r="94" spans="1:36"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Z94" s="179"/>
      <c r="AA94" s="179"/>
      <c r="AB94" s="179"/>
      <c r="AC94" s="179"/>
      <c r="AD94" s="179"/>
      <c r="AE94" s="179"/>
      <c r="AF94" s="179"/>
      <c r="AG94" s="179"/>
      <c r="AH94" s="179"/>
    </row>
    <row r="95" spans="1:36"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Z95" s="179"/>
      <c r="AA95" s="179"/>
      <c r="AB95" s="179"/>
      <c r="AC95" s="179"/>
      <c r="AD95" s="179"/>
      <c r="AE95" s="179"/>
      <c r="AF95" s="179"/>
      <c r="AG95" s="179"/>
      <c r="AH95" s="179"/>
    </row>
    <row r="96" spans="1:36">
      <c r="I96" s="178"/>
      <c r="J96" s="179"/>
      <c r="K96" s="180"/>
      <c r="O96" s="178"/>
      <c r="P96" s="180"/>
      <c r="Q96" s="180"/>
      <c r="R96" s="180"/>
      <c r="S96" s="180"/>
      <c r="T96" s="179"/>
      <c r="U96" s="178"/>
      <c r="V96" s="180"/>
      <c r="W96" s="180"/>
      <c r="X96" s="180"/>
      <c r="Z96" s="178"/>
      <c r="AA96" s="180"/>
      <c r="AB96" s="180"/>
      <c r="AC96" s="180"/>
      <c r="AD96" s="179"/>
      <c r="AE96" s="178"/>
      <c r="AF96" s="180"/>
      <c r="AG96" s="180"/>
      <c r="AH96" s="180"/>
    </row>
    <row r="97" spans="9:34">
      <c r="I97" s="178"/>
      <c r="J97" s="178"/>
      <c r="K97" s="180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Z97" s="179"/>
      <c r="AA97" s="179"/>
      <c r="AB97" s="179"/>
      <c r="AC97" s="179"/>
      <c r="AD97" s="179"/>
      <c r="AE97" s="179"/>
      <c r="AF97" s="179"/>
      <c r="AG97" s="179"/>
      <c r="AH97" s="179"/>
    </row>
    <row r="98" spans="9:34">
      <c r="I98" s="178"/>
      <c r="J98" s="178"/>
      <c r="K98" s="180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Z98" s="179"/>
      <c r="AA98" s="179"/>
      <c r="AB98" s="179"/>
      <c r="AC98" s="179"/>
      <c r="AD98" s="179"/>
      <c r="AE98" s="179"/>
      <c r="AF98" s="179"/>
      <c r="AG98" s="179"/>
      <c r="AH98" s="179"/>
    </row>
    <row r="99" spans="9:34">
      <c r="I99" s="178"/>
      <c r="J99" s="178"/>
      <c r="K99" s="180"/>
      <c r="O99" s="178"/>
      <c r="P99" s="179"/>
      <c r="Q99" s="180"/>
      <c r="R99" s="179"/>
      <c r="S99" s="179"/>
      <c r="T99" s="179"/>
      <c r="U99" s="179"/>
      <c r="V99" s="179"/>
      <c r="W99" s="179"/>
      <c r="X99" s="179"/>
      <c r="Z99" s="179"/>
      <c r="AA99" s="179"/>
      <c r="AB99" s="179"/>
      <c r="AC99" s="179"/>
      <c r="AD99" s="179"/>
      <c r="AE99" s="179"/>
      <c r="AF99" s="179"/>
      <c r="AG99" s="179"/>
      <c r="AH99" s="179"/>
    </row>
    <row r="100" spans="9:34">
      <c r="O100" s="178"/>
      <c r="P100" s="178"/>
      <c r="Q100" s="180"/>
      <c r="R100" s="179"/>
      <c r="S100" s="179"/>
      <c r="T100" s="179"/>
      <c r="U100" s="179"/>
      <c r="V100" s="179"/>
      <c r="W100" s="179"/>
      <c r="X100" s="179"/>
      <c r="Z100" s="179"/>
      <c r="AA100" s="179"/>
      <c r="AB100" s="179"/>
      <c r="AC100" s="179"/>
      <c r="AD100" s="179"/>
      <c r="AE100" s="179"/>
      <c r="AF100" s="179"/>
      <c r="AG100" s="179"/>
      <c r="AH100" s="179"/>
    </row>
    <row r="101" spans="9:34">
      <c r="O101" s="178"/>
      <c r="P101" s="178"/>
      <c r="Q101" s="180"/>
      <c r="R101" s="179"/>
      <c r="S101" s="179"/>
      <c r="T101" s="179"/>
      <c r="U101" s="179"/>
      <c r="V101" s="179"/>
      <c r="W101" s="179"/>
      <c r="X101" s="179"/>
      <c r="Z101" s="179"/>
      <c r="AA101" s="179"/>
      <c r="AB101" s="179"/>
      <c r="AC101" s="179"/>
      <c r="AD101" s="179"/>
      <c r="AE101" s="179"/>
      <c r="AF101" s="179"/>
      <c r="AG101" s="179"/>
      <c r="AH101" s="179"/>
    </row>
    <row r="102" spans="9:34">
      <c r="O102" s="178"/>
      <c r="P102" s="178"/>
      <c r="Q102" s="180"/>
      <c r="R102" s="179"/>
      <c r="S102" s="179"/>
      <c r="T102" s="179"/>
      <c r="U102" s="179"/>
      <c r="V102" s="179"/>
      <c r="W102" s="179"/>
      <c r="X102" s="179"/>
      <c r="Z102" s="179"/>
      <c r="AA102" s="179"/>
      <c r="AB102" s="179"/>
      <c r="AC102" s="179"/>
      <c r="AD102" s="179"/>
      <c r="AE102" s="179"/>
      <c r="AF102" s="179"/>
      <c r="AG102" s="179"/>
      <c r="AH102" s="179"/>
    </row>
    <row r="103" spans="9:34"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</row>
    <row r="104" spans="9:34"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</row>
    <row r="105" spans="9:34">
      <c r="K105" s="4"/>
      <c r="O105" s="2"/>
      <c r="P105" s="4"/>
    </row>
    <row r="106" spans="9:34">
      <c r="K106" s="4"/>
      <c r="L106" s="3"/>
    </row>
    <row r="107" spans="9:34">
      <c r="K107" s="4"/>
      <c r="L107" s="3"/>
    </row>
    <row r="108" spans="9:34">
      <c r="L108" s="3"/>
    </row>
  </sheetData>
  <customSheetViews>
    <customSheetView guid="{72789DBC-B43A-46A7-8750-AFD11E6FEE84}" scale="89" showPageBreaks="1" fitToPage="1" printArea="1" view="pageBreakPreview" topLeftCell="A58">
      <selection activeCell="M62" sqref="M62"/>
      <pageMargins left="0.70866141732283472" right="0.70866141732283472" top="0.74803149606299213" bottom="0.74803149606299213" header="0.31496062992125984" footer="0.31496062992125984"/>
      <pageSetup paperSize="9" scale="47" orientation="portrait" r:id="rId1"/>
      <headerFooter>
        <oddHeader>&amp;C&amp;"Arial,Félkövér"&amp;28&amp;A&amp;R&amp;P</oddHeader>
      </headerFooter>
    </customSheetView>
  </customSheetViews>
  <mergeCells count="23">
    <mergeCell ref="B74:H74"/>
    <mergeCell ref="A61:H61"/>
    <mergeCell ref="A63:H63"/>
    <mergeCell ref="A66:H66"/>
    <mergeCell ref="A70:H70"/>
    <mergeCell ref="A73:H73"/>
    <mergeCell ref="A64:H64"/>
    <mergeCell ref="A62:H62"/>
    <mergeCell ref="A71:H71"/>
    <mergeCell ref="U73:X73"/>
    <mergeCell ref="Z73:AC73"/>
    <mergeCell ref="AE73:AH73"/>
    <mergeCell ref="A1:I1"/>
    <mergeCell ref="A27:I27"/>
    <mergeCell ref="A53:H53"/>
    <mergeCell ref="A57:H57"/>
    <mergeCell ref="A59:H59"/>
    <mergeCell ref="A55:H55"/>
    <mergeCell ref="A43:H43"/>
    <mergeCell ref="A47:H47"/>
    <mergeCell ref="A49:H49"/>
    <mergeCell ref="A51:H51"/>
    <mergeCell ref="A45:H45"/>
  </mergeCells>
  <dataValidations count="1">
    <dataValidation allowBlank="1" showInputMessage="1" showErrorMessage="1" prompt="Pontosan megnevezve az éppen hatályos engedélyokirat &quot;A beruházás/felújítás telepítési helye&quot; táblázatból. " sqref="B8" xr:uid="{00000000-0002-0000-0000-000000000000}"/>
  </dataValidations>
  <hyperlinks>
    <hyperlink ref="B68" r:id="rId2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39" orientation="landscape" r:id="rId3"/>
  <headerFooter>
    <oddHeader>&amp;C&amp;"Arial,Félkövér"&amp;28&amp;A&amp;R&amp;P</oddHeader>
  </headerFooter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0">
    <tabColor rgb="FFFF0000"/>
  </sheetPr>
  <dimension ref="A2:J15"/>
  <sheetViews>
    <sheetView zoomScaleNormal="100" zoomScalePageLayoutView="40" workbookViewId="0">
      <selection activeCell="L27" sqref="L27"/>
    </sheetView>
  </sheetViews>
  <sheetFormatPr defaultRowHeight="12.75"/>
  <cols>
    <col min="10" max="10" width="10.28515625" customWidth="1"/>
  </cols>
  <sheetData>
    <row r="2" spans="1:10">
      <c r="A2" s="3" t="s">
        <v>155</v>
      </c>
    </row>
    <row r="3" spans="1:10">
      <c r="A3" s="1" t="s">
        <v>151</v>
      </c>
    </row>
    <row r="4" spans="1:10">
      <c r="A4" s="1"/>
    </row>
    <row r="5" spans="1:10">
      <c r="A5" s="663" t="s">
        <v>137</v>
      </c>
      <c r="B5" s="663"/>
      <c r="C5" s="663"/>
      <c r="D5" s="663"/>
      <c r="E5" s="663"/>
      <c r="F5" s="663"/>
      <c r="G5" s="663"/>
      <c r="H5" s="663"/>
      <c r="I5" s="663"/>
      <c r="J5" s="19">
        <v>0.2</v>
      </c>
    </row>
    <row r="6" spans="1:10">
      <c r="A6" s="663" t="s">
        <v>138</v>
      </c>
      <c r="B6" s="663"/>
      <c r="C6" s="663"/>
      <c r="D6" s="663"/>
      <c r="E6" s="663"/>
      <c r="F6" s="663"/>
      <c r="G6" s="663"/>
      <c r="H6" s="663"/>
      <c r="I6" s="663"/>
      <c r="J6" s="19">
        <v>0.16</v>
      </c>
    </row>
    <row r="7" spans="1:10">
      <c r="A7" s="663" t="s">
        <v>139</v>
      </c>
      <c r="B7" s="663"/>
      <c r="C7" s="663"/>
      <c r="D7" s="663"/>
      <c r="E7" s="663"/>
      <c r="F7" s="663"/>
      <c r="G7" s="663"/>
      <c r="H7" s="663"/>
      <c r="I7" s="663"/>
      <c r="J7" s="19">
        <v>0.33</v>
      </c>
    </row>
    <row r="8" spans="1:10">
      <c r="A8" s="663" t="s">
        <v>140</v>
      </c>
      <c r="B8" s="663"/>
      <c r="C8" s="663"/>
      <c r="D8" s="663"/>
      <c r="E8" s="663"/>
      <c r="F8" s="663"/>
      <c r="G8" s="663"/>
      <c r="H8" s="663"/>
      <c r="I8" s="663"/>
      <c r="J8" s="19">
        <v>0.02</v>
      </c>
    </row>
    <row r="9" spans="1:10">
      <c r="A9" s="663" t="s">
        <v>141</v>
      </c>
      <c r="B9" s="663"/>
      <c r="C9" s="663"/>
      <c r="D9" s="663"/>
      <c r="E9" s="663"/>
      <c r="F9" s="663"/>
      <c r="G9" s="663"/>
      <c r="H9" s="663"/>
      <c r="I9" s="663"/>
      <c r="J9" s="19">
        <v>0.03</v>
      </c>
    </row>
    <row r="10" spans="1:10">
      <c r="A10" s="663" t="s">
        <v>142</v>
      </c>
      <c r="B10" s="663"/>
      <c r="C10" s="663"/>
      <c r="D10" s="663"/>
      <c r="E10" s="663"/>
      <c r="F10" s="663"/>
      <c r="G10" s="663"/>
      <c r="H10" s="663"/>
      <c r="I10" s="663"/>
      <c r="J10" s="19">
        <v>0.1</v>
      </c>
    </row>
    <row r="11" spans="1:10">
      <c r="A11" s="663" t="s">
        <v>143</v>
      </c>
      <c r="B11" s="663"/>
      <c r="C11" s="663"/>
      <c r="D11" s="663"/>
      <c r="E11" s="663"/>
      <c r="F11" s="663"/>
      <c r="G11" s="663"/>
      <c r="H11" s="663"/>
      <c r="I11" s="663"/>
      <c r="J11" s="20">
        <v>0.14499999999999999</v>
      </c>
    </row>
    <row r="12" spans="1:10">
      <c r="A12" s="663" t="s">
        <v>144</v>
      </c>
      <c r="B12" s="663"/>
      <c r="C12" s="663"/>
      <c r="D12" s="663"/>
      <c r="E12" s="663"/>
      <c r="F12" s="663"/>
      <c r="G12" s="663"/>
      <c r="H12" s="663"/>
      <c r="I12" s="663"/>
      <c r="J12" s="19">
        <v>0.33</v>
      </c>
    </row>
    <row r="13" spans="1:10">
      <c r="A13" s="663" t="s">
        <v>145</v>
      </c>
      <c r="B13" s="663"/>
      <c r="C13" s="663"/>
      <c r="D13" s="663"/>
      <c r="E13" s="663"/>
      <c r="F13" s="663"/>
      <c r="G13" s="663"/>
      <c r="H13" s="663"/>
      <c r="I13" s="663"/>
      <c r="J13" s="19">
        <v>0.2</v>
      </c>
    </row>
    <row r="14" spans="1:10">
      <c r="A14" s="663" t="s">
        <v>146</v>
      </c>
      <c r="B14" s="663"/>
      <c r="C14" s="663"/>
      <c r="D14" s="663"/>
      <c r="E14" s="663"/>
      <c r="F14" s="663"/>
      <c r="G14" s="663"/>
      <c r="H14" s="663"/>
      <c r="I14" s="663"/>
      <c r="J14" s="19">
        <v>0.02</v>
      </c>
    </row>
    <row r="15" spans="1:10">
      <c r="A15" s="663" t="s">
        <v>147</v>
      </c>
      <c r="B15" s="663"/>
      <c r="C15" s="663"/>
      <c r="D15" s="663"/>
      <c r="E15" s="663"/>
      <c r="F15" s="663"/>
      <c r="G15" s="663"/>
      <c r="H15" s="663"/>
      <c r="I15" s="663"/>
      <c r="J15" s="19">
        <v>0.05</v>
      </c>
    </row>
  </sheetData>
  <customSheetViews>
    <customSheetView guid="{72789DBC-B43A-46A7-8750-AFD11E6FEE84}">
      <selection activeCell="G27" sqref="G27"/>
      <pageMargins left="0.7" right="0.7" top="0.75" bottom="0.75" header="0.3" footer="0.3"/>
      <pageSetup paperSize="9" orientation="portrait" verticalDpi="0" r:id="rId1"/>
    </customSheetView>
  </customSheetViews>
  <mergeCells count="11">
    <mergeCell ref="A10:I10"/>
    <mergeCell ref="A5:I5"/>
    <mergeCell ref="A6:I6"/>
    <mergeCell ref="A7:I7"/>
    <mergeCell ref="A8:I8"/>
    <mergeCell ref="A9:I9"/>
    <mergeCell ref="A11:I11"/>
    <mergeCell ref="A12:I12"/>
    <mergeCell ref="A13:I13"/>
    <mergeCell ref="A14:I14"/>
    <mergeCell ref="A15:I15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>
    <tabColor rgb="FFFF0000"/>
  </sheetPr>
  <dimension ref="A3:I31"/>
  <sheetViews>
    <sheetView view="pageBreakPreview" zoomScale="89" zoomScaleNormal="100" zoomScaleSheetLayoutView="89" workbookViewId="0">
      <selection activeCell="A23" sqref="A23"/>
    </sheetView>
  </sheetViews>
  <sheetFormatPr defaultColWidth="9.140625" defaultRowHeight="15"/>
  <cols>
    <col min="1" max="6" width="9.140625" style="155"/>
    <col min="7" max="7" width="13.140625" style="155" customWidth="1"/>
    <col min="8" max="16384" width="9.140625" style="155"/>
  </cols>
  <sheetData>
    <row r="3" spans="1:9">
      <c r="A3" s="155" t="s">
        <v>289</v>
      </c>
    </row>
    <row r="4" spans="1:9">
      <c r="A4" s="156" t="s">
        <v>290</v>
      </c>
      <c r="B4" s="156"/>
      <c r="C4" s="156"/>
      <c r="D4" s="156"/>
      <c r="E4" s="156"/>
    </row>
    <row r="6" spans="1:9">
      <c r="A6" s="155" t="s">
        <v>291</v>
      </c>
    </row>
    <row r="9" spans="1:9">
      <c r="A9" s="155" t="s">
        <v>292</v>
      </c>
    </row>
    <row r="11" spans="1:9" ht="50.25" customHeight="1">
      <c r="A11" s="664" t="s">
        <v>293</v>
      </c>
      <c r="B11" s="664"/>
      <c r="C11" s="664"/>
      <c r="D11" s="664"/>
      <c r="E11" s="664"/>
      <c r="F11" s="664"/>
      <c r="G11" s="664"/>
      <c r="H11" s="664"/>
      <c r="I11" s="664"/>
    </row>
    <row r="14" spans="1:9">
      <c r="A14" s="155" t="s">
        <v>294</v>
      </c>
    </row>
    <row r="15" spans="1:9" ht="66.75" customHeight="1">
      <c r="A15" s="664" t="s">
        <v>295</v>
      </c>
      <c r="B15" s="664"/>
      <c r="C15" s="664"/>
      <c r="D15" s="664"/>
      <c r="E15" s="664"/>
      <c r="F15" s="664"/>
      <c r="G15" s="664"/>
      <c r="H15" s="664"/>
      <c r="I15" s="664"/>
    </row>
    <row r="17" spans="1:9" ht="78.75" customHeight="1">
      <c r="A17" s="664" t="s">
        <v>296</v>
      </c>
      <c r="B17" s="664"/>
      <c r="C17" s="664"/>
      <c r="D17" s="664"/>
      <c r="E17" s="664"/>
      <c r="F17" s="664"/>
      <c r="G17" s="664"/>
      <c r="H17" s="664"/>
      <c r="I17" s="664"/>
    </row>
    <row r="19" spans="1:9">
      <c r="F19" s="155" t="s">
        <v>297</v>
      </c>
      <c r="I19" s="157"/>
    </row>
    <row r="20" spans="1:9">
      <c r="A20" s="155" t="s">
        <v>298</v>
      </c>
      <c r="G20" s="155" t="s">
        <v>299</v>
      </c>
      <c r="H20" s="158">
        <v>0.16</v>
      </c>
    </row>
    <row r="21" spans="1:9">
      <c r="A21" s="155" t="s">
        <v>300</v>
      </c>
      <c r="G21" s="155" t="s">
        <v>301</v>
      </c>
      <c r="H21" s="158">
        <v>0.02</v>
      </c>
    </row>
    <row r="22" spans="1:9">
      <c r="A22" s="155" t="s">
        <v>302</v>
      </c>
      <c r="G22" s="155" t="s">
        <v>301</v>
      </c>
      <c r="H22" s="158">
        <v>0.02</v>
      </c>
    </row>
    <row r="23" spans="1:9">
      <c r="A23" s="169" t="s">
        <v>303</v>
      </c>
      <c r="G23" s="155" t="s">
        <v>304</v>
      </c>
      <c r="H23" s="158">
        <v>0.03</v>
      </c>
    </row>
    <row r="24" spans="1:9">
      <c r="A24" s="155" t="s">
        <v>305</v>
      </c>
      <c r="G24" s="155" t="s">
        <v>306</v>
      </c>
      <c r="H24" s="159">
        <v>8.3000000000000004E-2</v>
      </c>
    </row>
    <row r="25" spans="1:9">
      <c r="A25" s="155" t="s">
        <v>307</v>
      </c>
      <c r="G25" s="160" t="s">
        <v>308</v>
      </c>
      <c r="H25" s="159">
        <v>6.7000000000000004E-2</v>
      </c>
    </row>
    <row r="26" spans="1:9">
      <c r="A26" s="155" t="s">
        <v>309</v>
      </c>
      <c r="G26" s="155" t="s">
        <v>310</v>
      </c>
      <c r="H26" s="158">
        <v>0.2</v>
      </c>
    </row>
    <row r="27" spans="1:9">
      <c r="A27" s="155" t="s">
        <v>311</v>
      </c>
    </row>
    <row r="29" spans="1:9" ht="105.75" customHeight="1">
      <c r="A29" s="664" t="s">
        <v>312</v>
      </c>
      <c r="B29" s="664"/>
      <c r="C29" s="664"/>
      <c r="D29" s="664"/>
      <c r="E29" s="664"/>
      <c r="F29" s="664"/>
      <c r="G29" s="664"/>
      <c r="H29" s="664"/>
      <c r="I29" s="664"/>
    </row>
    <row r="31" spans="1:9" ht="54" customHeight="1">
      <c r="A31" s="664" t="s">
        <v>313</v>
      </c>
      <c r="B31" s="664"/>
      <c r="C31" s="664"/>
      <c r="D31" s="664"/>
      <c r="E31" s="664"/>
      <c r="F31" s="664"/>
      <c r="G31" s="664"/>
      <c r="H31" s="664"/>
      <c r="I31" s="664"/>
    </row>
  </sheetData>
  <mergeCells count="5">
    <mergeCell ref="A11:I11"/>
    <mergeCell ref="A15:I15"/>
    <mergeCell ref="A17:I17"/>
    <mergeCell ref="A29:I29"/>
    <mergeCell ref="A31:I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6">
    <tabColor rgb="FF92D050"/>
    <pageSetUpPr fitToPage="1"/>
  </sheetPr>
  <dimension ref="A1:S106"/>
  <sheetViews>
    <sheetView view="pageBreakPreview" topLeftCell="A7" zoomScale="50" zoomScaleNormal="55" zoomScaleSheetLayoutView="50" zoomScalePageLayoutView="85" workbookViewId="0">
      <selection activeCell="I40" sqref="I40"/>
    </sheetView>
  </sheetViews>
  <sheetFormatPr defaultColWidth="9.140625" defaultRowHeight="12.75"/>
  <cols>
    <col min="1" max="1" width="28.28515625" style="21" customWidth="1"/>
    <col min="2" max="2" width="20" style="21" customWidth="1"/>
    <col min="3" max="3" width="18.5703125" style="21" customWidth="1"/>
    <col min="4" max="4" width="19.42578125" style="21" customWidth="1"/>
    <col min="5" max="5" width="22.140625" style="21" customWidth="1"/>
    <col min="6" max="6" width="24.28515625" style="21" customWidth="1"/>
    <col min="7" max="7" width="20.5703125" style="21" customWidth="1"/>
    <col min="8" max="8" width="14.7109375" style="21" customWidth="1"/>
    <col min="9" max="9" width="21.85546875" style="21" customWidth="1"/>
    <col min="10" max="10" width="22.5703125" style="21" customWidth="1"/>
    <col min="11" max="11" width="21.5703125" style="21" customWidth="1"/>
    <col min="12" max="12" width="20.85546875" style="21" customWidth="1"/>
    <col min="13" max="13" width="21.28515625" style="21" customWidth="1"/>
    <col min="14" max="14" width="12.7109375" style="21" customWidth="1"/>
    <col min="15" max="15" width="19.7109375" style="21" customWidth="1"/>
    <col min="16" max="16" width="16.28515625" style="21" customWidth="1"/>
    <col min="17" max="17" width="19.140625" style="21" customWidth="1"/>
    <col min="18" max="16384" width="9.140625" style="21"/>
  </cols>
  <sheetData>
    <row r="1" spans="1:19">
      <c r="A1" s="218"/>
      <c r="B1" s="218"/>
      <c r="C1" s="218"/>
      <c r="D1" s="218"/>
      <c r="E1" s="218"/>
      <c r="F1" s="218"/>
      <c r="G1" s="220"/>
      <c r="H1" s="273" t="s">
        <v>29</v>
      </c>
      <c r="I1" s="274" t="str">
        <f>'Adatlap '!B4</f>
        <v>-</v>
      </c>
      <c r="J1" s="274"/>
      <c r="K1" s="274"/>
      <c r="L1" s="218"/>
      <c r="M1" s="218"/>
      <c r="N1" s="218"/>
      <c r="O1" s="218"/>
      <c r="P1" s="218"/>
      <c r="Q1" s="218"/>
    </row>
    <row r="2" spans="1:19" ht="40.5" customHeight="1">
      <c r="A2" s="218"/>
      <c r="B2" s="218"/>
      <c r="C2" s="218"/>
      <c r="D2" s="218"/>
      <c r="E2" s="218"/>
      <c r="F2" s="218"/>
      <c r="G2" s="220"/>
      <c r="H2" s="273" t="s">
        <v>209</v>
      </c>
      <c r="I2" s="574" t="str">
        <f>'Adatlap '!B6</f>
        <v>Megállapodás a Széna tér fejlesztéséről, a szükséges fejlesztési forrás biztosításáról és kapcsolódó üzemeltetési és kezelési kérdések rendezéséről</v>
      </c>
      <c r="J2" s="574"/>
      <c r="K2" s="574"/>
      <c r="L2" s="574"/>
      <c r="M2" s="275"/>
      <c r="N2" s="218"/>
      <c r="O2" s="218"/>
      <c r="P2" s="218"/>
      <c r="Q2" s="218"/>
    </row>
    <row r="3" spans="1:19">
      <c r="A3" s="218"/>
      <c r="B3" s="218"/>
      <c r="C3" s="218"/>
      <c r="D3" s="218"/>
      <c r="E3" s="218"/>
      <c r="F3" s="218"/>
      <c r="G3" s="218"/>
      <c r="H3" s="218"/>
      <c r="I3" s="276"/>
      <c r="J3" s="274"/>
      <c r="K3" s="274"/>
      <c r="L3" s="220"/>
      <c r="M3" s="275"/>
      <c r="N3" s="218"/>
      <c r="O3" s="218"/>
      <c r="P3" s="218"/>
      <c r="Q3" s="218"/>
    </row>
    <row r="4" spans="1:19" ht="36.75" customHeight="1">
      <c r="A4" s="277" t="s">
        <v>28</v>
      </c>
      <c r="B4" s="277"/>
      <c r="C4" s="277"/>
      <c r="D4" s="586" t="str">
        <f>'Adatlap '!B8</f>
        <v>A Széna tér fejlesztése, a fejlesztés I/A. ütemének a megállapodásban rögzített feltételek szerinti megvalósítása</v>
      </c>
      <c r="E4" s="586"/>
      <c r="F4" s="586"/>
      <c r="G4" s="589"/>
      <c r="H4" s="589"/>
      <c r="I4" s="589"/>
      <c r="J4" s="278"/>
      <c r="K4" s="278"/>
      <c r="L4" s="218"/>
      <c r="M4" s="218"/>
      <c r="N4" s="218"/>
      <c r="O4" s="218"/>
      <c r="P4" s="279"/>
      <c r="Q4" s="218"/>
    </row>
    <row r="5" spans="1:19" ht="26.25" customHeight="1">
      <c r="A5" s="218"/>
      <c r="B5" s="218"/>
      <c r="C5" s="218"/>
      <c r="D5" s="218"/>
      <c r="E5" s="218"/>
      <c r="F5" s="218"/>
      <c r="G5" s="220" t="s">
        <v>27</v>
      </c>
      <c r="H5" s="218"/>
      <c r="I5" s="218"/>
      <c r="J5" s="218"/>
      <c r="K5" s="218"/>
      <c r="L5" s="587"/>
      <c r="M5" s="587"/>
      <c r="N5" s="218"/>
      <c r="O5" s="218"/>
      <c r="P5" s="280"/>
      <c r="Q5" s="280"/>
      <c r="R5" s="28"/>
      <c r="S5" s="28"/>
    </row>
    <row r="6" spans="1:19" ht="15.75">
      <c r="A6" s="218"/>
      <c r="B6" s="218"/>
      <c r="C6" s="218"/>
      <c r="D6" s="218"/>
      <c r="E6" s="218"/>
      <c r="F6" s="218"/>
      <c r="G6" s="220"/>
      <c r="H6" s="218"/>
      <c r="I6" s="218"/>
      <c r="J6" s="218"/>
      <c r="K6" s="218"/>
      <c r="L6" s="281"/>
      <c r="M6" s="218"/>
      <c r="N6" s="280"/>
      <c r="O6" s="280"/>
      <c r="P6" s="280"/>
      <c r="Q6" s="280"/>
      <c r="R6" s="28"/>
      <c r="S6" s="28"/>
    </row>
    <row r="7" spans="1:19" ht="15.75">
      <c r="A7" s="588" t="s">
        <v>4</v>
      </c>
      <c r="B7" s="588"/>
      <c r="C7" s="588"/>
      <c r="D7" s="588"/>
      <c r="E7" s="588"/>
      <c r="F7" s="588"/>
      <c r="G7" s="588"/>
      <c r="H7" s="588"/>
      <c r="I7" s="588"/>
      <c r="J7" s="218"/>
      <c r="K7" s="218"/>
      <c r="L7" s="281"/>
      <c r="M7" s="218"/>
      <c r="N7" s="280"/>
      <c r="O7" s="280"/>
      <c r="P7" s="280"/>
      <c r="Q7" s="280"/>
      <c r="R7" s="28"/>
      <c r="S7" s="28"/>
    </row>
    <row r="8" spans="1:19" ht="15.75">
      <c r="A8" s="218"/>
      <c r="B8" s="218"/>
      <c r="C8" s="218"/>
      <c r="D8" s="218"/>
      <c r="E8" s="218"/>
      <c r="F8" s="218"/>
      <c r="G8" s="220"/>
      <c r="H8" s="282"/>
      <c r="I8" s="218"/>
      <c r="J8" s="218"/>
      <c r="K8" s="218"/>
      <c r="L8" s="281"/>
      <c r="M8" s="218"/>
      <c r="N8" s="281"/>
      <c r="O8" s="281"/>
      <c r="P8" s="281"/>
      <c r="Q8" s="281"/>
      <c r="R8" s="32"/>
      <c r="S8" s="32"/>
    </row>
    <row r="9" spans="1:19" ht="15.75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</row>
    <row r="10" spans="1:19" ht="15.75">
      <c r="A10" s="220" t="s">
        <v>130</v>
      </c>
      <c r="B10" s="283"/>
      <c r="C10" s="283"/>
      <c r="D10" s="283"/>
      <c r="E10" s="283"/>
      <c r="F10" s="283"/>
      <c r="G10" s="220"/>
      <c r="H10" s="282"/>
      <c r="I10" s="218"/>
      <c r="J10" s="218"/>
      <c r="K10" s="218"/>
      <c r="L10" s="281"/>
      <c r="M10" s="218"/>
      <c r="N10" s="281"/>
      <c r="O10" s="281"/>
      <c r="P10" s="281"/>
      <c r="Q10" s="281"/>
    </row>
    <row r="11" spans="1:19" ht="16.5" thickBot="1">
      <c r="A11" s="283"/>
      <c r="B11" s="283"/>
      <c r="C11" s="283"/>
      <c r="D11" s="283"/>
      <c r="E11" s="283"/>
      <c r="F11" s="283"/>
      <c r="G11" s="220"/>
      <c r="H11" s="282"/>
      <c r="I11" s="218"/>
      <c r="J11" s="218"/>
      <c r="K11" s="218"/>
      <c r="L11" s="281"/>
      <c r="M11" s="218"/>
      <c r="N11" s="281"/>
      <c r="O11" s="281"/>
      <c r="P11" s="281"/>
      <c r="Q11" s="281"/>
    </row>
    <row r="12" spans="1:19" ht="16.5" thickBot="1">
      <c r="A12" s="284" t="s">
        <v>176</v>
      </c>
      <c r="B12" s="575" t="s">
        <v>323</v>
      </c>
      <c r="C12" s="576"/>
      <c r="D12" s="250" t="s">
        <v>172</v>
      </c>
      <c r="E12" s="267">
        <v>13145</v>
      </c>
      <c r="F12" s="220"/>
      <c r="G12" s="218"/>
      <c r="H12" s="218"/>
      <c r="I12" s="274"/>
      <c r="J12" s="218"/>
      <c r="K12" s="218"/>
      <c r="L12" s="281"/>
      <c r="M12" s="218"/>
      <c r="N12" s="281"/>
      <c r="O12" s="281"/>
      <c r="P12" s="281"/>
      <c r="Q12" s="281"/>
    </row>
    <row r="13" spans="1:19" ht="16.5" thickBot="1">
      <c r="A13" s="220"/>
      <c r="B13" s="220"/>
      <c r="C13" s="220"/>
      <c r="D13" s="220"/>
      <c r="E13" s="220"/>
      <c r="F13" s="220"/>
      <c r="G13" s="218"/>
      <c r="H13" s="218"/>
      <c r="I13" s="274"/>
      <c r="J13" s="218"/>
      <c r="K13" s="218"/>
      <c r="L13" s="281"/>
      <c r="M13" s="218"/>
      <c r="N13" s="281"/>
      <c r="O13" s="281"/>
      <c r="P13" s="281"/>
      <c r="Q13" s="281"/>
    </row>
    <row r="14" spans="1:19" ht="15" customHeight="1" thickBot="1">
      <c r="A14" s="285" t="s">
        <v>121</v>
      </c>
      <c r="B14" s="575" t="s">
        <v>189</v>
      </c>
      <c r="C14" s="577"/>
      <c r="D14" s="576"/>
      <c r="E14" s="220"/>
      <c r="F14" s="250" t="s">
        <v>158</v>
      </c>
      <c r="G14" s="286" t="s">
        <v>412</v>
      </c>
      <c r="H14" s="287" t="s">
        <v>463</v>
      </c>
      <c r="I14" s="288"/>
      <c r="J14" s="287"/>
      <c r="K14" s="287"/>
      <c r="L14" s="307"/>
      <c r="M14" s="287"/>
      <c r="N14" s="288"/>
      <c r="O14" s="218"/>
      <c r="P14" s="218"/>
      <c r="Q14" s="218"/>
    </row>
    <row r="15" spans="1:19" ht="18" customHeight="1" thickBot="1">
      <c r="A15" s="218"/>
      <c r="B15" s="218"/>
      <c r="C15" s="218"/>
      <c r="D15" s="218"/>
      <c r="E15" s="218"/>
      <c r="F15" s="218"/>
      <c r="G15" s="218"/>
      <c r="H15" s="218"/>
      <c r="I15" s="289"/>
      <c r="J15" s="289"/>
      <c r="K15" s="289"/>
      <c r="L15" s="218"/>
      <c r="M15" s="218"/>
      <c r="N15" s="218"/>
      <c r="O15" s="218"/>
      <c r="P15" s="218"/>
      <c r="Q15" s="218"/>
    </row>
    <row r="16" spans="1:19" ht="48" customHeight="1">
      <c r="A16" s="578" t="s">
        <v>5</v>
      </c>
      <c r="B16" s="253" t="s">
        <v>177</v>
      </c>
      <c r="C16" s="252" t="s">
        <v>178</v>
      </c>
      <c r="D16" s="252" t="s">
        <v>179</v>
      </c>
      <c r="E16" s="252" t="s">
        <v>180</v>
      </c>
      <c r="F16" s="253" t="s">
        <v>181</v>
      </c>
      <c r="G16" s="580" t="s">
        <v>6</v>
      </c>
      <c r="H16" s="580" t="s">
        <v>206</v>
      </c>
      <c r="I16" s="582"/>
      <c r="J16" s="584" t="s">
        <v>186</v>
      </c>
      <c r="K16" s="595" t="s">
        <v>196</v>
      </c>
      <c r="L16" s="595" t="s">
        <v>193</v>
      </c>
      <c r="M16" s="599" t="s">
        <v>148</v>
      </c>
      <c r="N16" s="599" t="s">
        <v>149</v>
      </c>
      <c r="O16" s="595" t="s">
        <v>136</v>
      </c>
      <c r="P16" s="595" t="s">
        <v>152</v>
      </c>
      <c r="Q16" s="597" t="s">
        <v>154</v>
      </c>
    </row>
    <row r="17" spans="1:17">
      <c r="A17" s="579"/>
      <c r="B17" s="290"/>
      <c r="C17" s="290"/>
      <c r="D17" s="290"/>
      <c r="E17" s="290" t="s">
        <v>182</v>
      </c>
      <c r="F17" s="290" t="s">
        <v>182</v>
      </c>
      <c r="G17" s="581"/>
      <c r="H17" s="581"/>
      <c r="I17" s="583"/>
      <c r="J17" s="585"/>
      <c r="K17" s="596"/>
      <c r="L17" s="596"/>
      <c r="M17" s="600"/>
      <c r="N17" s="600"/>
      <c r="O17" s="596"/>
      <c r="P17" s="596"/>
      <c r="Q17" s="598"/>
    </row>
    <row r="18" spans="1:17" ht="20.25" customHeight="1">
      <c r="A18" s="291" t="s">
        <v>381</v>
      </c>
      <c r="B18" s="292" t="s">
        <v>365</v>
      </c>
      <c r="C18" s="292" t="s">
        <v>364</v>
      </c>
      <c r="D18" s="293" t="s">
        <v>361</v>
      </c>
      <c r="E18" s="293">
        <v>37</v>
      </c>
      <c r="F18" s="294">
        <f t="shared" ref="F18:F24" si="0">ROUND(H18/E18,2)</f>
        <v>1</v>
      </c>
      <c r="G18" s="295" t="s">
        <v>0</v>
      </c>
      <c r="H18" s="295">
        <v>37</v>
      </c>
      <c r="I18" s="296"/>
      <c r="J18" s="297">
        <v>2142860</v>
      </c>
      <c r="K18" s="297">
        <v>259150</v>
      </c>
      <c r="L18" s="297">
        <f t="shared" ref="L18:L25" si="1">J18+K18</f>
        <v>2402010</v>
      </c>
      <c r="M18" s="292" t="str">
        <f>IF(B14="Budapest Főváros Önkormányzata","Minden egyéb építmény","Idegen (bérelt) ingatlanon végzett beruházás")</f>
        <v>Minden egyéb építmény</v>
      </c>
      <c r="N18" s="298">
        <f t="shared" ref="N18:N25" si="2">IF(M18="Minden egyéb építmény",0.02,0.06)</f>
        <v>0.02</v>
      </c>
      <c r="O18" s="299">
        <v>44855</v>
      </c>
      <c r="P18" s="300">
        <v>10</v>
      </c>
      <c r="Q18" s="301">
        <v>0</v>
      </c>
    </row>
    <row r="19" spans="1:17">
      <c r="A19" s="291" t="s">
        <v>350</v>
      </c>
      <c r="B19" s="292" t="s">
        <v>369</v>
      </c>
      <c r="C19" s="292" t="s">
        <v>366</v>
      </c>
      <c r="D19" s="293" t="s">
        <v>361</v>
      </c>
      <c r="E19" s="293">
        <v>17.22</v>
      </c>
      <c r="F19" s="294">
        <f t="shared" si="0"/>
        <v>4.24</v>
      </c>
      <c r="G19" s="295" t="s">
        <v>1</v>
      </c>
      <c r="H19" s="295">
        <v>73</v>
      </c>
      <c r="I19" s="296"/>
      <c r="J19" s="297">
        <v>1622032.56</v>
      </c>
      <c r="K19" s="297">
        <v>196163</v>
      </c>
      <c r="L19" s="297">
        <f t="shared" si="1"/>
        <v>1818195.56</v>
      </c>
      <c r="M19" s="292" t="s">
        <v>103</v>
      </c>
      <c r="N19" s="298">
        <f t="shared" si="2"/>
        <v>0.02</v>
      </c>
      <c r="O19" s="299">
        <v>44855</v>
      </c>
      <c r="P19" s="300">
        <v>10</v>
      </c>
      <c r="Q19" s="301">
        <v>0</v>
      </c>
    </row>
    <row r="20" spans="1:17">
      <c r="A20" s="291" t="s">
        <v>373</v>
      </c>
      <c r="B20" s="292" t="s">
        <v>369</v>
      </c>
      <c r="C20" s="292" t="s">
        <v>367</v>
      </c>
      <c r="D20" s="293" t="s">
        <v>361</v>
      </c>
      <c r="E20" s="293">
        <v>30</v>
      </c>
      <c r="F20" s="294">
        <f t="shared" ref="F20" si="3">ROUND(H20/E20,2)</f>
        <v>1</v>
      </c>
      <c r="G20" s="302" t="s">
        <v>371</v>
      </c>
      <c r="H20" s="295">
        <v>30</v>
      </c>
      <c r="I20" s="296"/>
      <c r="J20" s="297">
        <v>1509101</v>
      </c>
      <c r="K20" s="297">
        <v>182505</v>
      </c>
      <c r="L20" s="297">
        <f t="shared" ref="L20" si="4">J20+K20</f>
        <v>1691606</v>
      </c>
      <c r="M20" s="292" t="s">
        <v>103</v>
      </c>
      <c r="N20" s="298">
        <f t="shared" ref="N20" si="5">IF(M20="Minden egyéb építmény",0.02,0.06)</f>
        <v>0.02</v>
      </c>
      <c r="O20" s="299">
        <v>44855</v>
      </c>
      <c r="P20" s="300">
        <v>10</v>
      </c>
      <c r="Q20" s="301">
        <v>0</v>
      </c>
    </row>
    <row r="21" spans="1:17" ht="14.25" customHeight="1">
      <c r="A21" s="291" t="s">
        <v>348</v>
      </c>
      <c r="B21" s="292" t="s">
        <v>365</v>
      </c>
      <c r="C21" s="292" t="s">
        <v>362</v>
      </c>
      <c r="D21" s="293" t="s">
        <v>361</v>
      </c>
      <c r="E21" s="293">
        <v>80.38</v>
      </c>
      <c r="F21" s="294">
        <f t="shared" si="0"/>
        <v>1</v>
      </c>
      <c r="G21" s="295" t="s">
        <v>0</v>
      </c>
      <c r="H21" s="295">
        <v>80</v>
      </c>
      <c r="I21" s="296"/>
      <c r="J21" s="297">
        <v>1106832.5999999999</v>
      </c>
      <c r="K21" s="297">
        <v>133856</v>
      </c>
      <c r="L21" s="297">
        <f t="shared" si="1"/>
        <v>1240688.5999999999</v>
      </c>
      <c r="M21" s="292" t="s">
        <v>103</v>
      </c>
      <c r="N21" s="298">
        <f t="shared" si="2"/>
        <v>0.02</v>
      </c>
      <c r="O21" s="299">
        <v>44855</v>
      </c>
      <c r="P21" s="300">
        <v>10</v>
      </c>
      <c r="Q21" s="301">
        <v>0</v>
      </c>
    </row>
    <row r="22" spans="1:17" ht="15.75" customHeight="1">
      <c r="A22" s="291" t="s">
        <v>351</v>
      </c>
      <c r="B22" s="292" t="s">
        <v>365</v>
      </c>
      <c r="C22" s="292" t="s">
        <v>362</v>
      </c>
      <c r="D22" s="293" t="s">
        <v>361</v>
      </c>
      <c r="E22" s="293">
        <v>32.93</v>
      </c>
      <c r="F22" s="294">
        <f t="shared" si="0"/>
        <v>7.99</v>
      </c>
      <c r="G22" s="295" t="s">
        <v>1</v>
      </c>
      <c r="H22" s="295">
        <v>263</v>
      </c>
      <c r="I22" s="296"/>
      <c r="J22" s="297">
        <f>19323243.42+3927000</f>
        <v>23250243.420000002</v>
      </c>
      <c r="K22" s="297">
        <v>2811802</v>
      </c>
      <c r="L22" s="297">
        <f t="shared" si="1"/>
        <v>26062045.420000002</v>
      </c>
      <c r="M22" s="292" t="s">
        <v>103</v>
      </c>
      <c r="N22" s="298">
        <f t="shared" si="2"/>
        <v>0.02</v>
      </c>
      <c r="O22" s="299">
        <v>44855</v>
      </c>
      <c r="P22" s="300">
        <v>10</v>
      </c>
      <c r="Q22" s="301">
        <v>0</v>
      </c>
    </row>
    <row r="23" spans="1:17">
      <c r="A23" s="291" t="s">
        <v>352</v>
      </c>
      <c r="B23" s="292" t="s">
        <v>365</v>
      </c>
      <c r="C23" s="292" t="s">
        <v>362</v>
      </c>
      <c r="D23" s="293" t="s">
        <v>361</v>
      </c>
      <c r="E23" s="293">
        <v>16</v>
      </c>
      <c r="F23" s="294">
        <f t="shared" si="0"/>
        <v>1.25</v>
      </c>
      <c r="G23" s="295" t="s">
        <v>1</v>
      </c>
      <c r="H23" s="295">
        <v>20</v>
      </c>
      <c r="I23" s="296"/>
      <c r="J23" s="297">
        <v>1490243.3</v>
      </c>
      <c r="K23" s="297">
        <v>180225</v>
      </c>
      <c r="L23" s="297">
        <f t="shared" si="1"/>
        <v>1670468.3</v>
      </c>
      <c r="M23" s="292" t="s">
        <v>103</v>
      </c>
      <c r="N23" s="298">
        <f t="shared" si="2"/>
        <v>0.02</v>
      </c>
      <c r="O23" s="299">
        <v>44855</v>
      </c>
      <c r="P23" s="300">
        <v>10</v>
      </c>
      <c r="Q23" s="301">
        <v>0</v>
      </c>
    </row>
    <row r="24" spans="1:17">
      <c r="A24" s="303" t="s">
        <v>360</v>
      </c>
      <c r="B24" s="292" t="s">
        <v>365</v>
      </c>
      <c r="C24" s="292" t="s">
        <v>367</v>
      </c>
      <c r="D24" s="293" t="s">
        <v>361</v>
      </c>
      <c r="E24" s="293">
        <f>6*0.7</f>
        <v>4.1999999999999993</v>
      </c>
      <c r="F24" s="304">
        <f t="shared" si="0"/>
        <v>1.43</v>
      </c>
      <c r="G24" s="300" t="s">
        <v>2</v>
      </c>
      <c r="H24" s="300">
        <v>6</v>
      </c>
      <c r="I24" s="296"/>
      <c r="J24" s="297">
        <f>6*95200</f>
        <v>571200</v>
      </c>
      <c r="K24" s="297">
        <v>69079</v>
      </c>
      <c r="L24" s="297">
        <f t="shared" si="1"/>
        <v>640279</v>
      </c>
      <c r="M24" s="292" t="s">
        <v>103</v>
      </c>
      <c r="N24" s="298">
        <f t="shared" si="2"/>
        <v>0.02</v>
      </c>
      <c r="O24" s="299">
        <v>44855</v>
      </c>
      <c r="P24" s="300">
        <v>10</v>
      </c>
      <c r="Q24" s="301">
        <v>0</v>
      </c>
    </row>
    <row r="25" spans="1:17" ht="13.5" thickBot="1">
      <c r="A25" s="303" t="s">
        <v>353</v>
      </c>
      <c r="B25" s="292" t="s">
        <v>365</v>
      </c>
      <c r="C25" s="292" t="s">
        <v>367</v>
      </c>
      <c r="D25" s="293" t="s">
        <v>361</v>
      </c>
      <c r="E25" s="293">
        <v>1.2</v>
      </c>
      <c r="F25" s="292"/>
      <c r="G25" s="300" t="s">
        <v>2</v>
      </c>
      <c r="H25" s="300">
        <v>2</v>
      </c>
      <c r="I25" s="296"/>
      <c r="J25" s="297">
        <v>3000000</v>
      </c>
      <c r="K25" s="297">
        <v>362809</v>
      </c>
      <c r="L25" s="297">
        <f t="shared" si="1"/>
        <v>3362809</v>
      </c>
      <c r="M25" s="292" t="s">
        <v>103</v>
      </c>
      <c r="N25" s="298">
        <f t="shared" si="2"/>
        <v>0.02</v>
      </c>
      <c r="O25" s="299">
        <v>44855</v>
      </c>
      <c r="P25" s="300">
        <v>10</v>
      </c>
      <c r="Q25" s="301">
        <v>0</v>
      </c>
    </row>
    <row r="26" spans="1:17" ht="16.5" thickBot="1">
      <c r="A26" s="305" t="s">
        <v>8</v>
      </c>
      <c r="B26" s="306"/>
      <c r="C26" s="307"/>
      <c r="D26" s="307"/>
      <c r="E26" s="307"/>
      <c r="F26" s="307"/>
      <c r="G26" s="307"/>
      <c r="H26" s="307"/>
      <c r="I26" s="308"/>
      <c r="J26" s="309">
        <f>SUM(J18:J25)</f>
        <v>34692512.880000003</v>
      </c>
      <c r="K26" s="309">
        <f>SUM(K18:K25)</f>
        <v>4195589</v>
      </c>
      <c r="L26" s="309">
        <f>SUM(L18:L25)</f>
        <v>38888101.880000003</v>
      </c>
      <c r="M26" s="310"/>
      <c r="N26" s="306"/>
      <c r="O26" s="287"/>
      <c r="P26" s="287"/>
      <c r="Q26" s="311"/>
    </row>
    <row r="27" spans="1:17" ht="13.5" thickBot="1">
      <c r="A27" s="218"/>
      <c r="B27" s="218"/>
      <c r="C27" s="218"/>
      <c r="D27" s="218"/>
      <c r="E27" s="218"/>
      <c r="F27" s="218"/>
      <c r="G27" s="218"/>
      <c r="H27" s="218"/>
      <c r="I27" s="218"/>
      <c r="J27" s="312"/>
      <c r="K27" s="218"/>
      <c r="L27" s="218"/>
      <c r="M27" s="218"/>
      <c r="N27" s="218"/>
      <c r="O27" s="218"/>
      <c r="P27" s="218"/>
      <c r="Q27" s="218"/>
    </row>
    <row r="28" spans="1:17">
      <c r="A28" s="220" t="s">
        <v>126</v>
      </c>
      <c r="B28" s="283"/>
      <c r="C28" s="283"/>
      <c r="D28" s="283"/>
      <c r="E28" s="283"/>
      <c r="F28" s="283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</row>
    <row r="29" spans="1:17" ht="13.5" thickBot="1">
      <c r="A29" s="283"/>
      <c r="B29" s="283"/>
      <c r="C29" s="283"/>
      <c r="D29" s="283"/>
      <c r="E29" s="283"/>
      <c r="F29" s="283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1:17" ht="16.5" thickBot="1">
      <c r="A30" s="284" t="s">
        <v>176</v>
      </c>
      <c r="B30" s="575" t="s">
        <v>323</v>
      </c>
      <c r="C30" s="576"/>
      <c r="D30" s="250" t="s">
        <v>172</v>
      </c>
      <c r="E30" s="267">
        <v>13145</v>
      </c>
      <c r="F30" s="220"/>
      <c r="G30" s="218"/>
      <c r="H30" s="218"/>
      <c r="I30" s="274"/>
      <c r="J30" s="218"/>
      <c r="K30" s="218"/>
      <c r="L30" s="281"/>
      <c r="M30" s="218"/>
      <c r="N30" s="281"/>
      <c r="O30" s="281"/>
      <c r="P30" s="281"/>
      <c r="Q30" s="218"/>
    </row>
    <row r="31" spans="1:17" ht="16.5" thickBot="1">
      <c r="A31" s="220"/>
      <c r="B31" s="220"/>
      <c r="C31" s="220"/>
      <c r="D31" s="220"/>
      <c r="E31" s="220"/>
      <c r="F31" s="220"/>
      <c r="G31" s="218"/>
      <c r="H31" s="218"/>
      <c r="I31" s="274"/>
      <c r="J31" s="218"/>
      <c r="K31" s="218"/>
      <c r="L31" s="281"/>
      <c r="M31" s="218"/>
      <c r="N31" s="281"/>
      <c r="O31" s="281"/>
      <c r="P31" s="281"/>
      <c r="Q31" s="218"/>
    </row>
    <row r="32" spans="1:17" ht="16.5" thickBot="1">
      <c r="A32" s="250" t="s">
        <v>121</v>
      </c>
      <c r="B32" s="603" t="s">
        <v>314</v>
      </c>
      <c r="C32" s="604"/>
      <c r="D32" s="605"/>
      <c r="E32" s="220"/>
      <c r="F32" s="250" t="s">
        <v>158</v>
      </c>
      <c r="G32" s="286" t="s">
        <v>328</v>
      </c>
      <c r="H32" s="287"/>
      <c r="I32" s="288"/>
      <c r="J32" s="218"/>
      <c r="K32" s="218"/>
      <c r="L32" s="281"/>
      <c r="M32" s="218"/>
      <c r="N32" s="218"/>
      <c r="O32" s="218"/>
      <c r="P32" s="218"/>
      <c r="Q32" s="218"/>
    </row>
    <row r="33" spans="1:17" ht="13.5" thickBot="1">
      <c r="A33" s="218"/>
      <c r="B33" s="218"/>
      <c r="C33" s="218"/>
      <c r="D33" s="218"/>
      <c r="E33" s="218"/>
      <c r="F33" s="218"/>
      <c r="G33" s="218"/>
      <c r="H33" s="218"/>
      <c r="I33" s="289"/>
      <c r="J33" s="289"/>
      <c r="K33" s="289"/>
      <c r="L33" s="218"/>
      <c r="M33" s="218"/>
      <c r="N33" s="218"/>
      <c r="O33" s="218"/>
      <c r="P33" s="218"/>
      <c r="Q33" s="218"/>
    </row>
    <row r="34" spans="1:17" ht="25.5">
      <c r="A34" s="578" t="s">
        <v>5</v>
      </c>
      <c r="B34" s="580" t="s">
        <v>177</v>
      </c>
      <c r="C34" s="601" t="s">
        <v>178</v>
      </c>
      <c r="D34" s="601" t="s">
        <v>179</v>
      </c>
      <c r="E34" s="252" t="s">
        <v>184</v>
      </c>
      <c r="F34" s="253" t="s">
        <v>185</v>
      </c>
      <c r="G34" s="580" t="s">
        <v>6</v>
      </c>
      <c r="H34" s="580" t="s">
        <v>206</v>
      </c>
      <c r="I34" s="592" t="s">
        <v>161</v>
      </c>
      <c r="J34" s="594"/>
      <c r="K34" s="591"/>
      <c r="L34" s="590"/>
      <c r="M34" s="590"/>
      <c r="N34" s="591"/>
      <c r="O34" s="313"/>
      <c r="P34" s="218"/>
      <c r="Q34" s="218"/>
    </row>
    <row r="35" spans="1:17">
      <c r="A35" s="579"/>
      <c r="B35" s="581"/>
      <c r="C35" s="602"/>
      <c r="D35" s="602"/>
      <c r="E35" s="290" t="s">
        <v>182</v>
      </c>
      <c r="F35" s="290" t="s">
        <v>182</v>
      </c>
      <c r="G35" s="581"/>
      <c r="H35" s="581"/>
      <c r="I35" s="593"/>
      <c r="J35" s="594"/>
      <c r="K35" s="591"/>
      <c r="L35" s="590"/>
      <c r="M35" s="590"/>
      <c r="N35" s="591"/>
      <c r="O35" s="313"/>
      <c r="P35" s="218"/>
      <c r="Q35" s="218"/>
    </row>
    <row r="36" spans="1:17" ht="15.75">
      <c r="A36" s="314" t="s">
        <v>79</v>
      </c>
      <c r="B36" s="237"/>
      <c r="C36" s="237"/>
      <c r="D36" s="237"/>
      <c r="E36" s="294"/>
      <c r="F36" s="294">
        <v>0</v>
      </c>
      <c r="G36" s="236" t="s">
        <v>1</v>
      </c>
      <c r="H36" s="236">
        <v>20</v>
      </c>
      <c r="I36" s="557">
        <v>44795</v>
      </c>
      <c r="J36" s="218"/>
      <c r="K36" s="218"/>
      <c r="L36" s="218"/>
      <c r="M36" s="315"/>
      <c r="N36" s="281"/>
      <c r="O36" s="281"/>
      <c r="P36" s="218"/>
      <c r="Q36" s="218"/>
    </row>
    <row r="37" spans="1:17">
      <c r="A37" s="314" t="s">
        <v>183</v>
      </c>
      <c r="B37" s="316"/>
      <c r="C37" s="237"/>
      <c r="D37" s="237"/>
      <c r="E37" s="294"/>
      <c r="F37" s="294">
        <v>0</v>
      </c>
      <c r="G37" s="236" t="s">
        <v>1</v>
      </c>
      <c r="H37" s="236">
        <v>263</v>
      </c>
      <c r="I37" s="557">
        <v>44795</v>
      </c>
      <c r="J37" s="218"/>
      <c r="K37" s="218"/>
      <c r="L37" s="218"/>
      <c r="M37" s="315"/>
      <c r="N37" s="218"/>
      <c r="O37" s="218"/>
      <c r="P37" s="218"/>
      <c r="Q37" s="218"/>
    </row>
    <row r="38" spans="1:17" ht="16.5" thickBot="1">
      <c r="A38" s="305" t="s">
        <v>8</v>
      </c>
      <c r="B38" s="310"/>
      <c r="C38" s="310"/>
      <c r="D38" s="310"/>
      <c r="E38" s="310"/>
      <c r="F38" s="310"/>
      <c r="G38" s="310"/>
      <c r="H38" s="310">
        <f>SUM(H36:H37)</f>
        <v>283</v>
      </c>
      <c r="I38" s="317"/>
      <c r="J38" s="275"/>
      <c r="K38" s="275"/>
      <c r="L38" s="281"/>
      <c r="M38" s="281"/>
      <c r="N38" s="218"/>
      <c r="O38" s="218"/>
      <c r="P38" s="275"/>
      <c r="Q38" s="218"/>
    </row>
    <row r="39" spans="1:17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15.75">
      <c r="A40" s="220" t="s">
        <v>130</v>
      </c>
      <c r="B40" s="283"/>
      <c r="C40" s="283"/>
      <c r="D40" s="283"/>
      <c r="E40" s="283"/>
      <c r="F40" s="283"/>
      <c r="G40" s="220"/>
      <c r="H40" s="282"/>
      <c r="I40" s="218"/>
      <c r="J40" s="218"/>
      <c r="K40" s="218"/>
      <c r="L40" s="281"/>
      <c r="M40" s="218"/>
      <c r="N40" s="281"/>
      <c r="O40" s="281"/>
      <c r="P40" s="281"/>
      <c r="Q40" s="281"/>
    </row>
    <row r="41" spans="1:17" ht="16.5" thickBot="1">
      <c r="A41" s="283"/>
      <c r="B41" s="283"/>
      <c r="C41" s="283"/>
      <c r="D41" s="283"/>
      <c r="E41" s="283"/>
      <c r="F41" s="283"/>
      <c r="G41" s="220"/>
      <c r="H41" s="282"/>
      <c r="I41" s="218"/>
      <c r="J41" s="218"/>
      <c r="K41" s="218"/>
      <c r="L41" s="281"/>
      <c r="M41" s="218"/>
      <c r="N41" s="281"/>
      <c r="O41" s="281"/>
      <c r="P41" s="281"/>
      <c r="Q41" s="281"/>
    </row>
    <row r="42" spans="1:17" ht="16.5" thickBot="1">
      <c r="A42" s="284" t="s">
        <v>176</v>
      </c>
      <c r="B42" s="575" t="s">
        <v>333</v>
      </c>
      <c r="C42" s="576"/>
      <c r="D42" s="250" t="s">
        <v>172</v>
      </c>
      <c r="E42" s="266" t="s">
        <v>316</v>
      </c>
      <c r="F42" s="220"/>
      <c r="G42" s="218"/>
      <c r="H42" s="218"/>
      <c r="I42" s="274"/>
      <c r="J42" s="218"/>
      <c r="K42" s="218"/>
      <c r="L42" s="281"/>
      <c r="M42" s="218"/>
      <c r="N42" s="281"/>
      <c r="O42" s="281"/>
      <c r="P42" s="281"/>
      <c r="Q42" s="281"/>
    </row>
    <row r="43" spans="1:17" ht="16.5" thickBot="1">
      <c r="A43" s="220"/>
      <c r="B43" s="220"/>
      <c r="C43" s="220"/>
      <c r="D43" s="220"/>
      <c r="E43" s="220"/>
      <c r="F43" s="220"/>
      <c r="G43" s="218"/>
      <c r="H43" s="218"/>
      <c r="I43" s="274"/>
      <c r="J43" s="218"/>
      <c r="K43" s="218"/>
      <c r="L43" s="281"/>
      <c r="M43" s="218"/>
      <c r="N43" s="281"/>
      <c r="O43" s="281"/>
      <c r="P43" s="281"/>
      <c r="Q43" s="281"/>
    </row>
    <row r="44" spans="1:17" ht="16.5" thickBot="1">
      <c r="A44" s="250" t="s">
        <v>121</v>
      </c>
      <c r="B44" s="575" t="s">
        <v>189</v>
      </c>
      <c r="C44" s="577"/>
      <c r="D44" s="576"/>
      <c r="E44" s="220"/>
      <c r="F44" s="250" t="s">
        <v>158</v>
      </c>
      <c r="G44" s="286" t="s">
        <v>328</v>
      </c>
      <c r="H44" s="287"/>
      <c r="I44" s="288"/>
      <c r="J44" s="218"/>
      <c r="K44" s="218"/>
      <c r="L44" s="281"/>
      <c r="M44" s="218"/>
      <c r="N44" s="218"/>
      <c r="O44" s="218"/>
      <c r="P44" s="218"/>
      <c r="Q44" s="218"/>
    </row>
    <row r="45" spans="1:17" ht="13.5" thickBot="1">
      <c r="A45" s="218"/>
      <c r="B45" s="218"/>
      <c r="C45" s="218"/>
      <c r="D45" s="218"/>
      <c r="E45" s="218"/>
      <c r="F45" s="218"/>
      <c r="G45" s="218"/>
      <c r="H45" s="218"/>
      <c r="I45" s="289"/>
      <c r="J45" s="289"/>
      <c r="K45" s="289"/>
      <c r="L45" s="218"/>
      <c r="M45" s="218"/>
      <c r="N45" s="218"/>
      <c r="O45" s="218"/>
      <c r="P45" s="218"/>
      <c r="Q45" s="218"/>
    </row>
    <row r="46" spans="1:17" ht="25.5">
      <c r="A46" s="578" t="s">
        <v>5</v>
      </c>
      <c r="B46" s="253" t="s">
        <v>177</v>
      </c>
      <c r="C46" s="252" t="s">
        <v>178</v>
      </c>
      <c r="D46" s="252" t="s">
        <v>179</v>
      </c>
      <c r="E46" s="252" t="s">
        <v>180</v>
      </c>
      <c r="F46" s="253" t="s">
        <v>181</v>
      </c>
      <c r="G46" s="580" t="s">
        <v>6</v>
      </c>
      <c r="H46" s="580" t="s">
        <v>206</v>
      </c>
      <c r="I46" s="582"/>
      <c r="J46" s="584" t="s">
        <v>186</v>
      </c>
      <c r="K46" s="595" t="s">
        <v>196</v>
      </c>
      <c r="L46" s="595" t="s">
        <v>193</v>
      </c>
      <c r="M46" s="599" t="s">
        <v>148</v>
      </c>
      <c r="N46" s="599" t="s">
        <v>149</v>
      </c>
      <c r="O46" s="595" t="s">
        <v>136</v>
      </c>
      <c r="P46" s="595" t="s">
        <v>152</v>
      </c>
      <c r="Q46" s="597" t="s">
        <v>154</v>
      </c>
    </row>
    <row r="47" spans="1:17">
      <c r="A47" s="579"/>
      <c r="B47" s="290"/>
      <c r="C47" s="290"/>
      <c r="D47" s="290"/>
      <c r="E47" s="290" t="s">
        <v>182</v>
      </c>
      <c r="F47" s="290" t="s">
        <v>182</v>
      </c>
      <c r="G47" s="581"/>
      <c r="H47" s="581"/>
      <c r="I47" s="583"/>
      <c r="J47" s="585"/>
      <c r="K47" s="596"/>
      <c r="L47" s="596"/>
      <c r="M47" s="600"/>
      <c r="N47" s="600"/>
      <c r="O47" s="596"/>
      <c r="P47" s="596"/>
      <c r="Q47" s="598"/>
    </row>
    <row r="48" spans="1:17">
      <c r="A48" s="291" t="s">
        <v>368</v>
      </c>
      <c r="B48" s="292" t="s">
        <v>365</v>
      </c>
      <c r="C48" s="292" t="s">
        <v>362</v>
      </c>
      <c r="D48" s="293" t="s">
        <v>361</v>
      </c>
      <c r="E48" s="293">
        <v>56.58</v>
      </c>
      <c r="F48" s="294">
        <f t="shared" ref="F48:F54" si="6">ROUND(H48/E48,2)</f>
        <v>1.01</v>
      </c>
      <c r="G48" s="295" t="s">
        <v>0</v>
      </c>
      <c r="H48" s="295">
        <v>57</v>
      </c>
      <c r="I48" s="296"/>
      <c r="J48" s="297">
        <v>740632.2</v>
      </c>
      <c r="K48" s="297">
        <v>89569</v>
      </c>
      <c r="L48" s="297">
        <f t="shared" ref="L48:L54" si="7">J48+K48</f>
        <v>830201.2</v>
      </c>
      <c r="M48" s="292" t="str">
        <f>IF(B44="Budapest Főváros Önkormányzata","Minden egyéb építmény","Idegen (bérelt) ingatlanon végzett beruházás")</f>
        <v>Minden egyéb építmény</v>
      </c>
      <c r="N48" s="298">
        <f t="shared" ref="N48:N54" si="8">IF(M48="Minden egyéb építmény",0.02,0.06)</f>
        <v>0.02</v>
      </c>
      <c r="O48" s="299">
        <v>44855</v>
      </c>
      <c r="P48" s="300">
        <v>10</v>
      </c>
      <c r="Q48" s="301">
        <v>0</v>
      </c>
    </row>
    <row r="49" spans="1:17">
      <c r="A49" s="291" t="s">
        <v>354</v>
      </c>
      <c r="B49" s="292" t="s">
        <v>365</v>
      </c>
      <c r="C49" s="292" t="s">
        <v>362</v>
      </c>
      <c r="D49" s="293" t="s">
        <v>361</v>
      </c>
      <c r="E49" s="293">
        <v>14</v>
      </c>
      <c r="F49" s="294">
        <f t="shared" si="6"/>
        <v>5.36</v>
      </c>
      <c r="G49" s="295" t="s">
        <v>1</v>
      </c>
      <c r="H49" s="295">
        <v>75</v>
      </c>
      <c r="I49" s="296"/>
      <c r="J49" s="297">
        <v>5526380.0800000001</v>
      </c>
      <c r="K49" s="297">
        <v>668341</v>
      </c>
      <c r="L49" s="297">
        <f t="shared" si="7"/>
        <v>6194721.0800000001</v>
      </c>
      <c r="M49" s="292" t="str">
        <f>IF(B44="Budapest Főváros Önkormányzata","Minden egyéb építmény","Idegen (bérelt) ingatlanon végzett beruházás")</f>
        <v>Minden egyéb építmény</v>
      </c>
      <c r="N49" s="298">
        <f t="shared" si="8"/>
        <v>0.02</v>
      </c>
      <c r="O49" s="299">
        <v>44855</v>
      </c>
      <c r="P49" s="300">
        <v>10</v>
      </c>
      <c r="Q49" s="301">
        <v>0</v>
      </c>
    </row>
    <row r="50" spans="1:17">
      <c r="A50" s="291" t="s">
        <v>349</v>
      </c>
      <c r="B50" s="292" t="s">
        <v>365</v>
      </c>
      <c r="C50" s="292" t="s">
        <v>362</v>
      </c>
      <c r="D50" s="293" t="s">
        <v>361</v>
      </c>
      <c r="E50" s="293">
        <v>159.37</v>
      </c>
      <c r="F50" s="294">
        <f t="shared" si="6"/>
        <v>3.94</v>
      </c>
      <c r="G50" s="295" t="s">
        <v>1</v>
      </c>
      <c r="H50" s="295">
        <v>628</v>
      </c>
      <c r="I50" s="296"/>
      <c r="J50" s="297">
        <f>46094767+11781000+8662800</f>
        <v>66538567</v>
      </c>
      <c r="K50" s="297">
        <v>8046938</v>
      </c>
      <c r="L50" s="297">
        <f t="shared" si="7"/>
        <v>74585505</v>
      </c>
      <c r="M50" s="292" t="s">
        <v>103</v>
      </c>
      <c r="N50" s="298">
        <f t="shared" si="8"/>
        <v>0.02</v>
      </c>
      <c r="O50" s="299">
        <v>44855</v>
      </c>
      <c r="P50" s="300">
        <v>10</v>
      </c>
      <c r="Q50" s="301">
        <v>0</v>
      </c>
    </row>
    <row r="51" spans="1:17">
      <c r="A51" s="291" t="s">
        <v>355</v>
      </c>
      <c r="B51" s="292" t="s">
        <v>365</v>
      </c>
      <c r="C51" s="292" t="s">
        <v>362</v>
      </c>
      <c r="D51" s="293" t="s">
        <v>361</v>
      </c>
      <c r="E51" s="293">
        <v>3</v>
      </c>
      <c r="F51" s="294">
        <f t="shared" si="6"/>
        <v>0.67</v>
      </c>
      <c r="G51" s="295" t="s">
        <v>1</v>
      </c>
      <c r="H51" s="295">
        <v>2</v>
      </c>
      <c r="I51" s="296"/>
      <c r="J51" s="297">
        <v>176187</v>
      </c>
      <c r="K51" s="297">
        <v>21307</v>
      </c>
      <c r="L51" s="297">
        <f t="shared" si="7"/>
        <v>197494</v>
      </c>
      <c r="M51" s="292" t="s">
        <v>103</v>
      </c>
      <c r="N51" s="298">
        <f t="shared" si="8"/>
        <v>0.02</v>
      </c>
      <c r="O51" s="299">
        <v>44855</v>
      </c>
      <c r="P51" s="300">
        <v>10</v>
      </c>
      <c r="Q51" s="301">
        <v>0</v>
      </c>
    </row>
    <row r="52" spans="1:17">
      <c r="A52" s="303" t="s">
        <v>356</v>
      </c>
      <c r="B52" s="292" t="s">
        <v>365</v>
      </c>
      <c r="C52" s="292" t="s">
        <v>367</v>
      </c>
      <c r="D52" s="293" t="s">
        <v>361</v>
      </c>
      <c r="E52" s="293">
        <f>5*1.2</f>
        <v>6</v>
      </c>
      <c r="F52" s="294">
        <f t="shared" si="6"/>
        <v>0.83</v>
      </c>
      <c r="G52" s="300" t="s">
        <v>2</v>
      </c>
      <c r="H52" s="300">
        <v>5</v>
      </c>
      <c r="I52" s="296"/>
      <c r="J52" s="297">
        <v>461088</v>
      </c>
      <c r="K52" s="297">
        <v>55762</v>
      </c>
      <c r="L52" s="297">
        <f t="shared" si="7"/>
        <v>516850</v>
      </c>
      <c r="M52" s="292" t="str">
        <f>IF(B44="Budapest Főváros Önkormányzata","Minden egyéb építmény","Idegen (bérelt) ingatlanon végzett beruházás")</f>
        <v>Minden egyéb építmény</v>
      </c>
      <c r="N52" s="298">
        <f t="shared" si="8"/>
        <v>0.02</v>
      </c>
      <c r="O52" s="299">
        <v>44855</v>
      </c>
      <c r="P52" s="300">
        <v>10</v>
      </c>
      <c r="Q52" s="301">
        <v>0</v>
      </c>
    </row>
    <row r="53" spans="1:17">
      <c r="A53" s="303" t="s">
        <v>360</v>
      </c>
      <c r="B53" s="292" t="s">
        <v>365</v>
      </c>
      <c r="C53" s="292" t="s">
        <v>367</v>
      </c>
      <c r="D53" s="293" t="s">
        <v>361</v>
      </c>
      <c r="E53" s="293">
        <f>0.7*6</f>
        <v>4.1999999999999993</v>
      </c>
      <c r="F53" s="294">
        <f t="shared" si="6"/>
        <v>1.43</v>
      </c>
      <c r="G53" s="300" t="s">
        <v>2</v>
      </c>
      <c r="H53" s="300">
        <v>6</v>
      </c>
      <c r="I53" s="296"/>
      <c r="J53" s="297">
        <f>6*95200</f>
        <v>571200</v>
      </c>
      <c r="K53" s="297">
        <v>69079</v>
      </c>
      <c r="L53" s="297">
        <f t="shared" si="7"/>
        <v>640279</v>
      </c>
      <c r="M53" s="292" t="str">
        <f>IF(B44="Budapest Főváros Önkormányzata","Minden egyéb építmény","Idegen (bérelt) ingatlanon végzett beruházás")</f>
        <v>Minden egyéb építmény</v>
      </c>
      <c r="N53" s="298">
        <f t="shared" si="8"/>
        <v>0.02</v>
      </c>
      <c r="O53" s="299">
        <v>44855</v>
      </c>
      <c r="P53" s="300">
        <v>10</v>
      </c>
      <c r="Q53" s="301">
        <v>0</v>
      </c>
    </row>
    <row r="54" spans="1:17" ht="13.5" thickBot="1">
      <c r="A54" s="291" t="s">
        <v>372</v>
      </c>
      <c r="B54" s="292" t="s">
        <v>369</v>
      </c>
      <c r="C54" s="292" t="s">
        <v>367</v>
      </c>
      <c r="D54" s="293" t="s">
        <v>361</v>
      </c>
      <c r="E54" s="292">
        <v>5</v>
      </c>
      <c r="F54" s="294">
        <f t="shared" si="6"/>
        <v>1</v>
      </c>
      <c r="G54" s="300" t="s">
        <v>371</v>
      </c>
      <c r="H54" s="300">
        <v>5</v>
      </c>
      <c r="I54" s="296"/>
      <c r="J54" s="297">
        <v>251517</v>
      </c>
      <c r="K54" s="297">
        <v>30418</v>
      </c>
      <c r="L54" s="297">
        <f t="shared" si="7"/>
        <v>281935</v>
      </c>
      <c r="M54" s="292" t="str">
        <f>IF(B44="Budapest Főváros Önkormányzata","Minden egyéb építmény","Idegen (bérelt) ingatlanon végzett beruházás")</f>
        <v>Minden egyéb építmény</v>
      </c>
      <c r="N54" s="298">
        <f t="shared" si="8"/>
        <v>0.02</v>
      </c>
      <c r="O54" s="299">
        <v>44855</v>
      </c>
      <c r="P54" s="300">
        <v>10</v>
      </c>
      <c r="Q54" s="301">
        <v>0</v>
      </c>
    </row>
    <row r="55" spans="1:17" ht="16.5" thickBot="1">
      <c r="A55" s="305" t="s">
        <v>8</v>
      </c>
      <c r="B55" s="306"/>
      <c r="C55" s="307"/>
      <c r="D55" s="307"/>
      <c r="E55" s="307"/>
      <c r="F55" s="307"/>
      <c r="G55" s="307"/>
      <c r="H55" s="307"/>
      <c r="I55" s="308"/>
      <c r="J55" s="309">
        <f>SUM(J48:J54)</f>
        <v>74265571.280000001</v>
      </c>
      <c r="K55" s="309">
        <f>SUM(K48:K54)</f>
        <v>8981414</v>
      </c>
      <c r="L55" s="309">
        <f>SUM(L48:L54)</f>
        <v>83246985.280000001</v>
      </c>
      <c r="M55" s="310"/>
      <c r="N55" s="306"/>
      <c r="O55" s="287"/>
      <c r="P55" s="287"/>
      <c r="Q55" s="311"/>
    </row>
    <row r="56" spans="1:17" ht="13.5" thickBot="1">
      <c r="A56" s="218"/>
      <c r="B56" s="218"/>
      <c r="C56" s="218"/>
      <c r="D56" s="218"/>
      <c r="E56" s="218"/>
      <c r="F56" s="218"/>
      <c r="G56" s="218"/>
      <c r="H56" s="218"/>
      <c r="I56" s="218"/>
      <c r="J56" s="312"/>
      <c r="K56" s="218"/>
      <c r="L56" s="218"/>
      <c r="M56" s="218"/>
      <c r="N56" s="218"/>
      <c r="O56" s="218"/>
      <c r="P56" s="218"/>
      <c r="Q56" s="218"/>
    </row>
    <row r="57" spans="1:17">
      <c r="A57" s="220" t="s">
        <v>126</v>
      </c>
      <c r="B57" s="283"/>
      <c r="C57" s="283"/>
      <c r="D57" s="283"/>
      <c r="E57" s="283"/>
      <c r="F57" s="283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</row>
    <row r="58" spans="1:17" ht="13.5" thickBot="1">
      <c r="A58" s="283"/>
      <c r="B58" s="283"/>
      <c r="C58" s="283"/>
      <c r="D58" s="283"/>
      <c r="E58" s="283"/>
      <c r="F58" s="283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</row>
    <row r="59" spans="1:17" ht="16.5" thickBot="1">
      <c r="A59" s="284" t="s">
        <v>176</v>
      </c>
      <c r="B59" s="575" t="s">
        <v>333</v>
      </c>
      <c r="C59" s="576"/>
      <c r="D59" s="250" t="s">
        <v>172</v>
      </c>
      <c r="E59" s="266" t="s">
        <v>316</v>
      </c>
      <c r="F59" s="220"/>
      <c r="G59" s="218"/>
      <c r="H59" s="218"/>
      <c r="I59" s="274"/>
      <c r="J59" s="218"/>
      <c r="K59" s="218"/>
      <c r="L59" s="281"/>
      <c r="M59" s="218"/>
      <c r="N59" s="281"/>
      <c r="O59" s="281"/>
      <c r="P59" s="281"/>
      <c r="Q59" s="218"/>
    </row>
    <row r="60" spans="1:17" ht="16.5" thickBot="1">
      <c r="A60" s="220"/>
      <c r="B60" s="220"/>
      <c r="C60" s="220"/>
      <c r="D60" s="220"/>
      <c r="E60" s="220"/>
      <c r="F60" s="220"/>
      <c r="G60" s="218"/>
      <c r="H60" s="218"/>
      <c r="I60" s="274"/>
      <c r="J60" s="218"/>
      <c r="K60" s="218"/>
      <c r="L60" s="281"/>
      <c r="M60" s="218"/>
      <c r="N60" s="281"/>
      <c r="O60" s="281"/>
      <c r="P60" s="281"/>
      <c r="Q60" s="218"/>
    </row>
    <row r="61" spans="1:17" ht="16.5" thickBot="1">
      <c r="A61" s="250" t="s">
        <v>121</v>
      </c>
      <c r="B61" s="603" t="s">
        <v>314</v>
      </c>
      <c r="C61" s="604"/>
      <c r="D61" s="605"/>
      <c r="E61" s="220"/>
      <c r="F61" s="250" t="s">
        <v>158</v>
      </c>
      <c r="G61" s="286" t="s">
        <v>328</v>
      </c>
      <c r="H61" s="287"/>
      <c r="I61" s="288"/>
      <c r="J61" s="218"/>
      <c r="K61" s="218"/>
      <c r="L61" s="281"/>
      <c r="M61" s="218"/>
      <c r="N61" s="218"/>
      <c r="O61" s="218"/>
      <c r="P61" s="218"/>
      <c r="Q61" s="218"/>
    </row>
    <row r="62" spans="1:17" ht="13.5" thickBot="1">
      <c r="A62" s="218"/>
      <c r="B62" s="218"/>
      <c r="C62" s="218"/>
      <c r="D62" s="218"/>
      <c r="E62" s="218"/>
      <c r="F62" s="218"/>
      <c r="G62" s="218"/>
      <c r="H62" s="218"/>
      <c r="I62" s="289"/>
      <c r="J62" s="289"/>
      <c r="K62" s="289"/>
      <c r="L62" s="218"/>
      <c r="M62" s="218"/>
      <c r="N62" s="218"/>
      <c r="O62" s="218"/>
      <c r="P62" s="218"/>
      <c r="Q62" s="218"/>
    </row>
    <row r="63" spans="1:17" ht="25.5">
      <c r="A63" s="578" t="s">
        <v>5</v>
      </c>
      <c r="B63" s="580" t="s">
        <v>177</v>
      </c>
      <c r="C63" s="601" t="s">
        <v>178</v>
      </c>
      <c r="D63" s="601" t="s">
        <v>179</v>
      </c>
      <c r="E63" s="252" t="s">
        <v>184</v>
      </c>
      <c r="F63" s="253" t="s">
        <v>185</v>
      </c>
      <c r="G63" s="580" t="s">
        <v>6</v>
      </c>
      <c r="H63" s="580" t="s">
        <v>206</v>
      </c>
      <c r="I63" s="592" t="s">
        <v>161</v>
      </c>
      <c r="J63" s="594"/>
      <c r="K63" s="591"/>
      <c r="L63" s="590"/>
      <c r="M63" s="590"/>
      <c r="N63" s="591"/>
      <c r="O63" s="313"/>
      <c r="P63" s="218"/>
      <c r="Q63" s="218"/>
    </row>
    <row r="64" spans="1:17">
      <c r="A64" s="579"/>
      <c r="B64" s="581"/>
      <c r="C64" s="602"/>
      <c r="D64" s="602"/>
      <c r="E64" s="290" t="s">
        <v>182</v>
      </c>
      <c r="F64" s="290" t="s">
        <v>182</v>
      </c>
      <c r="G64" s="581"/>
      <c r="H64" s="581"/>
      <c r="I64" s="593"/>
      <c r="J64" s="594"/>
      <c r="K64" s="591"/>
      <c r="L64" s="590"/>
      <c r="M64" s="590"/>
      <c r="N64" s="591"/>
      <c r="O64" s="313"/>
      <c r="P64" s="218"/>
      <c r="Q64" s="218"/>
    </row>
    <row r="65" spans="1:17">
      <c r="A65" s="314" t="s">
        <v>183</v>
      </c>
      <c r="B65" s="316"/>
      <c r="C65" s="237"/>
      <c r="D65" s="237"/>
      <c r="E65" s="294"/>
      <c r="F65" s="294">
        <v>0</v>
      </c>
      <c r="G65" s="236" t="s">
        <v>1</v>
      </c>
      <c r="H65" s="236">
        <v>703</v>
      </c>
      <c r="I65" s="558">
        <v>44691</v>
      </c>
      <c r="J65" s="218"/>
      <c r="K65" s="218"/>
      <c r="L65" s="218"/>
      <c r="M65" s="315"/>
      <c r="N65" s="218"/>
      <c r="O65" s="218"/>
      <c r="P65" s="218"/>
      <c r="Q65" s="218"/>
    </row>
    <row r="66" spans="1:17" ht="16.5" thickBot="1">
      <c r="A66" s="305" t="s">
        <v>8</v>
      </c>
      <c r="B66" s="310"/>
      <c r="C66" s="310"/>
      <c r="D66" s="310"/>
      <c r="E66" s="310"/>
      <c r="F66" s="310"/>
      <c r="G66" s="310"/>
      <c r="H66" s="310">
        <f>SUM(H65:H65)</f>
        <v>703</v>
      </c>
      <c r="I66" s="317"/>
      <c r="J66" s="275"/>
      <c r="K66" s="275"/>
      <c r="L66" s="281"/>
      <c r="M66" s="281"/>
      <c r="N66" s="218"/>
      <c r="O66" s="218"/>
      <c r="P66" s="275"/>
      <c r="Q66" s="218"/>
    </row>
    <row r="67" spans="1:17">
      <c r="A67" s="218"/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</row>
    <row r="68" spans="1:17" ht="15.75">
      <c r="A68" s="220" t="s">
        <v>130</v>
      </c>
      <c r="B68" s="283"/>
      <c r="C68" s="283"/>
      <c r="D68" s="283"/>
      <c r="E68" s="283"/>
      <c r="F68" s="283"/>
      <c r="G68" s="220"/>
      <c r="H68" s="282"/>
      <c r="I68" s="218"/>
      <c r="J68" s="218"/>
      <c r="K68" s="218"/>
      <c r="L68" s="281"/>
      <c r="M68" s="218"/>
      <c r="N68" s="281"/>
      <c r="O68" s="281"/>
      <c r="P68" s="281"/>
      <c r="Q68" s="281"/>
    </row>
    <row r="69" spans="1:17" ht="17.25" customHeight="1" thickBot="1">
      <c r="A69" s="283"/>
      <c r="B69" s="283"/>
      <c r="C69" s="283"/>
      <c r="D69" s="283"/>
      <c r="E69" s="283"/>
      <c r="F69" s="283"/>
      <c r="G69" s="220"/>
      <c r="H69" s="282"/>
      <c r="I69" s="218"/>
      <c r="J69" s="218"/>
      <c r="K69" s="218"/>
      <c r="L69" s="281"/>
      <c r="M69" s="218"/>
      <c r="N69" s="281"/>
      <c r="O69" s="281"/>
      <c r="P69" s="281"/>
      <c r="Q69" s="281"/>
    </row>
    <row r="70" spans="1:17" ht="42" customHeight="1" thickBot="1">
      <c r="A70" s="284" t="s">
        <v>176</v>
      </c>
      <c r="B70" s="606" t="s">
        <v>336</v>
      </c>
      <c r="C70" s="607"/>
      <c r="D70" s="250" t="s">
        <v>172</v>
      </c>
      <c r="E70" s="267">
        <v>13708</v>
      </c>
      <c r="F70" s="220"/>
      <c r="G70" s="218"/>
      <c r="H70" s="218"/>
      <c r="I70" s="274"/>
      <c r="J70" s="218"/>
      <c r="K70" s="218"/>
      <c r="L70" s="281"/>
      <c r="M70" s="218"/>
      <c r="N70" s="281"/>
      <c r="O70" s="281"/>
      <c r="P70" s="281"/>
      <c r="Q70" s="281"/>
    </row>
    <row r="71" spans="1:17" ht="16.5" thickBot="1">
      <c r="A71" s="220"/>
      <c r="B71" s="220"/>
      <c r="C71" s="220"/>
      <c r="D71" s="220"/>
      <c r="E71" s="220"/>
      <c r="F71" s="220"/>
      <c r="G71" s="218"/>
      <c r="H71" s="218"/>
      <c r="I71" s="274"/>
      <c r="J71" s="218"/>
      <c r="K71" s="218"/>
      <c r="L71" s="281"/>
      <c r="M71" s="218"/>
      <c r="N71" s="281"/>
      <c r="O71" s="281"/>
      <c r="P71" s="281"/>
      <c r="Q71" s="281"/>
    </row>
    <row r="72" spans="1:17" ht="16.5" thickBot="1">
      <c r="A72" s="250" t="s">
        <v>121</v>
      </c>
      <c r="B72" s="575" t="s">
        <v>189</v>
      </c>
      <c r="C72" s="577"/>
      <c r="D72" s="576"/>
      <c r="E72" s="220"/>
      <c r="F72" s="250" t="s">
        <v>158</v>
      </c>
      <c r="G72" s="286" t="s">
        <v>327</v>
      </c>
      <c r="H72" s="287"/>
      <c r="I72" s="288"/>
      <c r="J72" s="218"/>
      <c r="K72" s="218"/>
      <c r="L72" s="281"/>
      <c r="M72" s="218"/>
      <c r="N72" s="218"/>
      <c r="O72" s="218"/>
      <c r="P72" s="218"/>
      <c r="Q72" s="218"/>
    </row>
    <row r="73" spans="1:17" ht="13.5" thickBot="1">
      <c r="A73" s="218"/>
      <c r="B73" s="218"/>
      <c r="C73" s="218"/>
      <c r="D73" s="218"/>
      <c r="E73" s="218"/>
      <c r="F73" s="218"/>
      <c r="G73" s="218"/>
      <c r="H73" s="218"/>
      <c r="I73" s="289"/>
      <c r="J73" s="289"/>
      <c r="K73" s="289"/>
      <c r="L73" s="218"/>
      <c r="M73" s="218"/>
      <c r="N73" s="218"/>
      <c r="O73" s="218"/>
      <c r="P73" s="218"/>
      <c r="Q73" s="218"/>
    </row>
    <row r="74" spans="1:17" ht="25.5">
      <c r="A74" s="578" t="s">
        <v>5</v>
      </c>
      <c r="B74" s="253" t="s">
        <v>177</v>
      </c>
      <c r="C74" s="252" t="s">
        <v>178</v>
      </c>
      <c r="D74" s="252" t="s">
        <v>179</v>
      </c>
      <c r="E74" s="252" t="s">
        <v>180</v>
      </c>
      <c r="F74" s="253" t="s">
        <v>181</v>
      </c>
      <c r="G74" s="580" t="s">
        <v>6</v>
      </c>
      <c r="H74" s="580" t="s">
        <v>206</v>
      </c>
      <c r="I74" s="582"/>
      <c r="J74" s="584" t="s">
        <v>186</v>
      </c>
      <c r="K74" s="595" t="s">
        <v>196</v>
      </c>
      <c r="L74" s="595" t="s">
        <v>193</v>
      </c>
      <c r="M74" s="599" t="s">
        <v>148</v>
      </c>
      <c r="N74" s="599" t="s">
        <v>149</v>
      </c>
      <c r="O74" s="595" t="s">
        <v>136</v>
      </c>
      <c r="P74" s="595" t="s">
        <v>152</v>
      </c>
      <c r="Q74" s="597" t="s">
        <v>154</v>
      </c>
    </row>
    <row r="75" spans="1:17">
      <c r="A75" s="579"/>
      <c r="B75" s="290"/>
      <c r="C75" s="290"/>
      <c r="D75" s="290"/>
      <c r="E75" s="290" t="s">
        <v>182</v>
      </c>
      <c r="F75" s="290" t="s">
        <v>182</v>
      </c>
      <c r="G75" s="581"/>
      <c r="H75" s="581"/>
      <c r="I75" s="583"/>
      <c r="J75" s="585"/>
      <c r="K75" s="596"/>
      <c r="L75" s="596"/>
      <c r="M75" s="600"/>
      <c r="N75" s="600"/>
      <c r="O75" s="596"/>
      <c r="P75" s="596"/>
      <c r="Q75" s="598"/>
    </row>
    <row r="76" spans="1:17" ht="25.5">
      <c r="A76" s="318" t="s">
        <v>358</v>
      </c>
      <c r="B76" s="292" t="s">
        <v>369</v>
      </c>
      <c r="C76" s="292" t="s">
        <v>363</v>
      </c>
      <c r="D76" s="293" t="s">
        <v>361</v>
      </c>
      <c r="E76" s="293">
        <v>10</v>
      </c>
      <c r="F76" s="294">
        <f>ROUND(H76/E76,2)</f>
        <v>8.6999999999999993</v>
      </c>
      <c r="G76" s="300" t="s">
        <v>1</v>
      </c>
      <c r="H76" s="319">
        <v>87</v>
      </c>
      <c r="I76" s="296"/>
      <c r="J76" s="297">
        <v>9898539.8399999999</v>
      </c>
      <c r="K76" s="297">
        <v>1197094</v>
      </c>
      <c r="L76" s="297">
        <f t="shared" ref="L76:L82" si="9">J76+K76</f>
        <v>11095633.84</v>
      </c>
      <c r="M76" s="292" t="str">
        <f>IF(B72="Budapest Főváros Önkormányzata","Minden egyéb építmény","Idegen (bérelt) ingatlanon végzett beruházás")</f>
        <v>Minden egyéb építmény</v>
      </c>
      <c r="N76" s="298">
        <f t="shared" ref="N76:N82" si="10">IF(M76="Minden egyéb építmény",0.02,0.06)</f>
        <v>0.02</v>
      </c>
      <c r="O76" s="299">
        <v>44855</v>
      </c>
      <c r="P76" s="300">
        <v>10</v>
      </c>
      <c r="Q76" s="301">
        <v>0</v>
      </c>
    </row>
    <row r="77" spans="1:17">
      <c r="A77" s="320" t="s">
        <v>359</v>
      </c>
      <c r="B77" s="292" t="s">
        <v>369</v>
      </c>
      <c r="C77" s="292" t="s">
        <v>362</v>
      </c>
      <c r="D77" s="293" t="s">
        <v>361</v>
      </c>
      <c r="E77" s="293">
        <v>69.33</v>
      </c>
      <c r="F77" s="294">
        <f>ROUND(H77/E77,2)</f>
        <v>1</v>
      </c>
      <c r="G77" s="300" t="s">
        <v>0</v>
      </c>
      <c r="H77" s="319">
        <v>69</v>
      </c>
      <c r="I77" s="296"/>
      <c r="J77" s="297">
        <v>954674.1</v>
      </c>
      <c r="K77" s="297">
        <v>115455</v>
      </c>
      <c r="L77" s="297">
        <f t="shared" si="9"/>
        <v>1070129.1000000001</v>
      </c>
      <c r="M77" s="292" t="str">
        <f>IF(B72="Budapest Főváros Önkormányzata","Minden egyéb építmény","Idegen (bérelt) ingatlanon végzett beruházás")</f>
        <v>Minden egyéb építmény</v>
      </c>
      <c r="N77" s="298">
        <f t="shared" si="10"/>
        <v>0.02</v>
      </c>
      <c r="O77" s="299">
        <v>44855</v>
      </c>
      <c r="P77" s="300">
        <v>10</v>
      </c>
      <c r="Q77" s="301">
        <v>0</v>
      </c>
    </row>
    <row r="78" spans="1:17">
      <c r="A78" s="320" t="s">
        <v>357</v>
      </c>
      <c r="B78" s="292" t="s">
        <v>365</v>
      </c>
      <c r="C78" s="292" t="s">
        <v>362</v>
      </c>
      <c r="D78" s="293" t="s">
        <v>361</v>
      </c>
      <c r="E78" s="293">
        <v>20.46</v>
      </c>
      <c r="F78" s="294">
        <f>ROUND(H78/E78,2)</f>
        <v>0.98</v>
      </c>
      <c r="G78" s="300" t="s">
        <v>0</v>
      </c>
      <c r="H78" s="319">
        <v>20</v>
      </c>
      <c r="I78" s="296"/>
      <c r="J78" s="297">
        <v>267821.40000000002</v>
      </c>
      <c r="K78" s="297">
        <v>32389</v>
      </c>
      <c r="L78" s="297">
        <f t="shared" si="9"/>
        <v>300210.40000000002</v>
      </c>
      <c r="M78" s="292" t="s">
        <v>103</v>
      </c>
      <c r="N78" s="298">
        <f t="shared" si="10"/>
        <v>0.02</v>
      </c>
      <c r="O78" s="299">
        <v>44855</v>
      </c>
      <c r="P78" s="300">
        <v>10</v>
      </c>
      <c r="Q78" s="301">
        <v>0</v>
      </c>
    </row>
    <row r="79" spans="1:17">
      <c r="A79" s="320" t="s">
        <v>354</v>
      </c>
      <c r="B79" s="292" t="s">
        <v>365</v>
      </c>
      <c r="C79" s="292" t="s">
        <v>362</v>
      </c>
      <c r="D79" s="293" t="s">
        <v>361</v>
      </c>
      <c r="E79" s="293">
        <v>30.35</v>
      </c>
      <c r="F79" s="294">
        <f>ROUND(H79/E79,2)</f>
        <v>3.99</v>
      </c>
      <c r="G79" s="300" t="s">
        <v>1</v>
      </c>
      <c r="H79" s="319">
        <v>121</v>
      </c>
      <c r="I79" s="296"/>
      <c r="J79" s="297">
        <v>8912829.5099999998</v>
      </c>
      <c r="K79" s="297">
        <v>1077886</v>
      </c>
      <c r="L79" s="297">
        <f t="shared" si="9"/>
        <v>9990715.5099999998</v>
      </c>
      <c r="M79" s="292" t="s">
        <v>103</v>
      </c>
      <c r="N79" s="298">
        <f t="shared" si="10"/>
        <v>0.02</v>
      </c>
      <c r="O79" s="299">
        <v>44855</v>
      </c>
      <c r="P79" s="300">
        <v>10</v>
      </c>
      <c r="Q79" s="301">
        <v>0</v>
      </c>
    </row>
    <row r="80" spans="1:17">
      <c r="A80" s="320" t="s">
        <v>349</v>
      </c>
      <c r="B80" s="292" t="s">
        <v>365</v>
      </c>
      <c r="C80" s="292" t="s">
        <v>362</v>
      </c>
      <c r="D80" s="293" t="s">
        <v>361</v>
      </c>
      <c r="E80" s="293">
        <v>2</v>
      </c>
      <c r="F80" s="294">
        <f>ROUND(H80/E80,2)</f>
        <v>41.5</v>
      </c>
      <c r="G80" s="300" t="s">
        <v>1</v>
      </c>
      <c r="H80" s="319">
        <v>83</v>
      </c>
      <c r="I80" s="296"/>
      <c r="J80" s="297">
        <v>6121743.29</v>
      </c>
      <c r="K80" s="297">
        <v>740342</v>
      </c>
      <c r="L80" s="297">
        <f t="shared" si="9"/>
        <v>6862085.29</v>
      </c>
      <c r="M80" s="292" t="s">
        <v>103</v>
      </c>
      <c r="N80" s="298">
        <f t="shared" si="10"/>
        <v>0.02</v>
      </c>
      <c r="O80" s="299">
        <v>44855</v>
      </c>
      <c r="P80" s="300">
        <v>10</v>
      </c>
      <c r="Q80" s="301">
        <v>0</v>
      </c>
    </row>
    <row r="81" spans="1:17">
      <c r="A81" s="303" t="s">
        <v>356</v>
      </c>
      <c r="B81" s="292" t="s">
        <v>365</v>
      </c>
      <c r="C81" s="292" t="s">
        <v>367</v>
      </c>
      <c r="D81" s="293" t="s">
        <v>361</v>
      </c>
      <c r="E81" s="293">
        <f>5*0.7</f>
        <v>3.5</v>
      </c>
      <c r="F81" s="304"/>
      <c r="G81" s="300" t="s">
        <v>2</v>
      </c>
      <c r="H81" s="300">
        <v>5</v>
      </c>
      <c r="I81" s="296"/>
      <c r="J81" s="297">
        <v>461088</v>
      </c>
      <c r="K81" s="297">
        <v>55762</v>
      </c>
      <c r="L81" s="297">
        <f t="shared" si="9"/>
        <v>516850</v>
      </c>
      <c r="M81" s="292" t="s">
        <v>103</v>
      </c>
      <c r="N81" s="298">
        <f t="shared" si="10"/>
        <v>0.02</v>
      </c>
      <c r="O81" s="299">
        <v>44855</v>
      </c>
      <c r="P81" s="300">
        <v>10</v>
      </c>
      <c r="Q81" s="301">
        <v>0</v>
      </c>
    </row>
    <row r="82" spans="1:17" ht="13.5" thickBot="1">
      <c r="A82" s="303" t="s">
        <v>360</v>
      </c>
      <c r="B82" s="292" t="s">
        <v>365</v>
      </c>
      <c r="C82" s="292" t="s">
        <v>367</v>
      </c>
      <c r="D82" s="293" t="s">
        <v>361</v>
      </c>
      <c r="E82" s="293">
        <f>5*1.2</f>
        <v>6</v>
      </c>
      <c r="F82" s="294">
        <f>ROUND(H82/E82,2)</f>
        <v>0.83</v>
      </c>
      <c r="G82" s="300" t="s">
        <v>2</v>
      </c>
      <c r="H82" s="300">
        <v>5</v>
      </c>
      <c r="I82" s="296"/>
      <c r="J82" s="297">
        <f>5*95200</f>
        <v>476000</v>
      </c>
      <c r="K82" s="297">
        <v>57566</v>
      </c>
      <c r="L82" s="297">
        <f t="shared" si="9"/>
        <v>533566</v>
      </c>
      <c r="M82" s="292" t="s">
        <v>103</v>
      </c>
      <c r="N82" s="298">
        <f t="shared" si="10"/>
        <v>0.02</v>
      </c>
      <c r="O82" s="299">
        <v>44855</v>
      </c>
      <c r="P82" s="300">
        <v>10</v>
      </c>
      <c r="Q82" s="301">
        <v>0</v>
      </c>
    </row>
    <row r="83" spans="1:17" ht="16.5" thickBot="1">
      <c r="A83" s="305" t="s">
        <v>8</v>
      </c>
      <c r="B83" s="306"/>
      <c r="C83" s="307"/>
      <c r="D83" s="307"/>
      <c r="E83" s="307"/>
      <c r="F83" s="307"/>
      <c r="G83" s="307"/>
      <c r="H83" s="307"/>
      <c r="I83" s="308"/>
      <c r="J83" s="309">
        <f>SUM(J76:J82)</f>
        <v>27092696.140000001</v>
      </c>
      <c r="K83" s="309">
        <f>SUM(K76:K82)</f>
        <v>3276494</v>
      </c>
      <c r="L83" s="309">
        <f>SUM(L76:L82)</f>
        <v>30369190.140000001</v>
      </c>
      <c r="M83" s="310"/>
      <c r="N83" s="306"/>
      <c r="O83" s="287"/>
      <c r="P83" s="287"/>
      <c r="Q83" s="311"/>
    </row>
    <row r="84" spans="1:17" ht="13.5" thickBot="1">
      <c r="A84" s="218"/>
      <c r="B84" s="218"/>
      <c r="C84" s="218"/>
      <c r="D84" s="218"/>
      <c r="E84" s="218"/>
      <c r="F84" s="218"/>
      <c r="G84" s="218"/>
      <c r="H84" s="218"/>
      <c r="I84" s="218"/>
      <c r="J84" s="312"/>
      <c r="K84" s="218"/>
      <c r="L84" s="218"/>
      <c r="M84" s="218"/>
      <c r="N84" s="218"/>
      <c r="O84" s="218"/>
      <c r="P84" s="218"/>
      <c r="Q84" s="218"/>
    </row>
    <row r="85" spans="1:17">
      <c r="A85" s="218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</row>
    <row r="86" spans="1:17">
      <c r="A86" s="218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</row>
    <row r="87" spans="1:17">
      <c r="A87" s="218"/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</row>
    <row r="88" spans="1:17" ht="15.75">
      <c r="A88" s="275"/>
      <c r="B88" s="281"/>
      <c r="C88" s="281"/>
      <c r="D88" s="218"/>
      <c r="E88" s="218"/>
      <c r="F88" s="275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</row>
    <row r="89" spans="1:17">
      <c r="A89" s="218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</row>
    <row r="90" spans="1:17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</row>
    <row r="91" spans="1:17" ht="49.5" customHeight="1">
      <c r="A91" s="608" t="s">
        <v>411</v>
      </c>
      <c r="B91" s="608"/>
      <c r="C91" s="218"/>
      <c r="D91" s="218"/>
      <c r="E91" s="574" t="s">
        <v>388</v>
      </c>
      <c r="F91" s="574"/>
      <c r="G91" s="218"/>
      <c r="H91" s="574"/>
      <c r="I91" s="574"/>
      <c r="J91" s="218"/>
      <c r="K91" s="218"/>
      <c r="L91" s="574" t="s">
        <v>337</v>
      </c>
      <c r="M91" s="574"/>
      <c r="N91" s="218"/>
      <c r="O91" s="218"/>
      <c r="P91" s="218"/>
      <c r="Q91" s="218"/>
    </row>
    <row r="92" spans="1:17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</row>
    <row r="93" spans="1:17" ht="53.25" customHeight="1">
      <c r="A93" s="218"/>
      <c r="B93" s="218"/>
      <c r="C93" s="218"/>
      <c r="D93" s="218"/>
      <c r="E93" s="608" t="s">
        <v>338</v>
      </c>
      <c r="F93" s="60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</row>
    <row r="94" spans="1:17">
      <c r="A94" s="574"/>
      <c r="B94" s="574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</row>
    <row r="95" spans="1:17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</row>
    <row r="96" spans="1:17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</row>
    <row r="97" spans="1:17">
      <c r="A97" s="574"/>
      <c r="B97" s="574"/>
      <c r="C97" s="218"/>
      <c r="D97" s="218"/>
      <c r="E97" s="574"/>
      <c r="F97" s="574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</row>
    <row r="98" spans="1:17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</row>
    <row r="102" spans="1:17" ht="25.5">
      <c r="J102" s="52" t="s">
        <v>186</v>
      </c>
      <c r="K102"/>
      <c r="L102"/>
    </row>
    <row r="103" spans="1:17">
      <c r="J103" s="24" t="e">
        <f>#REF!+J83+#REF!+#REF!+J55+J26+#REF!</f>
        <v>#REF!</v>
      </c>
      <c r="K103"/>
      <c r="L103"/>
    </row>
    <row r="104" spans="1:17" ht="25.5">
      <c r="J104" s="52" t="s">
        <v>377</v>
      </c>
      <c r="K104"/>
      <c r="L104"/>
    </row>
    <row r="105" spans="1:17">
      <c r="J105" s="24" t="e">
        <f>J103/'Adatlap '!P105*'Adatlap '!Q99</f>
        <v>#REF!</v>
      </c>
      <c r="K105" s="24" t="e">
        <f>#REF!+K83+#REF!+#REF!+K55+K26+#REF!</f>
        <v>#REF!</v>
      </c>
      <c r="L105" s="21" t="s">
        <v>378</v>
      </c>
    </row>
    <row r="106" spans="1:17">
      <c r="J106"/>
      <c r="K106"/>
      <c r="L106" s="171" t="s">
        <v>379</v>
      </c>
    </row>
  </sheetData>
  <autoFilter ref="A1:A97" xr:uid="{00000000-0009-0000-0000-000003000000}"/>
  <customSheetViews>
    <customSheetView guid="{72789DBC-B43A-46A7-8750-AFD11E6FEE84}" scale="85" showPageBreaks="1" fitToPage="1" printArea="1" view="pageBreakPreview" topLeftCell="C49">
      <selection activeCell="J69" sqref="J69"/>
      <pageMargins left="0.70866141732283472" right="0.70866141732283472" top="0.74803149606299213" bottom="0.74803149606299213" header="0.31496062992125984" footer="0.31496062992125984"/>
      <pageSetup paperSize="8" scale="57" fitToHeight="0" orientation="landscape" r:id="rId1"/>
      <headerFooter>
        <oddHeader>&amp;C&amp;"Arial,Félkövér"&amp;28&amp;A&amp;R&amp;P</oddHeader>
      </headerFooter>
    </customSheetView>
  </customSheetViews>
  <mergeCells count="83">
    <mergeCell ref="A97:B97"/>
    <mergeCell ref="E97:F97"/>
    <mergeCell ref="A94:B94"/>
    <mergeCell ref="Q74:Q75"/>
    <mergeCell ref="O74:O75"/>
    <mergeCell ref="P74:P75"/>
    <mergeCell ref="K74:K75"/>
    <mergeCell ref="L74:L75"/>
    <mergeCell ref="M74:M75"/>
    <mergeCell ref="N74:N75"/>
    <mergeCell ref="B70:C70"/>
    <mergeCell ref="B72:D72"/>
    <mergeCell ref="A74:A75"/>
    <mergeCell ref="L91:M91"/>
    <mergeCell ref="E93:F93"/>
    <mergeCell ref="G74:G75"/>
    <mergeCell ref="H74:H75"/>
    <mergeCell ref="I74:I75"/>
    <mergeCell ref="J74:J75"/>
    <mergeCell ref="H91:I91"/>
    <mergeCell ref="A91:B91"/>
    <mergeCell ref="E91:F91"/>
    <mergeCell ref="B42:C42"/>
    <mergeCell ref="B44:D44"/>
    <mergeCell ref="A46:A47"/>
    <mergeCell ref="A63:A64"/>
    <mergeCell ref="B63:B64"/>
    <mergeCell ref="C63:C64"/>
    <mergeCell ref="D63:D64"/>
    <mergeCell ref="Q46:Q47"/>
    <mergeCell ref="B59:C59"/>
    <mergeCell ref="B61:D61"/>
    <mergeCell ref="O46:O47"/>
    <mergeCell ref="P46:P47"/>
    <mergeCell ref="G63:G64"/>
    <mergeCell ref="K46:K47"/>
    <mergeCell ref="L46:L47"/>
    <mergeCell ref="M46:M47"/>
    <mergeCell ref="N46:N47"/>
    <mergeCell ref="G46:G47"/>
    <mergeCell ref="H46:H47"/>
    <mergeCell ref="N63:N64"/>
    <mergeCell ref="H63:H64"/>
    <mergeCell ref="I63:I64"/>
    <mergeCell ref="J63:J64"/>
    <mergeCell ref="K63:K64"/>
    <mergeCell ref="L63:L64"/>
    <mergeCell ref="M63:M64"/>
    <mergeCell ref="I46:I47"/>
    <mergeCell ref="J46:J47"/>
    <mergeCell ref="A34:A35"/>
    <mergeCell ref="B34:B35"/>
    <mergeCell ref="C34:C35"/>
    <mergeCell ref="D34:D35"/>
    <mergeCell ref="B32:D32"/>
    <mergeCell ref="P16:P17"/>
    <mergeCell ref="Q16:Q17"/>
    <mergeCell ref="B30:C30"/>
    <mergeCell ref="K16:K17"/>
    <mergeCell ref="L16:L17"/>
    <mergeCell ref="M16:M17"/>
    <mergeCell ref="N16:N17"/>
    <mergeCell ref="O16:O17"/>
    <mergeCell ref="L34:L35"/>
    <mergeCell ref="M34:M35"/>
    <mergeCell ref="N34:N35"/>
    <mergeCell ref="G34:G35"/>
    <mergeCell ref="H34:H35"/>
    <mergeCell ref="I34:I35"/>
    <mergeCell ref="J34:J35"/>
    <mergeCell ref="K34:K35"/>
    <mergeCell ref="I2:L2"/>
    <mergeCell ref="B12:C12"/>
    <mergeCell ref="B14:D14"/>
    <mergeCell ref="A16:A17"/>
    <mergeCell ref="G16:G17"/>
    <mergeCell ref="H16:H17"/>
    <mergeCell ref="I16:I17"/>
    <mergeCell ref="J16:J17"/>
    <mergeCell ref="D4:F4"/>
    <mergeCell ref="L5:M5"/>
    <mergeCell ref="A7:I7"/>
    <mergeCell ref="G4:I4"/>
  </mergeCells>
  <dataValidations disablePrompts="1" count="1">
    <dataValidation type="list" allowBlank="1" showInputMessage="1" showErrorMessage="1" sqref="M76:M82 M48:M54 M18:M25" xr:uid="{00000000-0002-0000-0300-000000000000}">
      <formula1>"Minden egyéb építmény,Idegen (bérelt) ingatlanon végzett beruházás"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2"/>
  <headerFooter>
    <oddHeader>&amp;C&amp;"Arial,Félkövér"&amp;28&amp;A&amp;R&amp;P</oddHeader>
  </headerFooter>
  <rowBreaks count="2" manualBreakCount="2">
    <brk id="67" max="16" man="1"/>
    <brk id="9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0">
    <tabColor rgb="FF92D050"/>
  </sheetPr>
  <dimension ref="A1:T55"/>
  <sheetViews>
    <sheetView showGridLines="0" view="pageBreakPreview" topLeftCell="A25" zoomScale="60" zoomScaleNormal="100" zoomScalePageLayoutView="55" workbookViewId="0">
      <selection activeCell="A36" sqref="A36:B36"/>
    </sheetView>
  </sheetViews>
  <sheetFormatPr defaultColWidth="9.140625" defaultRowHeight="12.75"/>
  <cols>
    <col min="1" max="1" width="28.85546875" style="21" customWidth="1"/>
    <col min="2" max="2" width="18.42578125" style="21" customWidth="1"/>
    <col min="3" max="3" width="19.28515625" style="21" customWidth="1"/>
    <col min="4" max="4" width="16" style="21" customWidth="1"/>
    <col min="5" max="5" width="14.140625" style="21" customWidth="1"/>
    <col min="6" max="6" width="12.140625" style="27" customWidth="1"/>
    <col min="7" max="9" width="22.140625" style="21" customWidth="1"/>
    <col min="10" max="10" width="17.85546875" style="21" customWidth="1"/>
    <col min="11" max="11" width="20.42578125" style="21" customWidth="1"/>
    <col min="12" max="12" width="8.42578125" style="21" customWidth="1"/>
    <col min="13" max="13" width="20.28515625" style="21" customWidth="1"/>
    <col min="14" max="14" width="12.5703125" style="21" customWidth="1"/>
    <col min="15" max="15" width="20.28515625" style="21" customWidth="1"/>
    <col min="16" max="16" width="18.7109375" style="21" customWidth="1"/>
    <col min="17" max="17" width="13.28515625" style="21" customWidth="1"/>
    <col min="18" max="18" width="11.28515625" style="21" customWidth="1"/>
    <col min="19" max="19" width="11.42578125" style="21" customWidth="1"/>
    <col min="20" max="20" width="21.85546875" style="21" customWidth="1"/>
    <col min="21" max="16384" width="9.140625" style="21"/>
  </cols>
  <sheetData>
    <row r="1" spans="1:20">
      <c r="A1" s="218"/>
      <c r="B1" s="218"/>
      <c r="C1" s="218"/>
      <c r="D1" s="218"/>
      <c r="E1" s="218"/>
      <c r="F1" s="321" t="s">
        <v>29</v>
      </c>
      <c r="G1" s="274" t="str">
        <f>'Adatlap '!B4</f>
        <v>-</v>
      </c>
      <c r="H1" s="274"/>
      <c r="I1" s="274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</row>
    <row r="2" spans="1:20">
      <c r="A2" s="218"/>
      <c r="B2" s="218"/>
      <c r="C2" s="218"/>
      <c r="D2" s="218"/>
      <c r="E2" s="220"/>
      <c r="F2" s="273" t="s">
        <v>209</v>
      </c>
      <c r="G2" s="322" t="str">
        <f>'Adatlap '!B6</f>
        <v>Megállapodás a Széna tér fejlesztéséről, a szükséges fejlesztési forrás biztosításáról és kapcsolódó üzemeltetési és kezelési kérdések rendezéséről</v>
      </c>
      <c r="H2" s="274"/>
      <c r="I2" s="274"/>
      <c r="J2" s="218"/>
      <c r="K2" s="218"/>
      <c r="L2" s="218"/>
      <c r="M2" s="218"/>
      <c r="N2" s="218"/>
      <c r="O2" s="218"/>
      <c r="P2" s="279"/>
      <c r="Q2" s="218"/>
      <c r="R2" s="218"/>
      <c r="S2" s="218"/>
      <c r="T2" s="218"/>
    </row>
    <row r="3" spans="1:20">
      <c r="A3" s="218"/>
      <c r="B3" s="218"/>
      <c r="C3" s="218"/>
      <c r="D3" s="218"/>
      <c r="E3" s="218"/>
      <c r="F3" s="321"/>
      <c r="G3" s="274"/>
      <c r="H3" s="274"/>
      <c r="I3" s="274"/>
      <c r="J3" s="218"/>
      <c r="K3" s="218"/>
      <c r="L3" s="218"/>
      <c r="M3" s="218"/>
      <c r="N3" s="218"/>
      <c r="O3" s="218"/>
      <c r="P3" s="279"/>
      <c r="Q3" s="218"/>
      <c r="R3" s="218"/>
      <c r="S3" s="218"/>
      <c r="T3" s="218"/>
    </row>
    <row r="4" spans="1:20" ht="25.5" customHeight="1">
      <c r="A4" s="218"/>
      <c r="B4" s="218"/>
      <c r="C4" s="277" t="s">
        <v>28</v>
      </c>
      <c r="D4" s="586" t="str">
        <f>'Adatlap '!B8</f>
        <v>A Széna tér fejlesztése, a fejlesztés I/A. ütemének a megállapodásban rögzített feltételek szerinti megvalósítása</v>
      </c>
      <c r="E4" s="586"/>
      <c r="F4" s="586"/>
      <c r="G4" s="586"/>
      <c r="H4" s="323" t="s">
        <v>207</v>
      </c>
      <c r="I4" s="278"/>
      <c r="J4" s="324"/>
      <c r="K4" s="324"/>
      <c r="L4" s="324"/>
      <c r="M4" s="218"/>
      <c r="N4" s="218"/>
      <c r="O4" s="218"/>
      <c r="P4" s="220"/>
      <c r="Q4" s="275"/>
      <c r="R4" s="218"/>
      <c r="S4" s="218"/>
      <c r="T4" s="218"/>
    </row>
    <row r="5" spans="1:20">
      <c r="A5" s="218"/>
      <c r="B5" s="218"/>
      <c r="C5" s="218"/>
      <c r="D5" s="220" t="s">
        <v>27</v>
      </c>
      <c r="E5" s="218"/>
      <c r="F5" s="289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79"/>
      <c r="R5" s="218"/>
      <c r="S5" s="218"/>
      <c r="T5" s="218"/>
    </row>
    <row r="6" spans="1:20" ht="43.5" customHeight="1">
      <c r="A6" s="609" t="s">
        <v>127</v>
      </c>
      <c r="B6" s="609"/>
      <c r="C6" s="609"/>
      <c r="D6" s="609"/>
      <c r="E6" s="609"/>
      <c r="F6" s="609"/>
      <c r="G6" s="609"/>
      <c r="H6" s="325"/>
      <c r="I6" s="325"/>
      <c r="J6" s="218"/>
      <c r="K6" s="218"/>
      <c r="L6" s="218"/>
      <c r="M6" s="218"/>
      <c r="N6" s="218"/>
      <c r="O6" s="218"/>
      <c r="P6" s="610"/>
      <c r="Q6" s="610"/>
      <c r="R6" s="610"/>
      <c r="S6" s="610"/>
      <c r="T6" s="610"/>
    </row>
    <row r="7" spans="1:20">
      <c r="A7" s="274"/>
      <c r="B7" s="274"/>
      <c r="C7" s="218"/>
      <c r="D7" s="218"/>
      <c r="E7" s="218"/>
      <c r="F7" s="280"/>
      <c r="G7" s="280"/>
      <c r="H7" s="280"/>
      <c r="I7" s="218"/>
      <c r="J7" s="280"/>
      <c r="K7" s="218"/>
      <c r="L7" s="218"/>
      <c r="M7" s="218"/>
      <c r="N7" s="218"/>
      <c r="O7" s="218"/>
      <c r="P7" s="218"/>
      <c r="Q7" s="218"/>
      <c r="R7" s="218"/>
      <c r="S7" s="218"/>
      <c r="T7" s="218"/>
    </row>
    <row r="8" spans="1:20" ht="15.75" customHeight="1" thickBot="1">
      <c r="A8" s="326" t="s">
        <v>130</v>
      </c>
      <c r="B8" s="327"/>
      <c r="C8" s="327"/>
      <c r="D8" s="325"/>
      <c r="E8" s="325"/>
      <c r="F8" s="325"/>
      <c r="G8" s="325"/>
      <c r="H8" s="325"/>
      <c r="I8" s="325"/>
      <c r="J8" s="218"/>
      <c r="K8" s="218"/>
      <c r="L8" s="218"/>
      <c r="M8" s="280"/>
      <c r="N8" s="280"/>
      <c r="O8" s="280"/>
      <c r="P8" s="218"/>
      <c r="Q8" s="281"/>
      <c r="R8" s="218"/>
      <c r="S8" s="218"/>
      <c r="T8" s="218"/>
    </row>
    <row r="9" spans="1:20" ht="16.5" thickBot="1">
      <c r="A9" s="328" t="s">
        <v>157</v>
      </c>
      <c r="B9" s="328"/>
      <c r="C9" s="329" t="s">
        <v>323</v>
      </c>
      <c r="D9" s="330"/>
      <c r="E9" s="331"/>
      <c r="F9" s="289"/>
      <c r="G9" s="218"/>
      <c r="H9" s="325"/>
      <c r="I9" s="325"/>
      <c r="J9" s="218"/>
      <c r="K9" s="218"/>
      <c r="L9" s="218"/>
      <c r="M9" s="280"/>
      <c r="N9" s="280"/>
      <c r="O9" s="280"/>
      <c r="P9" s="218"/>
      <c r="Q9" s="218"/>
      <c r="R9" s="218"/>
      <c r="S9" s="218"/>
      <c r="T9" s="218"/>
    </row>
    <row r="10" spans="1:20" ht="13.5" thickBot="1">
      <c r="A10" s="220" t="s">
        <v>229</v>
      </c>
      <c r="B10" s="220"/>
      <c r="C10" s="332" t="s">
        <v>460</v>
      </c>
      <c r="D10" s="333"/>
      <c r="E10" s="334"/>
      <c r="F10" s="289"/>
      <c r="G10" s="218"/>
      <c r="H10" s="276"/>
      <c r="I10" s="276"/>
      <c r="J10" s="218"/>
      <c r="K10" s="218"/>
      <c r="L10" s="218"/>
      <c r="M10" s="280"/>
      <c r="N10" s="280"/>
      <c r="O10" s="280"/>
      <c r="P10" s="218"/>
      <c r="Q10" s="218"/>
      <c r="R10" s="218"/>
      <c r="S10" s="218"/>
      <c r="T10" s="218"/>
    </row>
    <row r="11" spans="1:20" ht="12.75" customHeight="1" thickBot="1">
      <c r="A11" s="220" t="s">
        <v>128</v>
      </c>
      <c r="B11" s="220"/>
      <c r="C11" s="335" t="s">
        <v>331</v>
      </c>
      <c r="D11" s="220" t="s">
        <v>129</v>
      </c>
      <c r="E11" s="335">
        <v>13145</v>
      </c>
      <c r="F11" s="289"/>
      <c r="G11" s="218"/>
      <c r="H11" s="218"/>
      <c r="I11" s="218"/>
      <c r="J11" s="218"/>
      <c r="K11" s="218"/>
      <c r="L11" s="218"/>
      <c r="M11" s="280"/>
      <c r="N11" s="280"/>
      <c r="O11" s="280"/>
      <c r="P11" s="218"/>
      <c r="Q11" s="218"/>
      <c r="R11" s="218"/>
      <c r="S11" s="218"/>
      <c r="T11" s="218"/>
    </row>
    <row r="12" spans="1:20" ht="15.75" customHeight="1">
      <c r="A12" s="220"/>
      <c r="B12" s="220"/>
      <c r="C12" s="220"/>
      <c r="D12" s="218"/>
      <c r="E12" s="218"/>
      <c r="F12" s="221"/>
      <c r="G12" s="274"/>
      <c r="H12" s="274"/>
      <c r="I12" s="274"/>
      <c r="J12" s="218"/>
      <c r="K12" s="218"/>
      <c r="L12" s="218"/>
      <c r="M12" s="280"/>
      <c r="N12" s="280"/>
      <c r="O12" s="280"/>
      <c r="P12" s="218"/>
      <c r="Q12" s="218"/>
      <c r="R12" s="218"/>
      <c r="S12" s="218"/>
      <c r="T12" s="218"/>
    </row>
    <row r="13" spans="1:20" ht="13.5" thickBot="1">
      <c r="A13" s="220"/>
      <c r="B13" s="220"/>
      <c r="C13" s="220"/>
      <c r="D13" s="218"/>
      <c r="E13" s="218"/>
      <c r="F13" s="221"/>
      <c r="G13" s="274"/>
      <c r="H13" s="274"/>
      <c r="I13" s="274"/>
      <c r="J13" s="218"/>
      <c r="K13" s="218"/>
      <c r="L13" s="218"/>
      <c r="M13" s="280"/>
      <c r="N13" s="280"/>
      <c r="O13" s="280"/>
      <c r="P13" s="218"/>
      <c r="Q13" s="218"/>
      <c r="R13" s="218"/>
      <c r="S13" s="218"/>
      <c r="T13" s="218"/>
    </row>
    <row r="14" spans="1:20" ht="13.5" thickBot="1">
      <c r="A14" s="220" t="s">
        <v>121</v>
      </c>
      <c r="B14" s="336"/>
      <c r="C14" s="337" t="s">
        <v>189</v>
      </c>
      <c r="D14" s="337"/>
      <c r="E14" s="338"/>
      <c r="F14" s="289"/>
      <c r="G14" s="250" t="s">
        <v>158</v>
      </c>
      <c r="H14" s="287" t="s">
        <v>328</v>
      </c>
      <c r="I14" s="288"/>
      <c r="J14" s="218"/>
      <c r="K14" s="218"/>
      <c r="L14" s="218"/>
      <c r="M14" s="280"/>
      <c r="N14" s="280"/>
      <c r="O14" s="280"/>
      <c r="P14" s="218"/>
      <c r="Q14" s="218"/>
      <c r="R14" s="218"/>
      <c r="S14" s="218"/>
      <c r="T14" s="218"/>
    </row>
    <row r="15" spans="1:20" ht="12.75" customHeight="1" thickBot="1">
      <c r="A15" s="281"/>
      <c r="B15" s="281"/>
      <c r="C15" s="281"/>
      <c r="D15" s="281"/>
      <c r="E15" s="281"/>
      <c r="F15" s="339"/>
      <c r="G15" s="281"/>
      <c r="H15" s="281"/>
      <c r="I15" s="281"/>
      <c r="J15" s="281"/>
      <c r="K15" s="281"/>
      <c r="L15" s="281"/>
      <c r="M15" s="281"/>
      <c r="N15" s="281"/>
      <c r="O15" s="281"/>
      <c r="P15" s="218"/>
      <c r="Q15" s="218"/>
      <c r="R15" s="218"/>
      <c r="S15" s="218"/>
      <c r="T15" s="218"/>
    </row>
    <row r="16" spans="1:20" ht="12.75" customHeight="1">
      <c r="A16" s="251" t="s">
        <v>5</v>
      </c>
      <c r="B16" s="340" t="s">
        <v>150</v>
      </c>
      <c r="C16" s="340" t="s">
        <v>159</v>
      </c>
      <c r="D16" s="253" t="s">
        <v>6</v>
      </c>
      <c r="E16" s="252" t="s">
        <v>7</v>
      </c>
      <c r="F16" s="615"/>
      <c r="G16" s="616"/>
      <c r="H16" s="341" t="s">
        <v>163</v>
      </c>
      <c r="I16" s="223" t="s">
        <v>162</v>
      </c>
      <c r="J16" s="223" t="s">
        <v>164</v>
      </c>
      <c r="K16" s="253" t="s">
        <v>122</v>
      </c>
      <c r="L16" s="340" t="s">
        <v>149</v>
      </c>
      <c r="M16" s="340" t="s">
        <v>131</v>
      </c>
      <c r="N16" s="253" t="s">
        <v>152</v>
      </c>
      <c r="O16" s="342" t="s">
        <v>154</v>
      </c>
      <c r="P16" s="218"/>
      <c r="Q16" s="218"/>
      <c r="R16" s="218"/>
      <c r="S16" s="218"/>
      <c r="T16" s="218"/>
    </row>
    <row r="17" spans="1:20" ht="51.75" thickBot="1">
      <c r="A17" s="343" t="s">
        <v>374</v>
      </c>
      <c r="B17" s="344"/>
      <c r="C17" s="344"/>
      <c r="D17" s="300" t="s">
        <v>2</v>
      </c>
      <c r="E17" s="300">
        <v>1</v>
      </c>
      <c r="F17" s="611"/>
      <c r="G17" s="612"/>
      <c r="H17" s="345">
        <v>4885362</v>
      </c>
      <c r="I17" s="345">
        <v>590818</v>
      </c>
      <c r="J17" s="345">
        <f t="shared" ref="J17" si="0">H17+I17</f>
        <v>5476180</v>
      </c>
      <c r="K17" s="343" t="s">
        <v>160</v>
      </c>
      <c r="L17" s="81">
        <v>0.14499999999999999</v>
      </c>
      <c r="M17" s="346">
        <v>44855</v>
      </c>
      <c r="N17" s="347">
        <v>7</v>
      </c>
      <c r="O17" s="348">
        <v>0</v>
      </c>
      <c r="P17" s="218"/>
      <c r="Q17" s="218"/>
      <c r="R17" s="218"/>
      <c r="S17" s="218"/>
      <c r="T17" s="218"/>
    </row>
    <row r="18" spans="1:20" ht="16.5" thickBot="1">
      <c r="A18" s="349" t="s">
        <v>3</v>
      </c>
      <c r="B18" s="307"/>
      <c r="C18" s="307"/>
      <c r="D18" s="307"/>
      <c r="E18" s="307"/>
      <c r="F18" s="613"/>
      <c r="G18" s="614"/>
      <c r="H18" s="350">
        <f>SUM(H17:H17)</f>
        <v>4885362</v>
      </c>
      <c r="I18" s="350">
        <f>SUM(I17:I17)</f>
        <v>590818</v>
      </c>
      <c r="J18" s="350">
        <f>+H18+I18</f>
        <v>5476180</v>
      </c>
      <c r="K18" s="351"/>
      <c r="L18" s="307"/>
      <c r="M18" s="307"/>
      <c r="N18" s="307"/>
      <c r="O18" s="352"/>
      <c r="P18" s="218"/>
      <c r="Q18" s="218"/>
      <c r="R18" s="218"/>
      <c r="S18" s="218"/>
      <c r="T18" s="218"/>
    </row>
    <row r="19" spans="1:20">
      <c r="A19" s="218" t="s">
        <v>228</v>
      </c>
      <c r="B19" s="218"/>
      <c r="C19" s="218"/>
      <c r="D19" s="218"/>
      <c r="E19" s="218"/>
      <c r="F19" s="289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</row>
    <row r="20" spans="1:20">
      <c r="A20" s="218"/>
      <c r="B20" s="218"/>
      <c r="C20" s="218"/>
      <c r="D20" s="218"/>
      <c r="E20" s="218"/>
      <c r="F20" s="289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</row>
    <row r="21" spans="1:20">
      <c r="A21" s="218"/>
      <c r="B21" s="218"/>
      <c r="C21" s="218"/>
      <c r="D21" s="218"/>
      <c r="E21" s="218"/>
      <c r="F21" s="289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</row>
    <row r="22" spans="1:20">
      <c r="A22" s="218"/>
      <c r="B22" s="218"/>
      <c r="C22" s="218"/>
      <c r="D22" s="218"/>
      <c r="E22" s="218"/>
      <c r="F22" s="289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</row>
    <row r="23" spans="1:20" ht="16.5" thickBot="1">
      <c r="A23" s="326" t="s">
        <v>130</v>
      </c>
      <c r="B23" s="327"/>
      <c r="C23" s="327"/>
      <c r="D23" s="325"/>
      <c r="E23" s="325"/>
      <c r="F23" s="325"/>
      <c r="G23" s="325"/>
      <c r="H23" s="325"/>
      <c r="I23" s="325"/>
      <c r="J23" s="218"/>
      <c r="K23" s="218"/>
      <c r="L23" s="218"/>
      <c r="M23" s="280"/>
      <c r="N23" s="280"/>
      <c r="O23" s="280"/>
      <c r="P23" s="218"/>
      <c r="Q23" s="218"/>
      <c r="R23" s="218"/>
      <c r="S23" s="218"/>
      <c r="T23" s="218"/>
    </row>
    <row r="24" spans="1:20" ht="16.5" thickBot="1">
      <c r="A24" s="328" t="s">
        <v>157</v>
      </c>
      <c r="B24" s="328"/>
      <c r="C24" s="329" t="s">
        <v>333</v>
      </c>
      <c r="D24" s="330"/>
      <c r="E24" s="331"/>
      <c r="F24" s="289"/>
      <c r="G24" s="218"/>
      <c r="H24" s="325"/>
      <c r="I24" s="325"/>
      <c r="J24" s="218"/>
      <c r="K24" s="218"/>
      <c r="L24" s="218"/>
      <c r="M24" s="280"/>
      <c r="N24" s="280"/>
      <c r="O24" s="280"/>
      <c r="P24" s="218"/>
      <c r="Q24" s="218"/>
      <c r="R24" s="218"/>
      <c r="S24" s="218"/>
      <c r="T24" s="218"/>
    </row>
    <row r="25" spans="1:20" ht="13.5" thickBot="1">
      <c r="A25" s="220" t="s">
        <v>229</v>
      </c>
      <c r="B25" s="220"/>
      <c r="C25" s="332" t="s">
        <v>460</v>
      </c>
      <c r="D25" s="333"/>
      <c r="E25" s="334"/>
      <c r="F25" s="289"/>
      <c r="G25" s="218"/>
      <c r="H25" s="276"/>
      <c r="I25" s="276"/>
      <c r="J25" s="218"/>
      <c r="K25" s="218"/>
      <c r="L25" s="218"/>
      <c r="M25" s="280"/>
      <c r="N25" s="280"/>
      <c r="O25" s="280"/>
      <c r="P25" s="218"/>
      <c r="Q25" s="218"/>
      <c r="R25" s="218"/>
      <c r="S25" s="218"/>
      <c r="T25" s="218"/>
    </row>
    <row r="26" spans="1:20" ht="13.5" thickBot="1">
      <c r="A26" s="220" t="s">
        <v>128</v>
      </c>
      <c r="B26" s="220"/>
      <c r="C26" s="335" t="s">
        <v>331</v>
      </c>
      <c r="D26" s="220" t="s">
        <v>129</v>
      </c>
      <c r="E26" s="353" t="s">
        <v>316</v>
      </c>
      <c r="F26" s="289"/>
      <c r="G26" s="218"/>
      <c r="H26" s="218"/>
      <c r="I26" s="218"/>
      <c r="J26" s="218"/>
      <c r="K26" s="218"/>
      <c r="L26" s="218"/>
      <c r="M26" s="280"/>
      <c r="N26" s="280"/>
      <c r="O26" s="280"/>
      <c r="P26" s="218"/>
      <c r="Q26" s="218"/>
      <c r="R26" s="218"/>
      <c r="S26" s="218"/>
      <c r="T26" s="218"/>
    </row>
    <row r="27" spans="1:20">
      <c r="A27" s="220"/>
      <c r="B27" s="220"/>
      <c r="C27" s="220"/>
      <c r="D27" s="218"/>
      <c r="E27" s="218"/>
      <c r="F27" s="221"/>
      <c r="G27" s="274"/>
      <c r="H27" s="274"/>
      <c r="I27" s="274"/>
      <c r="J27" s="218"/>
      <c r="K27" s="218"/>
      <c r="L27" s="218"/>
      <c r="M27" s="280"/>
      <c r="N27" s="280"/>
      <c r="O27" s="280"/>
      <c r="P27" s="218"/>
      <c r="Q27" s="218"/>
      <c r="R27" s="218"/>
      <c r="S27" s="218"/>
      <c r="T27" s="218"/>
    </row>
    <row r="28" spans="1:20" ht="13.5" thickBot="1">
      <c r="A28" s="220"/>
      <c r="B28" s="220"/>
      <c r="C28" s="220"/>
      <c r="D28" s="218"/>
      <c r="E28" s="218"/>
      <c r="F28" s="221"/>
      <c r="G28" s="274"/>
      <c r="H28" s="274"/>
      <c r="I28" s="274"/>
      <c r="J28" s="218"/>
      <c r="K28" s="218"/>
      <c r="L28" s="218"/>
      <c r="M28" s="280"/>
      <c r="N28" s="280"/>
      <c r="O28" s="280"/>
      <c r="P28" s="218"/>
      <c r="Q28" s="218"/>
      <c r="R28" s="218"/>
      <c r="S28" s="218"/>
      <c r="T28" s="218"/>
    </row>
    <row r="29" spans="1:20" ht="13.5" thickBot="1">
      <c r="A29" s="220" t="s">
        <v>121</v>
      </c>
      <c r="B29" s="336"/>
      <c r="C29" s="337" t="s">
        <v>189</v>
      </c>
      <c r="D29" s="337"/>
      <c r="E29" s="338"/>
      <c r="F29" s="289"/>
      <c r="G29" s="250" t="s">
        <v>158</v>
      </c>
      <c r="H29" s="287" t="s">
        <v>328</v>
      </c>
      <c r="I29" s="288"/>
      <c r="J29" s="218"/>
      <c r="K29" s="218"/>
      <c r="L29" s="218"/>
      <c r="M29" s="280"/>
      <c r="N29" s="280"/>
      <c r="O29" s="280"/>
      <c r="P29" s="218"/>
      <c r="Q29" s="218"/>
      <c r="R29" s="218"/>
      <c r="S29" s="218"/>
      <c r="T29" s="218"/>
    </row>
    <row r="30" spans="1:20" ht="16.5" thickBot="1">
      <c r="A30" s="281"/>
      <c r="B30" s="281"/>
      <c r="C30" s="281"/>
      <c r="D30" s="281"/>
      <c r="E30" s="281"/>
      <c r="F30" s="339"/>
      <c r="G30" s="281"/>
      <c r="H30" s="281"/>
      <c r="I30" s="281"/>
      <c r="J30" s="281"/>
      <c r="K30" s="281"/>
      <c r="L30" s="281"/>
      <c r="M30" s="281"/>
      <c r="N30" s="281"/>
      <c r="O30" s="281"/>
      <c r="P30" s="218"/>
      <c r="Q30" s="218"/>
      <c r="R30" s="218"/>
      <c r="S30" s="218"/>
      <c r="T30" s="218"/>
    </row>
    <row r="31" spans="1:20" ht="51">
      <c r="A31" s="251" t="s">
        <v>5</v>
      </c>
      <c r="B31" s="340" t="s">
        <v>150</v>
      </c>
      <c r="C31" s="340" t="s">
        <v>159</v>
      </c>
      <c r="D31" s="253" t="s">
        <v>6</v>
      </c>
      <c r="E31" s="252" t="s">
        <v>7</v>
      </c>
      <c r="F31" s="615"/>
      <c r="G31" s="616"/>
      <c r="H31" s="341" t="s">
        <v>163</v>
      </c>
      <c r="I31" s="223" t="s">
        <v>162</v>
      </c>
      <c r="J31" s="223" t="s">
        <v>164</v>
      </c>
      <c r="K31" s="253" t="s">
        <v>122</v>
      </c>
      <c r="L31" s="340" t="s">
        <v>149</v>
      </c>
      <c r="M31" s="340" t="s">
        <v>131</v>
      </c>
      <c r="N31" s="253" t="s">
        <v>152</v>
      </c>
      <c r="O31" s="342" t="s">
        <v>154</v>
      </c>
      <c r="P31" s="218"/>
      <c r="Q31" s="218"/>
      <c r="R31" s="218"/>
      <c r="S31" s="218"/>
      <c r="T31" s="218"/>
    </row>
    <row r="32" spans="1:20" ht="51.75" thickBot="1">
      <c r="A32" s="343" t="s">
        <v>374</v>
      </c>
      <c r="B32" s="344"/>
      <c r="C32" s="344"/>
      <c r="D32" s="300" t="s">
        <v>2</v>
      </c>
      <c r="E32" s="300">
        <v>1</v>
      </c>
      <c r="F32" s="611"/>
      <c r="G32" s="612"/>
      <c r="H32" s="345">
        <v>1046863</v>
      </c>
      <c r="I32" s="345">
        <v>126604</v>
      </c>
      <c r="J32" s="345">
        <f t="shared" ref="J32" si="1">H32+I32</f>
        <v>1173467</v>
      </c>
      <c r="K32" s="343" t="s">
        <v>160</v>
      </c>
      <c r="L32" s="81">
        <v>0.14499999999999999</v>
      </c>
      <c r="M32" s="346">
        <v>44855</v>
      </c>
      <c r="N32" s="347">
        <v>7</v>
      </c>
      <c r="O32" s="348">
        <v>0</v>
      </c>
      <c r="P32" s="218"/>
      <c r="Q32" s="218"/>
      <c r="R32" s="218"/>
      <c r="S32" s="218"/>
      <c r="T32" s="218"/>
    </row>
    <row r="33" spans="1:20" ht="16.5" thickBot="1">
      <c r="A33" s="349" t="s">
        <v>3</v>
      </c>
      <c r="B33" s="307"/>
      <c r="C33" s="307"/>
      <c r="D33" s="307"/>
      <c r="E33" s="307"/>
      <c r="F33" s="613"/>
      <c r="G33" s="614"/>
      <c r="H33" s="350">
        <f>SUM(H32:H32)</f>
        <v>1046863</v>
      </c>
      <c r="I33" s="350">
        <f>SUM(I32:I32)</f>
        <v>126604</v>
      </c>
      <c r="J33" s="350">
        <f>+H33+I33</f>
        <v>1173467</v>
      </c>
      <c r="K33" s="351"/>
      <c r="L33" s="307"/>
      <c r="M33" s="307"/>
      <c r="N33" s="307"/>
      <c r="O33" s="352"/>
      <c r="P33" s="218"/>
      <c r="Q33" s="218"/>
      <c r="R33" s="218"/>
      <c r="S33" s="218"/>
      <c r="T33" s="218"/>
    </row>
    <row r="34" spans="1:20">
      <c r="A34" s="218"/>
      <c r="B34" s="218"/>
      <c r="C34" s="218"/>
      <c r="D34" s="218"/>
      <c r="E34" s="218"/>
      <c r="F34" s="289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</row>
    <row r="35" spans="1:20" ht="58.5" customHeight="1">
      <c r="A35" s="218"/>
      <c r="B35" s="218"/>
      <c r="C35" s="218"/>
      <c r="D35" s="218"/>
      <c r="E35" s="218"/>
      <c r="F35" s="289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</row>
    <row r="36" spans="1:20" ht="42.75" customHeight="1">
      <c r="A36" s="608" t="s">
        <v>411</v>
      </c>
      <c r="B36" s="608"/>
      <c r="C36" s="218"/>
      <c r="D36" s="218"/>
      <c r="E36" s="574" t="s">
        <v>404</v>
      </c>
      <c r="F36" s="574"/>
      <c r="G36" s="218"/>
      <c r="H36" s="574"/>
      <c r="I36" s="574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</row>
    <row r="37" spans="1:20" ht="12.75" customHeight="1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</row>
    <row r="38" spans="1:20" ht="49.5" customHeight="1">
      <c r="A38" s="218"/>
      <c r="B38" s="218"/>
      <c r="C38" s="218"/>
      <c r="D38" s="218"/>
      <c r="E38" s="608" t="s">
        <v>405</v>
      </c>
      <c r="F38" s="608"/>
      <c r="G38" s="218"/>
      <c r="H38" s="218"/>
      <c r="I38" s="608"/>
      <c r="J38" s="608"/>
      <c r="K38" s="218"/>
      <c r="L38" s="218"/>
      <c r="M38" s="218"/>
      <c r="N38" s="218"/>
      <c r="O38" s="218"/>
      <c r="P38" s="218"/>
      <c r="Q38" s="218"/>
      <c r="R38" s="218"/>
      <c r="S38" s="218"/>
      <c r="T38" s="218"/>
    </row>
    <row r="50" spans="8:10" ht="25.5">
      <c r="H50" s="52" t="s">
        <v>186</v>
      </c>
    </row>
    <row r="51" spans="8:10">
      <c r="H51" s="24" t="e">
        <f>H33+H18+#REF!</f>
        <v>#REF!</v>
      </c>
    </row>
    <row r="53" spans="8:10" ht="25.5">
      <c r="H53" s="52" t="s">
        <v>377</v>
      </c>
      <c r="I53"/>
      <c r="J53"/>
    </row>
    <row r="54" spans="8:10">
      <c r="H54" s="24" t="e">
        <f>H51/'Adatlap '!P105*'Adatlap '!Q99</f>
        <v>#REF!</v>
      </c>
      <c r="I54" s="24" t="e">
        <f>I33+I18+#REF!</f>
        <v>#REF!</v>
      </c>
      <c r="J54" s="21" t="s">
        <v>378</v>
      </c>
    </row>
    <row r="55" spans="8:10">
      <c r="H55"/>
      <c r="I55"/>
      <c r="J55" s="171" t="s">
        <v>379</v>
      </c>
    </row>
  </sheetData>
  <autoFilter ref="A1:A38" xr:uid="{00000000-0009-0000-0000-000004000000}"/>
  <customSheetViews>
    <customSheetView guid="{72789DBC-B43A-46A7-8750-AFD11E6FEE84}" scale="70" showPageBreaks="1" showGridLines="0" printArea="1" view="pageBreakPreview" topLeftCell="A34">
      <selection activeCell="H56" sqref="H56"/>
      <colBreaks count="1" manualBreakCount="1">
        <brk id="15" max="49" man="1"/>
      </colBreaks>
      <pageMargins left="0.35433070866141736" right="0.35433070866141736" top="0.39370078740157483" bottom="0.39370078740157483" header="0.31496062992125984" footer="0.31496062992125984"/>
      <pageSetup paperSize="9" scale="44" fitToHeight="3" orientation="landscape" r:id="rId1"/>
      <headerFooter alignWithMargins="0">
        <oddHeader>&amp;C&amp;"Arial,Félkövér"&amp;28&amp;A&amp;R&amp;P</oddHeader>
      </headerFooter>
    </customSheetView>
  </customSheetViews>
  <mergeCells count="14">
    <mergeCell ref="I38:J38"/>
    <mergeCell ref="H36:I36"/>
    <mergeCell ref="E38:F38"/>
    <mergeCell ref="F16:G16"/>
    <mergeCell ref="F32:G32"/>
    <mergeCell ref="F33:G33"/>
    <mergeCell ref="D4:G4"/>
    <mergeCell ref="A6:G6"/>
    <mergeCell ref="P6:T6"/>
    <mergeCell ref="A36:B36"/>
    <mergeCell ref="E36:F36"/>
    <mergeCell ref="F17:G17"/>
    <mergeCell ref="F18:G18"/>
    <mergeCell ref="F31:G31"/>
  </mergeCells>
  <pageMargins left="0.35433070866141736" right="0.35433070866141736" top="0.39370078740157483" bottom="0.39370078740157483" header="0.31496062992125984" footer="0.31496062992125984"/>
  <pageSetup paperSize="9" scale="40" fitToHeight="3" orientation="landscape" r:id="rId2"/>
  <headerFooter alignWithMargins="0">
    <oddHeader>&amp;C&amp;"Arial,Félkövér"&amp;28&amp;A&amp;R&amp;P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4">
    <tabColor rgb="FF92D050"/>
    <pageSetUpPr fitToPage="1"/>
  </sheetPr>
  <dimension ref="A1:AC41"/>
  <sheetViews>
    <sheetView showGridLines="0" view="pageBreakPreview" zoomScale="50" zoomScaleNormal="100" zoomScaleSheetLayoutView="50" zoomScalePageLayoutView="55" workbookViewId="0">
      <selection activeCell="Y17" sqref="Y17"/>
    </sheetView>
  </sheetViews>
  <sheetFormatPr defaultRowHeight="12.75" outlineLevelCol="1"/>
  <cols>
    <col min="1" max="2" width="10.7109375" style="53" customWidth="1" outlineLevel="1"/>
    <col min="3" max="3" width="23.7109375" style="53" customWidth="1"/>
    <col min="4" max="4" width="28.28515625" style="53" customWidth="1"/>
    <col min="5" max="5" width="17.85546875" style="53" customWidth="1"/>
    <col min="6" max="6" width="7.5703125" style="56" customWidth="1"/>
    <col min="7" max="7" width="14.5703125" style="56" customWidth="1"/>
    <col min="8" max="8" width="7.5703125" style="57" customWidth="1" outlineLevel="1"/>
    <col min="9" max="9" width="7.5703125" style="58" customWidth="1" outlineLevel="1"/>
    <col min="10" max="10" width="12.28515625" style="58" customWidth="1" outlineLevel="1"/>
    <col min="11" max="13" width="7.5703125" style="58" customWidth="1" outlineLevel="1"/>
    <col min="14" max="14" width="7.5703125" style="54" customWidth="1" outlineLevel="1"/>
    <col min="15" max="15" width="7.5703125" style="58" customWidth="1" outlineLevel="1"/>
    <col min="16" max="16" width="8.7109375" style="57" customWidth="1" outlineLevel="1"/>
    <col min="17" max="17" width="10.140625" style="58" customWidth="1" outlineLevel="1"/>
    <col min="18" max="18" width="14" style="54" customWidth="1"/>
    <col min="19" max="19" width="15.7109375" style="55" customWidth="1" outlineLevel="1"/>
    <col min="20" max="20" width="14.85546875" style="55" customWidth="1" outlineLevel="1"/>
    <col min="21" max="21" width="14.42578125" style="53" customWidth="1"/>
    <col min="22" max="22" width="18.5703125" style="53" customWidth="1"/>
    <col min="23" max="23" width="21.140625" style="53" customWidth="1"/>
    <col min="24" max="24" width="18.5703125" style="53" customWidth="1"/>
    <col min="25" max="25" width="10.5703125" style="53" customWidth="1"/>
    <col min="26" max="26" width="14.140625" style="53" customWidth="1"/>
    <col min="27" max="27" width="10.42578125" style="53" bestFit="1" customWidth="1"/>
    <col min="28" max="28" width="12.85546875" style="53" customWidth="1"/>
    <col min="29" max="258" width="9.140625" style="53"/>
    <col min="259" max="259" width="9.5703125" style="53" customWidth="1"/>
    <col min="260" max="260" width="15.42578125" style="53" customWidth="1"/>
    <col min="261" max="261" width="14.5703125" style="53" customWidth="1"/>
    <col min="262" max="263" width="17.85546875" style="53" customWidth="1"/>
    <col min="264" max="275" width="7.5703125" style="53" customWidth="1"/>
    <col min="276" max="276" width="9.85546875" style="53" customWidth="1"/>
    <col min="277" max="277" width="14" style="53" customWidth="1"/>
    <col min="278" max="278" width="12.140625" style="53" customWidth="1"/>
    <col min="279" max="279" width="18.42578125" style="53" customWidth="1"/>
    <col min="280" max="514" width="9.140625" style="53"/>
    <col min="515" max="515" width="9.5703125" style="53" customWidth="1"/>
    <col min="516" max="516" width="15.42578125" style="53" customWidth="1"/>
    <col min="517" max="517" width="14.5703125" style="53" customWidth="1"/>
    <col min="518" max="519" width="17.85546875" style="53" customWidth="1"/>
    <col min="520" max="531" width="7.5703125" style="53" customWidth="1"/>
    <col min="532" max="532" width="9.85546875" style="53" customWidth="1"/>
    <col min="533" max="533" width="14" style="53" customWidth="1"/>
    <col min="534" max="534" width="12.140625" style="53" customWidth="1"/>
    <col min="535" max="535" width="18.42578125" style="53" customWidth="1"/>
    <col min="536" max="770" width="9.140625" style="53"/>
    <col min="771" max="771" width="9.5703125" style="53" customWidth="1"/>
    <col min="772" max="772" width="15.42578125" style="53" customWidth="1"/>
    <col min="773" max="773" width="14.5703125" style="53" customWidth="1"/>
    <col min="774" max="775" width="17.85546875" style="53" customWidth="1"/>
    <col min="776" max="787" width="7.5703125" style="53" customWidth="1"/>
    <col min="788" max="788" width="9.85546875" style="53" customWidth="1"/>
    <col min="789" max="789" width="14" style="53" customWidth="1"/>
    <col min="790" max="790" width="12.140625" style="53" customWidth="1"/>
    <col min="791" max="791" width="18.42578125" style="53" customWidth="1"/>
    <col min="792" max="1026" width="9.140625" style="53"/>
    <col min="1027" max="1027" width="9.5703125" style="53" customWidth="1"/>
    <col min="1028" max="1028" width="15.42578125" style="53" customWidth="1"/>
    <col min="1029" max="1029" width="14.5703125" style="53" customWidth="1"/>
    <col min="1030" max="1031" width="17.85546875" style="53" customWidth="1"/>
    <col min="1032" max="1043" width="7.5703125" style="53" customWidth="1"/>
    <col min="1044" max="1044" width="9.85546875" style="53" customWidth="1"/>
    <col min="1045" max="1045" width="14" style="53" customWidth="1"/>
    <col min="1046" max="1046" width="12.140625" style="53" customWidth="1"/>
    <col min="1047" max="1047" width="18.42578125" style="53" customWidth="1"/>
    <col min="1048" max="1282" width="9.140625" style="53"/>
    <col min="1283" max="1283" width="9.5703125" style="53" customWidth="1"/>
    <col min="1284" max="1284" width="15.42578125" style="53" customWidth="1"/>
    <col min="1285" max="1285" width="14.5703125" style="53" customWidth="1"/>
    <col min="1286" max="1287" width="17.85546875" style="53" customWidth="1"/>
    <col min="1288" max="1299" width="7.5703125" style="53" customWidth="1"/>
    <col min="1300" max="1300" width="9.85546875" style="53" customWidth="1"/>
    <col min="1301" max="1301" width="14" style="53" customWidth="1"/>
    <col min="1302" max="1302" width="12.140625" style="53" customWidth="1"/>
    <col min="1303" max="1303" width="18.42578125" style="53" customWidth="1"/>
    <col min="1304" max="1538" width="9.140625" style="53"/>
    <col min="1539" max="1539" width="9.5703125" style="53" customWidth="1"/>
    <col min="1540" max="1540" width="15.42578125" style="53" customWidth="1"/>
    <col min="1541" max="1541" width="14.5703125" style="53" customWidth="1"/>
    <col min="1542" max="1543" width="17.85546875" style="53" customWidth="1"/>
    <col min="1544" max="1555" width="7.5703125" style="53" customWidth="1"/>
    <col min="1556" max="1556" width="9.85546875" style="53" customWidth="1"/>
    <col min="1557" max="1557" width="14" style="53" customWidth="1"/>
    <col min="1558" max="1558" width="12.140625" style="53" customWidth="1"/>
    <col min="1559" max="1559" width="18.42578125" style="53" customWidth="1"/>
    <col min="1560" max="1794" width="9.140625" style="53"/>
    <col min="1795" max="1795" width="9.5703125" style="53" customWidth="1"/>
    <col min="1796" max="1796" width="15.42578125" style="53" customWidth="1"/>
    <col min="1797" max="1797" width="14.5703125" style="53" customWidth="1"/>
    <col min="1798" max="1799" width="17.85546875" style="53" customWidth="1"/>
    <col min="1800" max="1811" width="7.5703125" style="53" customWidth="1"/>
    <col min="1812" max="1812" width="9.85546875" style="53" customWidth="1"/>
    <col min="1813" max="1813" width="14" style="53" customWidth="1"/>
    <col min="1814" max="1814" width="12.140625" style="53" customWidth="1"/>
    <col min="1815" max="1815" width="18.42578125" style="53" customWidth="1"/>
    <col min="1816" max="2050" width="9.140625" style="53"/>
    <col min="2051" max="2051" width="9.5703125" style="53" customWidth="1"/>
    <col min="2052" max="2052" width="15.42578125" style="53" customWidth="1"/>
    <col min="2053" max="2053" width="14.5703125" style="53" customWidth="1"/>
    <col min="2054" max="2055" width="17.85546875" style="53" customWidth="1"/>
    <col min="2056" max="2067" width="7.5703125" style="53" customWidth="1"/>
    <col min="2068" max="2068" width="9.85546875" style="53" customWidth="1"/>
    <col min="2069" max="2069" width="14" style="53" customWidth="1"/>
    <col min="2070" max="2070" width="12.140625" style="53" customWidth="1"/>
    <col min="2071" max="2071" width="18.42578125" style="53" customWidth="1"/>
    <col min="2072" max="2306" width="9.140625" style="53"/>
    <col min="2307" max="2307" width="9.5703125" style="53" customWidth="1"/>
    <col min="2308" max="2308" width="15.42578125" style="53" customWidth="1"/>
    <col min="2309" max="2309" width="14.5703125" style="53" customWidth="1"/>
    <col min="2310" max="2311" width="17.85546875" style="53" customWidth="1"/>
    <col min="2312" max="2323" width="7.5703125" style="53" customWidth="1"/>
    <col min="2324" max="2324" width="9.85546875" style="53" customWidth="1"/>
    <col min="2325" max="2325" width="14" style="53" customWidth="1"/>
    <col min="2326" max="2326" width="12.140625" style="53" customWidth="1"/>
    <col min="2327" max="2327" width="18.42578125" style="53" customWidth="1"/>
    <col min="2328" max="2562" width="9.140625" style="53"/>
    <col min="2563" max="2563" width="9.5703125" style="53" customWidth="1"/>
    <col min="2564" max="2564" width="15.42578125" style="53" customWidth="1"/>
    <col min="2565" max="2565" width="14.5703125" style="53" customWidth="1"/>
    <col min="2566" max="2567" width="17.85546875" style="53" customWidth="1"/>
    <col min="2568" max="2579" width="7.5703125" style="53" customWidth="1"/>
    <col min="2580" max="2580" width="9.85546875" style="53" customWidth="1"/>
    <col min="2581" max="2581" width="14" style="53" customWidth="1"/>
    <col min="2582" max="2582" width="12.140625" style="53" customWidth="1"/>
    <col min="2583" max="2583" width="18.42578125" style="53" customWidth="1"/>
    <col min="2584" max="2818" width="9.140625" style="53"/>
    <col min="2819" max="2819" width="9.5703125" style="53" customWidth="1"/>
    <col min="2820" max="2820" width="15.42578125" style="53" customWidth="1"/>
    <col min="2821" max="2821" width="14.5703125" style="53" customWidth="1"/>
    <col min="2822" max="2823" width="17.85546875" style="53" customWidth="1"/>
    <col min="2824" max="2835" width="7.5703125" style="53" customWidth="1"/>
    <col min="2836" max="2836" width="9.85546875" style="53" customWidth="1"/>
    <col min="2837" max="2837" width="14" style="53" customWidth="1"/>
    <col min="2838" max="2838" width="12.140625" style="53" customWidth="1"/>
    <col min="2839" max="2839" width="18.42578125" style="53" customWidth="1"/>
    <col min="2840" max="3074" width="9.140625" style="53"/>
    <col min="3075" max="3075" width="9.5703125" style="53" customWidth="1"/>
    <col min="3076" max="3076" width="15.42578125" style="53" customWidth="1"/>
    <col min="3077" max="3077" width="14.5703125" style="53" customWidth="1"/>
    <col min="3078" max="3079" width="17.85546875" style="53" customWidth="1"/>
    <col min="3080" max="3091" width="7.5703125" style="53" customWidth="1"/>
    <col min="3092" max="3092" width="9.85546875" style="53" customWidth="1"/>
    <col min="3093" max="3093" width="14" style="53" customWidth="1"/>
    <col min="3094" max="3094" width="12.140625" style="53" customWidth="1"/>
    <col min="3095" max="3095" width="18.42578125" style="53" customWidth="1"/>
    <col min="3096" max="3330" width="9.140625" style="53"/>
    <col min="3331" max="3331" width="9.5703125" style="53" customWidth="1"/>
    <col min="3332" max="3332" width="15.42578125" style="53" customWidth="1"/>
    <col min="3333" max="3333" width="14.5703125" style="53" customWidth="1"/>
    <col min="3334" max="3335" width="17.85546875" style="53" customWidth="1"/>
    <col min="3336" max="3347" width="7.5703125" style="53" customWidth="1"/>
    <col min="3348" max="3348" width="9.85546875" style="53" customWidth="1"/>
    <col min="3349" max="3349" width="14" style="53" customWidth="1"/>
    <col min="3350" max="3350" width="12.140625" style="53" customWidth="1"/>
    <col min="3351" max="3351" width="18.42578125" style="53" customWidth="1"/>
    <col min="3352" max="3586" width="9.140625" style="53"/>
    <col min="3587" max="3587" width="9.5703125" style="53" customWidth="1"/>
    <col min="3588" max="3588" width="15.42578125" style="53" customWidth="1"/>
    <col min="3589" max="3589" width="14.5703125" style="53" customWidth="1"/>
    <col min="3590" max="3591" width="17.85546875" style="53" customWidth="1"/>
    <col min="3592" max="3603" width="7.5703125" style="53" customWidth="1"/>
    <col min="3604" max="3604" width="9.85546875" style="53" customWidth="1"/>
    <col min="3605" max="3605" width="14" style="53" customWidth="1"/>
    <col min="3606" max="3606" width="12.140625" style="53" customWidth="1"/>
    <col min="3607" max="3607" width="18.42578125" style="53" customWidth="1"/>
    <col min="3608" max="3842" width="9.140625" style="53"/>
    <col min="3843" max="3843" width="9.5703125" style="53" customWidth="1"/>
    <col min="3844" max="3844" width="15.42578125" style="53" customWidth="1"/>
    <col min="3845" max="3845" width="14.5703125" style="53" customWidth="1"/>
    <col min="3846" max="3847" width="17.85546875" style="53" customWidth="1"/>
    <col min="3848" max="3859" width="7.5703125" style="53" customWidth="1"/>
    <col min="3860" max="3860" width="9.85546875" style="53" customWidth="1"/>
    <col min="3861" max="3861" width="14" style="53" customWidth="1"/>
    <col min="3862" max="3862" width="12.140625" style="53" customWidth="1"/>
    <col min="3863" max="3863" width="18.42578125" style="53" customWidth="1"/>
    <col min="3864" max="4098" width="9.140625" style="53"/>
    <col min="4099" max="4099" width="9.5703125" style="53" customWidth="1"/>
    <col min="4100" max="4100" width="15.42578125" style="53" customWidth="1"/>
    <col min="4101" max="4101" width="14.5703125" style="53" customWidth="1"/>
    <col min="4102" max="4103" width="17.85546875" style="53" customWidth="1"/>
    <col min="4104" max="4115" width="7.5703125" style="53" customWidth="1"/>
    <col min="4116" max="4116" width="9.85546875" style="53" customWidth="1"/>
    <col min="4117" max="4117" width="14" style="53" customWidth="1"/>
    <col min="4118" max="4118" width="12.140625" style="53" customWidth="1"/>
    <col min="4119" max="4119" width="18.42578125" style="53" customWidth="1"/>
    <col min="4120" max="4354" width="9.140625" style="53"/>
    <col min="4355" max="4355" width="9.5703125" style="53" customWidth="1"/>
    <col min="4356" max="4356" width="15.42578125" style="53" customWidth="1"/>
    <col min="4357" max="4357" width="14.5703125" style="53" customWidth="1"/>
    <col min="4358" max="4359" width="17.85546875" style="53" customWidth="1"/>
    <col min="4360" max="4371" width="7.5703125" style="53" customWidth="1"/>
    <col min="4372" max="4372" width="9.85546875" style="53" customWidth="1"/>
    <col min="4373" max="4373" width="14" style="53" customWidth="1"/>
    <col min="4374" max="4374" width="12.140625" style="53" customWidth="1"/>
    <col min="4375" max="4375" width="18.42578125" style="53" customWidth="1"/>
    <col min="4376" max="4610" width="9.140625" style="53"/>
    <col min="4611" max="4611" width="9.5703125" style="53" customWidth="1"/>
    <col min="4612" max="4612" width="15.42578125" style="53" customWidth="1"/>
    <col min="4613" max="4613" width="14.5703125" style="53" customWidth="1"/>
    <col min="4614" max="4615" width="17.85546875" style="53" customWidth="1"/>
    <col min="4616" max="4627" width="7.5703125" style="53" customWidth="1"/>
    <col min="4628" max="4628" width="9.85546875" style="53" customWidth="1"/>
    <col min="4629" max="4629" width="14" style="53" customWidth="1"/>
    <col min="4630" max="4630" width="12.140625" style="53" customWidth="1"/>
    <col min="4631" max="4631" width="18.42578125" style="53" customWidth="1"/>
    <col min="4632" max="4866" width="9.140625" style="53"/>
    <col min="4867" max="4867" width="9.5703125" style="53" customWidth="1"/>
    <col min="4868" max="4868" width="15.42578125" style="53" customWidth="1"/>
    <col min="4869" max="4869" width="14.5703125" style="53" customWidth="1"/>
    <col min="4870" max="4871" width="17.85546875" style="53" customWidth="1"/>
    <col min="4872" max="4883" width="7.5703125" style="53" customWidth="1"/>
    <col min="4884" max="4884" width="9.85546875" style="53" customWidth="1"/>
    <col min="4885" max="4885" width="14" style="53" customWidth="1"/>
    <col min="4886" max="4886" width="12.140625" style="53" customWidth="1"/>
    <col min="4887" max="4887" width="18.42578125" style="53" customWidth="1"/>
    <col min="4888" max="5122" width="9.140625" style="53"/>
    <col min="5123" max="5123" width="9.5703125" style="53" customWidth="1"/>
    <col min="5124" max="5124" width="15.42578125" style="53" customWidth="1"/>
    <col min="5125" max="5125" width="14.5703125" style="53" customWidth="1"/>
    <col min="5126" max="5127" width="17.85546875" style="53" customWidth="1"/>
    <col min="5128" max="5139" width="7.5703125" style="53" customWidth="1"/>
    <col min="5140" max="5140" width="9.85546875" style="53" customWidth="1"/>
    <col min="5141" max="5141" width="14" style="53" customWidth="1"/>
    <col min="5142" max="5142" width="12.140625" style="53" customWidth="1"/>
    <col min="5143" max="5143" width="18.42578125" style="53" customWidth="1"/>
    <col min="5144" max="5378" width="9.140625" style="53"/>
    <col min="5379" max="5379" width="9.5703125" style="53" customWidth="1"/>
    <col min="5380" max="5380" width="15.42578125" style="53" customWidth="1"/>
    <col min="5381" max="5381" width="14.5703125" style="53" customWidth="1"/>
    <col min="5382" max="5383" width="17.85546875" style="53" customWidth="1"/>
    <col min="5384" max="5395" width="7.5703125" style="53" customWidth="1"/>
    <col min="5396" max="5396" width="9.85546875" style="53" customWidth="1"/>
    <col min="5397" max="5397" width="14" style="53" customWidth="1"/>
    <col min="5398" max="5398" width="12.140625" style="53" customWidth="1"/>
    <col min="5399" max="5399" width="18.42578125" style="53" customWidth="1"/>
    <col min="5400" max="5634" width="9.140625" style="53"/>
    <col min="5635" max="5635" width="9.5703125" style="53" customWidth="1"/>
    <col min="5636" max="5636" width="15.42578125" style="53" customWidth="1"/>
    <col min="5637" max="5637" width="14.5703125" style="53" customWidth="1"/>
    <col min="5638" max="5639" width="17.85546875" style="53" customWidth="1"/>
    <col min="5640" max="5651" width="7.5703125" style="53" customWidth="1"/>
    <col min="5652" max="5652" width="9.85546875" style="53" customWidth="1"/>
    <col min="5653" max="5653" width="14" style="53" customWidth="1"/>
    <col min="5654" max="5654" width="12.140625" style="53" customWidth="1"/>
    <col min="5655" max="5655" width="18.42578125" style="53" customWidth="1"/>
    <col min="5656" max="5890" width="9.140625" style="53"/>
    <col min="5891" max="5891" width="9.5703125" style="53" customWidth="1"/>
    <col min="5892" max="5892" width="15.42578125" style="53" customWidth="1"/>
    <col min="5893" max="5893" width="14.5703125" style="53" customWidth="1"/>
    <col min="5894" max="5895" width="17.85546875" style="53" customWidth="1"/>
    <col min="5896" max="5907" width="7.5703125" style="53" customWidth="1"/>
    <col min="5908" max="5908" width="9.85546875" style="53" customWidth="1"/>
    <col min="5909" max="5909" width="14" style="53" customWidth="1"/>
    <col min="5910" max="5910" width="12.140625" style="53" customWidth="1"/>
    <col min="5911" max="5911" width="18.42578125" style="53" customWidth="1"/>
    <col min="5912" max="6146" width="9.140625" style="53"/>
    <col min="6147" max="6147" width="9.5703125" style="53" customWidth="1"/>
    <col min="6148" max="6148" width="15.42578125" style="53" customWidth="1"/>
    <col min="6149" max="6149" width="14.5703125" style="53" customWidth="1"/>
    <col min="6150" max="6151" width="17.85546875" style="53" customWidth="1"/>
    <col min="6152" max="6163" width="7.5703125" style="53" customWidth="1"/>
    <col min="6164" max="6164" width="9.85546875" style="53" customWidth="1"/>
    <col min="6165" max="6165" width="14" style="53" customWidth="1"/>
    <col min="6166" max="6166" width="12.140625" style="53" customWidth="1"/>
    <col min="6167" max="6167" width="18.42578125" style="53" customWidth="1"/>
    <col min="6168" max="6402" width="9.140625" style="53"/>
    <col min="6403" max="6403" width="9.5703125" style="53" customWidth="1"/>
    <col min="6404" max="6404" width="15.42578125" style="53" customWidth="1"/>
    <col min="6405" max="6405" width="14.5703125" style="53" customWidth="1"/>
    <col min="6406" max="6407" width="17.85546875" style="53" customWidth="1"/>
    <col min="6408" max="6419" width="7.5703125" style="53" customWidth="1"/>
    <col min="6420" max="6420" width="9.85546875" style="53" customWidth="1"/>
    <col min="6421" max="6421" width="14" style="53" customWidth="1"/>
    <col min="6422" max="6422" width="12.140625" style="53" customWidth="1"/>
    <col min="6423" max="6423" width="18.42578125" style="53" customWidth="1"/>
    <col min="6424" max="6658" width="9.140625" style="53"/>
    <col min="6659" max="6659" width="9.5703125" style="53" customWidth="1"/>
    <col min="6660" max="6660" width="15.42578125" style="53" customWidth="1"/>
    <col min="6661" max="6661" width="14.5703125" style="53" customWidth="1"/>
    <col min="6662" max="6663" width="17.85546875" style="53" customWidth="1"/>
    <col min="6664" max="6675" width="7.5703125" style="53" customWidth="1"/>
    <col min="6676" max="6676" width="9.85546875" style="53" customWidth="1"/>
    <col min="6677" max="6677" width="14" style="53" customWidth="1"/>
    <col min="6678" max="6678" width="12.140625" style="53" customWidth="1"/>
    <col min="6679" max="6679" width="18.42578125" style="53" customWidth="1"/>
    <col min="6680" max="6914" width="9.140625" style="53"/>
    <col min="6915" max="6915" width="9.5703125" style="53" customWidth="1"/>
    <col min="6916" max="6916" width="15.42578125" style="53" customWidth="1"/>
    <col min="6917" max="6917" width="14.5703125" style="53" customWidth="1"/>
    <col min="6918" max="6919" width="17.85546875" style="53" customWidth="1"/>
    <col min="6920" max="6931" width="7.5703125" style="53" customWidth="1"/>
    <col min="6932" max="6932" width="9.85546875" style="53" customWidth="1"/>
    <col min="6933" max="6933" width="14" style="53" customWidth="1"/>
    <col min="6934" max="6934" width="12.140625" style="53" customWidth="1"/>
    <col min="6935" max="6935" width="18.42578125" style="53" customWidth="1"/>
    <col min="6936" max="7170" width="9.140625" style="53"/>
    <col min="7171" max="7171" width="9.5703125" style="53" customWidth="1"/>
    <col min="7172" max="7172" width="15.42578125" style="53" customWidth="1"/>
    <col min="7173" max="7173" width="14.5703125" style="53" customWidth="1"/>
    <col min="7174" max="7175" width="17.85546875" style="53" customWidth="1"/>
    <col min="7176" max="7187" width="7.5703125" style="53" customWidth="1"/>
    <col min="7188" max="7188" width="9.85546875" style="53" customWidth="1"/>
    <col min="7189" max="7189" width="14" style="53" customWidth="1"/>
    <col min="7190" max="7190" width="12.140625" style="53" customWidth="1"/>
    <col min="7191" max="7191" width="18.42578125" style="53" customWidth="1"/>
    <col min="7192" max="7426" width="9.140625" style="53"/>
    <col min="7427" max="7427" width="9.5703125" style="53" customWidth="1"/>
    <col min="7428" max="7428" width="15.42578125" style="53" customWidth="1"/>
    <col min="7429" max="7429" width="14.5703125" style="53" customWidth="1"/>
    <col min="7430" max="7431" width="17.85546875" style="53" customWidth="1"/>
    <col min="7432" max="7443" width="7.5703125" style="53" customWidth="1"/>
    <col min="7444" max="7444" width="9.85546875" style="53" customWidth="1"/>
    <col min="7445" max="7445" width="14" style="53" customWidth="1"/>
    <col min="7446" max="7446" width="12.140625" style="53" customWidth="1"/>
    <col min="7447" max="7447" width="18.42578125" style="53" customWidth="1"/>
    <col min="7448" max="7682" width="9.140625" style="53"/>
    <col min="7683" max="7683" width="9.5703125" style="53" customWidth="1"/>
    <col min="7684" max="7684" width="15.42578125" style="53" customWidth="1"/>
    <col min="7685" max="7685" width="14.5703125" style="53" customWidth="1"/>
    <col min="7686" max="7687" width="17.85546875" style="53" customWidth="1"/>
    <col min="7688" max="7699" width="7.5703125" style="53" customWidth="1"/>
    <col min="7700" max="7700" width="9.85546875" style="53" customWidth="1"/>
    <col min="7701" max="7701" width="14" style="53" customWidth="1"/>
    <col min="7702" max="7702" width="12.140625" style="53" customWidth="1"/>
    <col min="7703" max="7703" width="18.42578125" style="53" customWidth="1"/>
    <col min="7704" max="7938" width="9.140625" style="53"/>
    <col min="7939" max="7939" width="9.5703125" style="53" customWidth="1"/>
    <col min="7940" max="7940" width="15.42578125" style="53" customWidth="1"/>
    <col min="7941" max="7941" width="14.5703125" style="53" customWidth="1"/>
    <col min="7942" max="7943" width="17.85546875" style="53" customWidth="1"/>
    <col min="7944" max="7955" width="7.5703125" style="53" customWidth="1"/>
    <col min="7956" max="7956" width="9.85546875" style="53" customWidth="1"/>
    <col min="7957" max="7957" width="14" style="53" customWidth="1"/>
    <col min="7958" max="7958" width="12.140625" style="53" customWidth="1"/>
    <col min="7959" max="7959" width="18.42578125" style="53" customWidth="1"/>
    <col min="7960" max="8194" width="9.140625" style="53"/>
    <col min="8195" max="8195" width="9.5703125" style="53" customWidth="1"/>
    <col min="8196" max="8196" width="15.42578125" style="53" customWidth="1"/>
    <col min="8197" max="8197" width="14.5703125" style="53" customWidth="1"/>
    <col min="8198" max="8199" width="17.85546875" style="53" customWidth="1"/>
    <col min="8200" max="8211" width="7.5703125" style="53" customWidth="1"/>
    <col min="8212" max="8212" width="9.85546875" style="53" customWidth="1"/>
    <col min="8213" max="8213" width="14" style="53" customWidth="1"/>
    <col min="8214" max="8214" width="12.140625" style="53" customWidth="1"/>
    <col min="8215" max="8215" width="18.42578125" style="53" customWidth="1"/>
    <col min="8216" max="8450" width="9.140625" style="53"/>
    <col min="8451" max="8451" width="9.5703125" style="53" customWidth="1"/>
    <col min="8452" max="8452" width="15.42578125" style="53" customWidth="1"/>
    <col min="8453" max="8453" width="14.5703125" style="53" customWidth="1"/>
    <col min="8454" max="8455" width="17.85546875" style="53" customWidth="1"/>
    <col min="8456" max="8467" width="7.5703125" style="53" customWidth="1"/>
    <col min="8468" max="8468" width="9.85546875" style="53" customWidth="1"/>
    <col min="8469" max="8469" width="14" style="53" customWidth="1"/>
    <col min="8470" max="8470" width="12.140625" style="53" customWidth="1"/>
    <col min="8471" max="8471" width="18.42578125" style="53" customWidth="1"/>
    <col min="8472" max="8706" width="9.140625" style="53"/>
    <col min="8707" max="8707" width="9.5703125" style="53" customWidth="1"/>
    <col min="8708" max="8708" width="15.42578125" style="53" customWidth="1"/>
    <col min="8709" max="8709" width="14.5703125" style="53" customWidth="1"/>
    <col min="8710" max="8711" width="17.85546875" style="53" customWidth="1"/>
    <col min="8712" max="8723" width="7.5703125" style="53" customWidth="1"/>
    <col min="8724" max="8724" width="9.85546875" style="53" customWidth="1"/>
    <col min="8725" max="8725" width="14" style="53" customWidth="1"/>
    <col min="8726" max="8726" width="12.140625" style="53" customWidth="1"/>
    <col min="8727" max="8727" width="18.42578125" style="53" customWidth="1"/>
    <col min="8728" max="8962" width="9.140625" style="53"/>
    <col min="8963" max="8963" width="9.5703125" style="53" customWidth="1"/>
    <col min="8964" max="8964" width="15.42578125" style="53" customWidth="1"/>
    <col min="8965" max="8965" width="14.5703125" style="53" customWidth="1"/>
    <col min="8966" max="8967" width="17.85546875" style="53" customWidth="1"/>
    <col min="8968" max="8979" width="7.5703125" style="53" customWidth="1"/>
    <col min="8980" max="8980" width="9.85546875" style="53" customWidth="1"/>
    <col min="8981" max="8981" width="14" style="53" customWidth="1"/>
    <col min="8982" max="8982" width="12.140625" style="53" customWidth="1"/>
    <col min="8983" max="8983" width="18.42578125" style="53" customWidth="1"/>
    <col min="8984" max="9218" width="9.140625" style="53"/>
    <col min="9219" max="9219" width="9.5703125" style="53" customWidth="1"/>
    <col min="9220" max="9220" width="15.42578125" style="53" customWidth="1"/>
    <col min="9221" max="9221" width="14.5703125" style="53" customWidth="1"/>
    <col min="9222" max="9223" width="17.85546875" style="53" customWidth="1"/>
    <col min="9224" max="9235" width="7.5703125" style="53" customWidth="1"/>
    <col min="9236" max="9236" width="9.85546875" style="53" customWidth="1"/>
    <col min="9237" max="9237" width="14" style="53" customWidth="1"/>
    <col min="9238" max="9238" width="12.140625" style="53" customWidth="1"/>
    <col min="9239" max="9239" width="18.42578125" style="53" customWidth="1"/>
    <col min="9240" max="9474" width="9.140625" style="53"/>
    <col min="9475" max="9475" width="9.5703125" style="53" customWidth="1"/>
    <col min="9476" max="9476" width="15.42578125" style="53" customWidth="1"/>
    <col min="9477" max="9477" width="14.5703125" style="53" customWidth="1"/>
    <col min="9478" max="9479" width="17.85546875" style="53" customWidth="1"/>
    <col min="9480" max="9491" width="7.5703125" style="53" customWidth="1"/>
    <col min="9492" max="9492" width="9.85546875" style="53" customWidth="1"/>
    <col min="9493" max="9493" width="14" style="53" customWidth="1"/>
    <col min="9494" max="9494" width="12.140625" style="53" customWidth="1"/>
    <col min="9495" max="9495" width="18.42578125" style="53" customWidth="1"/>
    <col min="9496" max="9730" width="9.140625" style="53"/>
    <col min="9731" max="9731" width="9.5703125" style="53" customWidth="1"/>
    <col min="9732" max="9732" width="15.42578125" style="53" customWidth="1"/>
    <col min="9733" max="9733" width="14.5703125" style="53" customWidth="1"/>
    <col min="9734" max="9735" width="17.85546875" style="53" customWidth="1"/>
    <col min="9736" max="9747" width="7.5703125" style="53" customWidth="1"/>
    <col min="9748" max="9748" width="9.85546875" style="53" customWidth="1"/>
    <col min="9749" max="9749" width="14" style="53" customWidth="1"/>
    <col min="9750" max="9750" width="12.140625" style="53" customWidth="1"/>
    <col min="9751" max="9751" width="18.42578125" style="53" customWidth="1"/>
    <col min="9752" max="9986" width="9.140625" style="53"/>
    <col min="9987" max="9987" width="9.5703125" style="53" customWidth="1"/>
    <col min="9988" max="9988" width="15.42578125" style="53" customWidth="1"/>
    <col min="9989" max="9989" width="14.5703125" style="53" customWidth="1"/>
    <col min="9990" max="9991" width="17.85546875" style="53" customWidth="1"/>
    <col min="9992" max="10003" width="7.5703125" style="53" customWidth="1"/>
    <col min="10004" max="10004" width="9.85546875" style="53" customWidth="1"/>
    <col min="10005" max="10005" width="14" style="53" customWidth="1"/>
    <col min="10006" max="10006" width="12.140625" style="53" customWidth="1"/>
    <col min="10007" max="10007" width="18.42578125" style="53" customWidth="1"/>
    <col min="10008" max="10242" width="9.140625" style="53"/>
    <col min="10243" max="10243" width="9.5703125" style="53" customWidth="1"/>
    <col min="10244" max="10244" width="15.42578125" style="53" customWidth="1"/>
    <col min="10245" max="10245" width="14.5703125" style="53" customWidth="1"/>
    <col min="10246" max="10247" width="17.85546875" style="53" customWidth="1"/>
    <col min="10248" max="10259" width="7.5703125" style="53" customWidth="1"/>
    <col min="10260" max="10260" width="9.85546875" style="53" customWidth="1"/>
    <col min="10261" max="10261" width="14" style="53" customWidth="1"/>
    <col min="10262" max="10262" width="12.140625" style="53" customWidth="1"/>
    <col min="10263" max="10263" width="18.42578125" style="53" customWidth="1"/>
    <col min="10264" max="10498" width="9.140625" style="53"/>
    <col min="10499" max="10499" width="9.5703125" style="53" customWidth="1"/>
    <col min="10500" max="10500" width="15.42578125" style="53" customWidth="1"/>
    <col min="10501" max="10501" width="14.5703125" style="53" customWidth="1"/>
    <col min="10502" max="10503" width="17.85546875" style="53" customWidth="1"/>
    <col min="10504" max="10515" width="7.5703125" style="53" customWidth="1"/>
    <col min="10516" max="10516" width="9.85546875" style="53" customWidth="1"/>
    <col min="10517" max="10517" width="14" style="53" customWidth="1"/>
    <col min="10518" max="10518" width="12.140625" style="53" customWidth="1"/>
    <col min="10519" max="10519" width="18.42578125" style="53" customWidth="1"/>
    <col min="10520" max="10754" width="9.140625" style="53"/>
    <col min="10755" max="10755" width="9.5703125" style="53" customWidth="1"/>
    <col min="10756" max="10756" width="15.42578125" style="53" customWidth="1"/>
    <col min="10757" max="10757" width="14.5703125" style="53" customWidth="1"/>
    <col min="10758" max="10759" width="17.85546875" style="53" customWidth="1"/>
    <col min="10760" max="10771" width="7.5703125" style="53" customWidth="1"/>
    <col min="10772" max="10772" width="9.85546875" style="53" customWidth="1"/>
    <col min="10773" max="10773" width="14" style="53" customWidth="1"/>
    <col min="10774" max="10774" width="12.140625" style="53" customWidth="1"/>
    <col min="10775" max="10775" width="18.42578125" style="53" customWidth="1"/>
    <col min="10776" max="11010" width="9.140625" style="53"/>
    <col min="11011" max="11011" width="9.5703125" style="53" customWidth="1"/>
    <col min="11012" max="11012" width="15.42578125" style="53" customWidth="1"/>
    <col min="11013" max="11013" width="14.5703125" style="53" customWidth="1"/>
    <col min="11014" max="11015" width="17.85546875" style="53" customWidth="1"/>
    <col min="11016" max="11027" width="7.5703125" style="53" customWidth="1"/>
    <col min="11028" max="11028" width="9.85546875" style="53" customWidth="1"/>
    <col min="11029" max="11029" width="14" style="53" customWidth="1"/>
    <col min="11030" max="11030" width="12.140625" style="53" customWidth="1"/>
    <col min="11031" max="11031" width="18.42578125" style="53" customWidth="1"/>
    <col min="11032" max="11266" width="9.140625" style="53"/>
    <col min="11267" max="11267" width="9.5703125" style="53" customWidth="1"/>
    <col min="11268" max="11268" width="15.42578125" style="53" customWidth="1"/>
    <col min="11269" max="11269" width="14.5703125" style="53" customWidth="1"/>
    <col min="11270" max="11271" width="17.85546875" style="53" customWidth="1"/>
    <col min="11272" max="11283" width="7.5703125" style="53" customWidth="1"/>
    <col min="11284" max="11284" width="9.85546875" style="53" customWidth="1"/>
    <col min="11285" max="11285" width="14" style="53" customWidth="1"/>
    <col min="11286" max="11286" width="12.140625" style="53" customWidth="1"/>
    <col min="11287" max="11287" width="18.42578125" style="53" customWidth="1"/>
    <col min="11288" max="11522" width="9.140625" style="53"/>
    <col min="11523" max="11523" width="9.5703125" style="53" customWidth="1"/>
    <col min="11524" max="11524" width="15.42578125" style="53" customWidth="1"/>
    <col min="11525" max="11525" width="14.5703125" style="53" customWidth="1"/>
    <col min="11526" max="11527" width="17.85546875" style="53" customWidth="1"/>
    <col min="11528" max="11539" width="7.5703125" style="53" customWidth="1"/>
    <col min="11540" max="11540" width="9.85546875" style="53" customWidth="1"/>
    <col min="11541" max="11541" width="14" style="53" customWidth="1"/>
    <col min="11542" max="11542" width="12.140625" style="53" customWidth="1"/>
    <col min="11543" max="11543" width="18.42578125" style="53" customWidth="1"/>
    <col min="11544" max="11778" width="9.140625" style="53"/>
    <col min="11779" max="11779" width="9.5703125" style="53" customWidth="1"/>
    <col min="11780" max="11780" width="15.42578125" style="53" customWidth="1"/>
    <col min="11781" max="11781" width="14.5703125" style="53" customWidth="1"/>
    <col min="11782" max="11783" width="17.85546875" style="53" customWidth="1"/>
    <col min="11784" max="11795" width="7.5703125" style="53" customWidth="1"/>
    <col min="11796" max="11796" width="9.85546875" style="53" customWidth="1"/>
    <col min="11797" max="11797" width="14" style="53" customWidth="1"/>
    <col min="11798" max="11798" width="12.140625" style="53" customWidth="1"/>
    <col min="11799" max="11799" width="18.42578125" style="53" customWidth="1"/>
    <col min="11800" max="12034" width="9.140625" style="53"/>
    <col min="12035" max="12035" width="9.5703125" style="53" customWidth="1"/>
    <col min="12036" max="12036" width="15.42578125" style="53" customWidth="1"/>
    <col min="12037" max="12037" width="14.5703125" style="53" customWidth="1"/>
    <col min="12038" max="12039" width="17.85546875" style="53" customWidth="1"/>
    <col min="12040" max="12051" width="7.5703125" style="53" customWidth="1"/>
    <col min="12052" max="12052" width="9.85546875" style="53" customWidth="1"/>
    <col min="12053" max="12053" width="14" style="53" customWidth="1"/>
    <col min="12054" max="12054" width="12.140625" style="53" customWidth="1"/>
    <col min="12055" max="12055" width="18.42578125" style="53" customWidth="1"/>
    <col min="12056" max="12290" width="9.140625" style="53"/>
    <col min="12291" max="12291" width="9.5703125" style="53" customWidth="1"/>
    <col min="12292" max="12292" width="15.42578125" style="53" customWidth="1"/>
    <col min="12293" max="12293" width="14.5703125" style="53" customWidth="1"/>
    <col min="12294" max="12295" width="17.85546875" style="53" customWidth="1"/>
    <col min="12296" max="12307" width="7.5703125" style="53" customWidth="1"/>
    <col min="12308" max="12308" width="9.85546875" style="53" customWidth="1"/>
    <col min="12309" max="12309" width="14" style="53" customWidth="1"/>
    <col min="12310" max="12310" width="12.140625" style="53" customWidth="1"/>
    <col min="12311" max="12311" width="18.42578125" style="53" customWidth="1"/>
    <col min="12312" max="12546" width="9.140625" style="53"/>
    <col min="12547" max="12547" width="9.5703125" style="53" customWidth="1"/>
    <col min="12548" max="12548" width="15.42578125" style="53" customWidth="1"/>
    <col min="12549" max="12549" width="14.5703125" style="53" customWidth="1"/>
    <col min="12550" max="12551" width="17.85546875" style="53" customWidth="1"/>
    <col min="12552" max="12563" width="7.5703125" style="53" customWidth="1"/>
    <col min="12564" max="12564" width="9.85546875" style="53" customWidth="1"/>
    <col min="12565" max="12565" width="14" style="53" customWidth="1"/>
    <col min="12566" max="12566" width="12.140625" style="53" customWidth="1"/>
    <col min="12567" max="12567" width="18.42578125" style="53" customWidth="1"/>
    <col min="12568" max="12802" width="9.140625" style="53"/>
    <col min="12803" max="12803" width="9.5703125" style="53" customWidth="1"/>
    <col min="12804" max="12804" width="15.42578125" style="53" customWidth="1"/>
    <col min="12805" max="12805" width="14.5703125" style="53" customWidth="1"/>
    <col min="12806" max="12807" width="17.85546875" style="53" customWidth="1"/>
    <col min="12808" max="12819" width="7.5703125" style="53" customWidth="1"/>
    <col min="12820" max="12820" width="9.85546875" style="53" customWidth="1"/>
    <col min="12821" max="12821" width="14" style="53" customWidth="1"/>
    <col min="12822" max="12822" width="12.140625" style="53" customWidth="1"/>
    <col min="12823" max="12823" width="18.42578125" style="53" customWidth="1"/>
    <col min="12824" max="13058" width="9.140625" style="53"/>
    <col min="13059" max="13059" width="9.5703125" style="53" customWidth="1"/>
    <col min="13060" max="13060" width="15.42578125" style="53" customWidth="1"/>
    <col min="13061" max="13061" width="14.5703125" style="53" customWidth="1"/>
    <col min="13062" max="13063" width="17.85546875" style="53" customWidth="1"/>
    <col min="13064" max="13075" width="7.5703125" style="53" customWidth="1"/>
    <col min="13076" max="13076" width="9.85546875" style="53" customWidth="1"/>
    <col min="13077" max="13077" width="14" style="53" customWidth="1"/>
    <col min="13078" max="13078" width="12.140625" style="53" customWidth="1"/>
    <col min="13079" max="13079" width="18.42578125" style="53" customWidth="1"/>
    <col min="13080" max="13314" width="9.140625" style="53"/>
    <col min="13315" max="13315" width="9.5703125" style="53" customWidth="1"/>
    <col min="13316" max="13316" width="15.42578125" style="53" customWidth="1"/>
    <col min="13317" max="13317" width="14.5703125" style="53" customWidth="1"/>
    <col min="13318" max="13319" width="17.85546875" style="53" customWidth="1"/>
    <col min="13320" max="13331" width="7.5703125" style="53" customWidth="1"/>
    <col min="13332" max="13332" width="9.85546875" style="53" customWidth="1"/>
    <col min="13333" max="13333" width="14" style="53" customWidth="1"/>
    <col min="13334" max="13334" width="12.140625" style="53" customWidth="1"/>
    <col min="13335" max="13335" width="18.42578125" style="53" customWidth="1"/>
    <col min="13336" max="13570" width="9.140625" style="53"/>
    <col min="13571" max="13571" width="9.5703125" style="53" customWidth="1"/>
    <col min="13572" max="13572" width="15.42578125" style="53" customWidth="1"/>
    <col min="13573" max="13573" width="14.5703125" style="53" customWidth="1"/>
    <col min="13574" max="13575" width="17.85546875" style="53" customWidth="1"/>
    <col min="13576" max="13587" width="7.5703125" style="53" customWidth="1"/>
    <col min="13588" max="13588" width="9.85546875" style="53" customWidth="1"/>
    <col min="13589" max="13589" width="14" style="53" customWidth="1"/>
    <col min="13590" max="13590" width="12.140625" style="53" customWidth="1"/>
    <col min="13591" max="13591" width="18.42578125" style="53" customWidth="1"/>
    <col min="13592" max="13826" width="9.140625" style="53"/>
    <col min="13827" max="13827" width="9.5703125" style="53" customWidth="1"/>
    <col min="13828" max="13828" width="15.42578125" style="53" customWidth="1"/>
    <col min="13829" max="13829" width="14.5703125" style="53" customWidth="1"/>
    <col min="13830" max="13831" width="17.85546875" style="53" customWidth="1"/>
    <col min="13832" max="13843" width="7.5703125" style="53" customWidth="1"/>
    <col min="13844" max="13844" width="9.85546875" style="53" customWidth="1"/>
    <col min="13845" max="13845" width="14" style="53" customWidth="1"/>
    <col min="13846" max="13846" width="12.140625" style="53" customWidth="1"/>
    <col min="13847" max="13847" width="18.42578125" style="53" customWidth="1"/>
    <col min="13848" max="14082" width="9.140625" style="53"/>
    <col min="14083" max="14083" width="9.5703125" style="53" customWidth="1"/>
    <col min="14084" max="14084" width="15.42578125" style="53" customWidth="1"/>
    <col min="14085" max="14085" width="14.5703125" style="53" customWidth="1"/>
    <col min="14086" max="14087" width="17.85546875" style="53" customWidth="1"/>
    <col min="14088" max="14099" width="7.5703125" style="53" customWidth="1"/>
    <col min="14100" max="14100" width="9.85546875" style="53" customWidth="1"/>
    <col min="14101" max="14101" width="14" style="53" customWidth="1"/>
    <col min="14102" max="14102" width="12.140625" style="53" customWidth="1"/>
    <col min="14103" max="14103" width="18.42578125" style="53" customWidth="1"/>
    <col min="14104" max="14338" width="9.140625" style="53"/>
    <col min="14339" max="14339" width="9.5703125" style="53" customWidth="1"/>
    <col min="14340" max="14340" width="15.42578125" style="53" customWidth="1"/>
    <col min="14341" max="14341" width="14.5703125" style="53" customWidth="1"/>
    <col min="14342" max="14343" width="17.85546875" style="53" customWidth="1"/>
    <col min="14344" max="14355" width="7.5703125" style="53" customWidth="1"/>
    <col min="14356" max="14356" width="9.85546875" style="53" customWidth="1"/>
    <col min="14357" max="14357" width="14" style="53" customWidth="1"/>
    <col min="14358" max="14358" width="12.140625" style="53" customWidth="1"/>
    <col min="14359" max="14359" width="18.42578125" style="53" customWidth="1"/>
    <col min="14360" max="14594" width="9.140625" style="53"/>
    <col min="14595" max="14595" width="9.5703125" style="53" customWidth="1"/>
    <col min="14596" max="14596" width="15.42578125" style="53" customWidth="1"/>
    <col min="14597" max="14597" width="14.5703125" style="53" customWidth="1"/>
    <col min="14598" max="14599" width="17.85546875" style="53" customWidth="1"/>
    <col min="14600" max="14611" width="7.5703125" style="53" customWidth="1"/>
    <col min="14612" max="14612" width="9.85546875" style="53" customWidth="1"/>
    <col min="14613" max="14613" width="14" style="53" customWidth="1"/>
    <col min="14614" max="14614" width="12.140625" style="53" customWidth="1"/>
    <col min="14615" max="14615" width="18.42578125" style="53" customWidth="1"/>
    <col min="14616" max="14850" width="9.140625" style="53"/>
    <col min="14851" max="14851" width="9.5703125" style="53" customWidth="1"/>
    <col min="14852" max="14852" width="15.42578125" style="53" customWidth="1"/>
    <col min="14853" max="14853" width="14.5703125" style="53" customWidth="1"/>
    <col min="14854" max="14855" width="17.85546875" style="53" customWidth="1"/>
    <col min="14856" max="14867" width="7.5703125" style="53" customWidth="1"/>
    <col min="14868" max="14868" width="9.85546875" style="53" customWidth="1"/>
    <col min="14869" max="14869" width="14" style="53" customWidth="1"/>
    <col min="14870" max="14870" width="12.140625" style="53" customWidth="1"/>
    <col min="14871" max="14871" width="18.42578125" style="53" customWidth="1"/>
    <col min="14872" max="15106" width="9.140625" style="53"/>
    <col min="15107" max="15107" width="9.5703125" style="53" customWidth="1"/>
    <col min="15108" max="15108" width="15.42578125" style="53" customWidth="1"/>
    <col min="15109" max="15109" width="14.5703125" style="53" customWidth="1"/>
    <col min="15110" max="15111" width="17.85546875" style="53" customWidth="1"/>
    <col min="15112" max="15123" width="7.5703125" style="53" customWidth="1"/>
    <col min="15124" max="15124" width="9.85546875" style="53" customWidth="1"/>
    <col min="15125" max="15125" width="14" style="53" customWidth="1"/>
    <col min="15126" max="15126" width="12.140625" style="53" customWidth="1"/>
    <col min="15127" max="15127" width="18.42578125" style="53" customWidth="1"/>
    <col min="15128" max="15362" width="9.140625" style="53"/>
    <col min="15363" max="15363" width="9.5703125" style="53" customWidth="1"/>
    <col min="15364" max="15364" width="15.42578125" style="53" customWidth="1"/>
    <col min="15365" max="15365" width="14.5703125" style="53" customWidth="1"/>
    <col min="15366" max="15367" width="17.85546875" style="53" customWidth="1"/>
    <col min="15368" max="15379" width="7.5703125" style="53" customWidth="1"/>
    <col min="15380" max="15380" width="9.85546875" style="53" customWidth="1"/>
    <col min="15381" max="15381" width="14" style="53" customWidth="1"/>
    <col min="15382" max="15382" width="12.140625" style="53" customWidth="1"/>
    <col min="15383" max="15383" width="18.42578125" style="53" customWidth="1"/>
    <col min="15384" max="15618" width="9.140625" style="53"/>
    <col min="15619" max="15619" width="9.5703125" style="53" customWidth="1"/>
    <col min="15620" max="15620" width="15.42578125" style="53" customWidth="1"/>
    <col min="15621" max="15621" width="14.5703125" style="53" customWidth="1"/>
    <col min="15622" max="15623" width="17.85546875" style="53" customWidth="1"/>
    <col min="15624" max="15635" width="7.5703125" style="53" customWidth="1"/>
    <col min="15636" max="15636" width="9.85546875" style="53" customWidth="1"/>
    <col min="15637" max="15637" width="14" style="53" customWidth="1"/>
    <col min="15638" max="15638" width="12.140625" style="53" customWidth="1"/>
    <col min="15639" max="15639" width="18.42578125" style="53" customWidth="1"/>
    <col min="15640" max="15874" width="9.140625" style="53"/>
    <col min="15875" max="15875" width="9.5703125" style="53" customWidth="1"/>
    <col min="15876" max="15876" width="15.42578125" style="53" customWidth="1"/>
    <col min="15877" max="15877" width="14.5703125" style="53" customWidth="1"/>
    <col min="15878" max="15879" width="17.85546875" style="53" customWidth="1"/>
    <col min="15880" max="15891" width="7.5703125" style="53" customWidth="1"/>
    <col min="15892" max="15892" width="9.85546875" style="53" customWidth="1"/>
    <col min="15893" max="15893" width="14" style="53" customWidth="1"/>
    <col min="15894" max="15894" width="12.140625" style="53" customWidth="1"/>
    <col min="15895" max="15895" width="18.42578125" style="53" customWidth="1"/>
    <col min="15896" max="16130" width="9.140625" style="53"/>
    <col min="16131" max="16131" width="9.5703125" style="53" customWidth="1"/>
    <col min="16132" max="16132" width="15.42578125" style="53" customWidth="1"/>
    <col min="16133" max="16133" width="14.5703125" style="53" customWidth="1"/>
    <col min="16134" max="16135" width="17.85546875" style="53" customWidth="1"/>
    <col min="16136" max="16147" width="7.5703125" style="53" customWidth="1"/>
    <col min="16148" max="16148" width="9.85546875" style="53" customWidth="1"/>
    <col min="16149" max="16149" width="14" style="53" customWidth="1"/>
    <col min="16150" max="16150" width="12.140625" style="53" customWidth="1"/>
    <col min="16151" max="16151" width="18.42578125" style="53" customWidth="1"/>
    <col min="16152" max="16384" width="9.140625" style="53"/>
  </cols>
  <sheetData>
    <row r="1" spans="1:29" s="21" customFormat="1">
      <c r="D1" s="53"/>
      <c r="E1" s="53"/>
      <c r="H1" s="24"/>
      <c r="S1" s="22" t="s">
        <v>29</v>
      </c>
      <c r="T1" s="274" t="str">
        <f>'Adatlap '!B4</f>
        <v>-</v>
      </c>
    </row>
    <row r="2" spans="1:29" s="21" customFormat="1" ht="48.75" customHeight="1">
      <c r="A2" s="218"/>
      <c r="B2" s="218"/>
      <c r="C2" s="354"/>
      <c r="D2" s="355" t="s">
        <v>28</v>
      </c>
      <c r="E2" s="354"/>
      <c r="F2" s="354"/>
      <c r="G2" s="619" t="str">
        <f>'Adatlap '!B8</f>
        <v>A Széna tér fejlesztése, a fejlesztés I/A. ütemének a megállapodásban rögzített feltételek szerinti megvalósítása</v>
      </c>
      <c r="H2" s="619"/>
      <c r="I2" s="619"/>
      <c r="J2" s="619"/>
      <c r="K2" s="619"/>
      <c r="L2" s="218" t="s">
        <v>208</v>
      </c>
      <c r="M2" s="354"/>
      <c r="N2" s="354"/>
      <c r="O2" s="354"/>
      <c r="P2" s="356"/>
      <c r="Q2" s="356"/>
      <c r="R2" s="220"/>
      <c r="S2" s="273" t="s">
        <v>209</v>
      </c>
      <c r="T2" s="322" t="str">
        <f>'Adatlap '!B6</f>
        <v>Megállapodás a Széna tér fejlesztéséről, a szükséges fejlesztési forrás biztosításáról és kapcsolódó üzemeltetési és kezelési kérdések rendezéséről</v>
      </c>
      <c r="U2" s="218"/>
      <c r="V2" s="218"/>
      <c r="W2" s="218"/>
      <c r="X2" s="218"/>
      <c r="Y2" s="218"/>
    </row>
    <row r="3" spans="1:29" s="21" customFormat="1">
      <c r="A3" s="218"/>
      <c r="B3" s="218"/>
      <c r="C3" s="354"/>
      <c r="D3" s="354"/>
      <c r="E3" s="354"/>
      <c r="F3" s="354"/>
      <c r="G3" s="354"/>
      <c r="H3" s="354"/>
      <c r="I3" s="354"/>
      <c r="J3" s="354"/>
      <c r="K3" s="354"/>
      <c r="L3" s="220"/>
      <c r="M3" s="354"/>
      <c r="N3" s="354"/>
      <c r="O3" s="354"/>
      <c r="P3" s="357"/>
      <c r="Q3" s="357"/>
      <c r="R3" s="358"/>
      <c r="S3" s="358"/>
      <c r="T3" s="359"/>
      <c r="U3" s="218"/>
      <c r="V3" s="218"/>
      <c r="W3" s="218"/>
      <c r="X3" s="218"/>
      <c r="Y3" s="218"/>
    </row>
    <row r="4" spans="1:29" s="21" customFormat="1">
      <c r="A4" s="218"/>
      <c r="B4" s="218"/>
      <c r="C4" s="354"/>
      <c r="D4" s="354"/>
      <c r="E4" s="360" t="s">
        <v>55</v>
      </c>
      <c r="F4" s="218"/>
      <c r="G4" s="360" t="str">
        <f>'Adatlap '!B10</f>
        <v>Budapest II.</v>
      </c>
      <c r="H4" s="360" t="s">
        <v>56</v>
      </c>
      <c r="I4" s="328" t="str">
        <f>CONCATENATE('Adatlap '!B12," ",'Adatlap '!B14,"-től ",'Adatlap '!E14,"-ig")</f>
        <v>Széna tér "A" vég-től "B" vég-ig</v>
      </c>
      <c r="J4" s="361"/>
      <c r="K4" s="361"/>
      <c r="L4" s="361"/>
      <c r="M4" s="362" t="s">
        <v>210</v>
      </c>
      <c r="N4" s="363"/>
      <c r="O4" s="361"/>
      <c r="P4" s="361"/>
      <c r="Q4" s="361"/>
      <c r="R4" s="358"/>
      <c r="S4" s="358"/>
      <c r="T4" s="359"/>
      <c r="U4" s="218"/>
      <c r="V4" s="218"/>
      <c r="W4" s="218"/>
      <c r="X4" s="218"/>
      <c r="Y4" s="218"/>
    </row>
    <row r="5" spans="1:29" s="21" customFormat="1" ht="15">
      <c r="A5" s="218"/>
      <c r="B5" s="218"/>
      <c r="C5" s="618" t="s">
        <v>190</v>
      </c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358"/>
      <c r="S5" s="358"/>
      <c r="T5" s="359"/>
      <c r="U5" s="218"/>
      <c r="V5" s="364"/>
      <c r="W5" s="218"/>
      <c r="X5" s="218"/>
      <c r="Y5" s="218"/>
    </row>
    <row r="6" spans="1:29" s="21" customFormat="1">
      <c r="A6" s="218"/>
      <c r="B6" s="218"/>
      <c r="C6" s="365"/>
      <c r="D6" s="366"/>
      <c r="E6" s="366"/>
      <c r="F6" s="365"/>
      <c r="G6" s="365"/>
      <c r="H6" s="367"/>
      <c r="I6" s="218"/>
      <c r="J6" s="363"/>
      <c r="K6" s="363"/>
      <c r="L6" s="365"/>
      <c r="M6" s="365"/>
      <c r="N6" s="365"/>
      <c r="O6" s="365"/>
      <c r="P6" s="365"/>
      <c r="Q6" s="365"/>
      <c r="R6" s="358"/>
      <c r="S6" s="358"/>
      <c r="T6" s="359"/>
      <c r="U6" s="218"/>
      <c r="V6" s="218"/>
      <c r="W6" s="218"/>
      <c r="X6" s="218"/>
      <c r="Y6" s="218"/>
    </row>
    <row r="7" spans="1:29" s="21" customFormat="1">
      <c r="A7" s="218"/>
      <c r="B7" s="218"/>
      <c r="C7" s="218"/>
      <c r="D7" s="368"/>
      <c r="E7" s="368"/>
      <c r="F7" s="218"/>
      <c r="G7" s="218"/>
      <c r="H7" s="279"/>
      <c r="I7" s="218"/>
      <c r="J7" s="218"/>
      <c r="K7" s="218"/>
      <c r="L7" s="218"/>
      <c r="M7" s="218"/>
      <c r="N7" s="218"/>
      <c r="O7" s="218"/>
      <c r="P7" s="218"/>
      <c r="Q7" s="218"/>
      <c r="R7" s="358"/>
      <c r="S7" s="358"/>
      <c r="T7" s="359"/>
      <c r="U7" s="218"/>
      <c r="V7" s="218"/>
      <c r="W7" s="218"/>
      <c r="X7" s="218"/>
      <c r="Y7" s="218"/>
    </row>
    <row r="8" spans="1:29">
      <c r="A8" s="368"/>
      <c r="B8" s="368"/>
      <c r="C8" s="368"/>
      <c r="D8" s="368"/>
      <c r="E8" s="368"/>
      <c r="F8" s="369"/>
      <c r="G8" s="369"/>
      <c r="H8" s="370"/>
      <c r="I8" s="371"/>
      <c r="J8" s="371"/>
      <c r="K8" s="371"/>
      <c r="L8" s="371"/>
      <c r="M8" s="371"/>
      <c r="N8" s="372"/>
      <c r="O8" s="371"/>
      <c r="P8" s="370"/>
      <c r="Q8" s="371"/>
      <c r="R8" s="372"/>
      <c r="S8" s="373"/>
      <c r="T8" s="373"/>
      <c r="U8" s="368"/>
      <c r="V8" s="368"/>
      <c r="W8" s="368"/>
      <c r="X8" s="368"/>
      <c r="Y8" s="368"/>
    </row>
    <row r="9" spans="1:29">
      <c r="A9" s="374" t="s">
        <v>125</v>
      </c>
      <c r="B9" s="368"/>
      <c r="C9" s="368"/>
      <c r="D9" s="375"/>
      <c r="E9" s="375"/>
      <c r="F9" s="376"/>
      <c r="G9" s="376"/>
      <c r="H9" s="377"/>
      <c r="I9" s="378"/>
      <c r="J9" s="378"/>
      <c r="K9" s="378"/>
      <c r="L9" s="378"/>
      <c r="M9" s="378"/>
      <c r="N9" s="379"/>
      <c r="O9" s="378"/>
      <c r="P9" s="377"/>
      <c r="Q9" s="378"/>
      <c r="R9" s="372"/>
      <c r="S9" s="373"/>
      <c r="T9" s="373"/>
      <c r="U9" s="368"/>
      <c r="V9" s="368"/>
      <c r="W9" s="368"/>
      <c r="X9" s="368"/>
      <c r="Y9" s="368"/>
    </row>
    <row r="10" spans="1:29" ht="13.5" thickBot="1">
      <c r="A10" s="374"/>
      <c r="B10" s="368"/>
      <c r="C10" s="368"/>
      <c r="D10" s="368"/>
      <c r="E10" s="368"/>
      <c r="F10" s="369"/>
      <c r="G10" s="369"/>
      <c r="H10" s="370"/>
      <c r="I10" s="371"/>
      <c r="J10" s="371"/>
      <c r="K10" s="371"/>
      <c r="L10" s="371"/>
      <c r="M10" s="371"/>
      <c r="N10" s="372"/>
      <c r="O10" s="371"/>
      <c r="P10" s="370"/>
      <c r="Q10" s="371"/>
      <c r="R10" s="372"/>
      <c r="S10" s="380"/>
      <c r="T10" s="380"/>
      <c r="U10" s="368"/>
      <c r="V10" s="368"/>
      <c r="W10" s="368"/>
      <c r="X10" s="368"/>
      <c r="Y10" s="368"/>
    </row>
    <row r="11" spans="1:29" s="59" customFormat="1" ht="87.75" customHeight="1">
      <c r="A11" s="381" t="s">
        <v>9</v>
      </c>
      <c r="B11" s="382" t="s">
        <v>10</v>
      </c>
      <c r="C11" s="381" t="s">
        <v>11</v>
      </c>
      <c r="D11" s="617" t="s">
        <v>12</v>
      </c>
      <c r="E11" s="617"/>
      <c r="F11" s="383" t="s">
        <v>13</v>
      </c>
      <c r="G11" s="383" t="s">
        <v>14</v>
      </c>
      <c r="H11" s="384" t="s">
        <v>15</v>
      </c>
      <c r="I11" s="385" t="s">
        <v>16</v>
      </c>
      <c r="J11" s="386" t="s">
        <v>17</v>
      </c>
      <c r="K11" s="386" t="s">
        <v>18</v>
      </c>
      <c r="L11" s="386" t="s">
        <v>19</v>
      </c>
      <c r="M11" s="385" t="s">
        <v>20</v>
      </c>
      <c r="N11" s="386" t="s">
        <v>21</v>
      </c>
      <c r="O11" s="385" t="s">
        <v>22</v>
      </c>
      <c r="P11" s="384" t="s">
        <v>23</v>
      </c>
      <c r="Q11" s="385" t="s">
        <v>24</v>
      </c>
      <c r="R11" s="386" t="s">
        <v>25</v>
      </c>
      <c r="S11" s="387" t="s">
        <v>187</v>
      </c>
      <c r="T11" s="388"/>
      <c r="U11" s="389" t="s">
        <v>188</v>
      </c>
      <c r="V11" s="389" t="s">
        <v>62</v>
      </c>
      <c r="W11" s="384" t="s">
        <v>124</v>
      </c>
      <c r="X11" s="390" t="s">
        <v>148</v>
      </c>
      <c r="Y11" s="390" t="s">
        <v>149</v>
      </c>
      <c r="Z11" s="41" t="s">
        <v>131</v>
      </c>
      <c r="AA11" s="33" t="s">
        <v>152</v>
      </c>
      <c r="AB11" s="68" t="s">
        <v>154</v>
      </c>
    </row>
    <row r="12" spans="1:29" s="59" customFormat="1" ht="26.25" thickBot="1">
      <c r="A12" s="391"/>
      <c r="B12" s="392"/>
      <c r="C12" s="393" t="s">
        <v>329</v>
      </c>
      <c r="D12" s="190" t="s">
        <v>413</v>
      </c>
      <c r="E12" s="191" t="s">
        <v>392</v>
      </c>
      <c r="F12" s="394">
        <v>37.6</v>
      </c>
      <c r="G12" s="395"/>
      <c r="H12" s="191"/>
      <c r="I12" s="396"/>
      <c r="J12" s="397">
        <v>4</v>
      </c>
      <c r="K12" s="398">
        <v>25</v>
      </c>
      <c r="L12" s="397">
        <v>4</v>
      </c>
      <c r="M12" s="396">
        <v>4.4000000000000004</v>
      </c>
      <c r="N12" s="397">
        <v>4</v>
      </c>
      <c r="O12" s="396">
        <v>5.53</v>
      </c>
      <c r="P12" s="191"/>
      <c r="Q12" s="396"/>
      <c r="R12" s="397" t="s">
        <v>376</v>
      </c>
      <c r="S12" s="399">
        <v>19818972</v>
      </c>
      <c r="T12" s="400"/>
      <c r="U12" s="399">
        <v>2396836</v>
      </c>
      <c r="V12" s="399">
        <f>S12+U12</f>
        <v>22215808</v>
      </c>
      <c r="W12" s="264" t="s">
        <v>375</v>
      </c>
      <c r="X12" s="264" t="s">
        <v>448</v>
      </c>
      <c r="Y12" s="168">
        <v>0.02</v>
      </c>
      <c r="Z12" s="83">
        <v>44910</v>
      </c>
      <c r="AA12" s="177">
        <v>50</v>
      </c>
      <c r="AB12" s="80">
        <v>0</v>
      </c>
    </row>
    <row r="13" spans="1:29" ht="26.25" thickBot="1">
      <c r="A13" s="391"/>
      <c r="B13" s="392"/>
      <c r="C13" s="393" t="s">
        <v>323</v>
      </c>
      <c r="D13" s="190" t="s">
        <v>400</v>
      </c>
      <c r="E13" s="190"/>
      <c r="F13" s="394">
        <v>28.7</v>
      </c>
      <c r="G13" s="395"/>
      <c r="H13" s="191"/>
      <c r="I13" s="396"/>
      <c r="J13" s="397">
        <v>3</v>
      </c>
      <c r="K13" s="398">
        <v>15.5</v>
      </c>
      <c r="L13" s="397">
        <v>3</v>
      </c>
      <c r="M13" s="396">
        <v>2.65</v>
      </c>
      <c r="N13" s="397">
        <v>3</v>
      </c>
      <c r="O13" s="396">
        <v>4.7300000000000004</v>
      </c>
      <c r="P13" s="191"/>
      <c r="Q13" s="396"/>
      <c r="R13" s="397" t="s">
        <v>376</v>
      </c>
      <c r="S13" s="399">
        <v>13993670</v>
      </c>
      <c r="T13" s="400"/>
      <c r="U13" s="399">
        <v>1692345</v>
      </c>
      <c r="V13" s="399">
        <f t="shared" ref="V13:V17" si="0">S13+U13</f>
        <v>15686015</v>
      </c>
      <c r="W13" s="264" t="s">
        <v>375</v>
      </c>
      <c r="X13" s="264" t="s">
        <v>448</v>
      </c>
      <c r="Y13" s="168">
        <v>0.02</v>
      </c>
      <c r="Z13" s="83">
        <v>44910</v>
      </c>
      <c r="AA13" s="177">
        <v>50</v>
      </c>
      <c r="AB13" s="80">
        <v>0</v>
      </c>
      <c r="AC13" s="59"/>
    </row>
    <row r="14" spans="1:29" ht="26.25" thickBot="1">
      <c r="A14" s="391"/>
      <c r="B14" s="392"/>
      <c r="C14" s="393" t="s">
        <v>333</v>
      </c>
      <c r="D14" s="190" t="s">
        <v>403</v>
      </c>
      <c r="E14" s="191" t="s">
        <v>389</v>
      </c>
      <c r="F14" s="394">
        <v>30</v>
      </c>
      <c r="G14" s="395"/>
      <c r="H14" s="191"/>
      <c r="I14" s="396"/>
      <c r="J14" s="397">
        <v>1</v>
      </c>
      <c r="K14" s="265">
        <v>8.4</v>
      </c>
      <c r="L14" s="397">
        <v>1</v>
      </c>
      <c r="M14" s="396">
        <v>1.1000000000000001</v>
      </c>
      <c r="N14" s="397">
        <v>2</v>
      </c>
      <c r="O14" s="396">
        <v>4.07</v>
      </c>
      <c r="P14" s="191"/>
      <c r="Q14" s="396"/>
      <c r="R14" s="397" t="s">
        <v>376</v>
      </c>
      <c r="S14" s="399">
        <v>12030686</v>
      </c>
      <c r="T14" s="400"/>
      <c r="U14" s="399">
        <v>1454948</v>
      </c>
      <c r="V14" s="399">
        <f t="shared" si="0"/>
        <v>13485634</v>
      </c>
      <c r="W14" s="264" t="s">
        <v>375</v>
      </c>
      <c r="X14" s="264" t="s">
        <v>448</v>
      </c>
      <c r="Y14" s="168">
        <v>0.02</v>
      </c>
      <c r="Z14" s="83">
        <v>44910</v>
      </c>
      <c r="AA14" s="177">
        <v>50</v>
      </c>
      <c r="AB14" s="80">
        <v>0</v>
      </c>
      <c r="AC14" s="59"/>
    </row>
    <row r="15" spans="1:29" ht="26.25" thickBot="1">
      <c r="A15" s="391"/>
      <c r="B15" s="392"/>
      <c r="C15" s="393" t="s">
        <v>334</v>
      </c>
      <c r="D15" s="190" t="s">
        <v>393</v>
      </c>
      <c r="E15" s="191" t="s">
        <v>390</v>
      </c>
      <c r="F15" s="394">
        <v>16.100000000000001</v>
      </c>
      <c r="G15" s="395"/>
      <c r="H15" s="191"/>
      <c r="I15" s="396"/>
      <c r="J15" s="397">
        <v>2</v>
      </c>
      <c r="K15" s="397">
        <v>20</v>
      </c>
      <c r="L15" s="397">
        <v>2</v>
      </c>
      <c r="M15" s="396">
        <v>2</v>
      </c>
      <c r="N15" s="397">
        <v>1</v>
      </c>
      <c r="O15" s="396">
        <v>2.52</v>
      </c>
      <c r="P15" s="191"/>
      <c r="Q15" s="396"/>
      <c r="R15" s="397" t="s">
        <v>376</v>
      </c>
      <c r="S15" s="399">
        <v>11429152</v>
      </c>
      <c r="T15" s="400"/>
      <c r="U15" s="399">
        <v>1382201</v>
      </c>
      <c r="V15" s="399">
        <f t="shared" si="0"/>
        <v>12811353</v>
      </c>
      <c r="W15" s="264" t="s">
        <v>375</v>
      </c>
      <c r="X15" s="264" t="s">
        <v>448</v>
      </c>
      <c r="Y15" s="168">
        <v>0.02</v>
      </c>
      <c r="Z15" s="83">
        <v>44910</v>
      </c>
      <c r="AA15" s="177">
        <v>50</v>
      </c>
      <c r="AB15" s="80">
        <v>0</v>
      </c>
    </row>
    <row r="16" spans="1:29" ht="42.75" customHeight="1" thickBot="1">
      <c r="A16" s="391"/>
      <c r="B16" s="392"/>
      <c r="C16" s="393" t="s">
        <v>335</v>
      </c>
      <c r="D16" s="190" t="s">
        <v>402</v>
      </c>
      <c r="E16" s="191" t="s">
        <v>391</v>
      </c>
      <c r="F16" s="394">
        <v>39.1</v>
      </c>
      <c r="G16" s="395"/>
      <c r="H16" s="191"/>
      <c r="I16" s="396"/>
      <c r="J16" s="397">
        <v>3</v>
      </c>
      <c r="K16" s="265">
        <v>11.8</v>
      </c>
      <c r="L16" s="397">
        <v>3</v>
      </c>
      <c r="M16" s="396">
        <v>3.7</v>
      </c>
      <c r="N16" s="397">
        <v>2</v>
      </c>
      <c r="O16" s="396">
        <v>3.69</v>
      </c>
      <c r="P16" s="191"/>
      <c r="Q16" s="396"/>
      <c r="R16" s="397" t="s">
        <v>376</v>
      </c>
      <c r="S16" s="399">
        <v>16178187</v>
      </c>
      <c r="T16" s="400"/>
      <c r="U16" s="399">
        <v>1956532</v>
      </c>
      <c r="V16" s="399">
        <f t="shared" si="0"/>
        <v>18134719</v>
      </c>
      <c r="W16" s="264" t="s">
        <v>375</v>
      </c>
      <c r="X16" s="264" t="s">
        <v>448</v>
      </c>
      <c r="Y16" s="168">
        <v>0.02</v>
      </c>
      <c r="Z16" s="83">
        <v>44910</v>
      </c>
      <c r="AA16" s="177">
        <v>50</v>
      </c>
      <c r="AB16" s="80">
        <v>0</v>
      </c>
    </row>
    <row r="17" spans="1:28" ht="41.25" customHeight="1" thickBot="1">
      <c r="A17" s="401"/>
      <c r="B17" s="402"/>
      <c r="C17" s="403" t="s">
        <v>335</v>
      </c>
      <c r="D17" s="194" t="s">
        <v>401</v>
      </c>
      <c r="E17" s="195" t="s">
        <v>391</v>
      </c>
      <c r="F17" s="404">
        <v>0</v>
      </c>
      <c r="G17" s="405"/>
      <c r="H17" s="195"/>
      <c r="I17" s="406"/>
      <c r="J17" s="407">
        <v>7</v>
      </c>
      <c r="K17" s="408">
        <v>42.1</v>
      </c>
      <c r="L17" s="407">
        <v>7</v>
      </c>
      <c r="M17" s="406">
        <v>6.65</v>
      </c>
      <c r="N17" s="407">
        <v>1</v>
      </c>
      <c r="O17" s="406">
        <v>2.69</v>
      </c>
      <c r="P17" s="195"/>
      <c r="Q17" s="406"/>
      <c r="R17" s="407" t="s">
        <v>376</v>
      </c>
      <c r="S17" s="409">
        <v>13297074</v>
      </c>
      <c r="T17" s="410"/>
      <c r="U17" s="409">
        <v>1608101</v>
      </c>
      <c r="V17" s="399">
        <f t="shared" si="0"/>
        <v>14905175</v>
      </c>
      <c r="W17" s="411" t="s">
        <v>375</v>
      </c>
      <c r="X17" s="264" t="s">
        <v>448</v>
      </c>
      <c r="Y17" s="196">
        <v>0.02</v>
      </c>
      <c r="Z17" s="83">
        <v>44910</v>
      </c>
      <c r="AA17" s="197">
        <v>50</v>
      </c>
      <c r="AB17" s="198">
        <v>0</v>
      </c>
    </row>
    <row r="18" spans="1:28" ht="29.25" customHeight="1">
      <c r="A18" s="200"/>
      <c r="B18" s="200"/>
      <c r="C18" s="412" t="s">
        <v>30</v>
      </c>
      <c r="D18" s="199"/>
      <c r="E18" s="200"/>
      <c r="F18" s="413"/>
      <c r="G18" s="414"/>
      <c r="H18" s="200"/>
      <c r="I18" s="415"/>
      <c r="J18" s="416"/>
      <c r="K18" s="416"/>
      <c r="L18" s="416"/>
      <c r="M18" s="415"/>
      <c r="N18" s="416"/>
      <c r="O18" s="415"/>
      <c r="P18" s="200"/>
      <c r="Q18" s="415"/>
      <c r="R18" s="416"/>
      <c r="S18" s="205">
        <f>SUM(S12:S17)</f>
        <v>86747741</v>
      </c>
      <c r="T18" s="417"/>
      <c r="U18" s="205">
        <f>SUM(U12:U17)</f>
        <v>10490963</v>
      </c>
      <c r="V18" s="205">
        <f>SUM(V12:V17)</f>
        <v>97238704</v>
      </c>
      <c r="W18" s="417"/>
      <c r="X18" s="417"/>
      <c r="Y18" s="201"/>
      <c r="Z18" s="202"/>
      <c r="AA18" s="203"/>
      <c r="AB18" s="204"/>
    </row>
    <row r="19" spans="1:28" ht="14.25" customHeight="1">
      <c r="A19" s="193"/>
      <c r="B19" s="193"/>
      <c r="C19" s="192"/>
      <c r="D19" s="192"/>
      <c r="E19" s="193"/>
      <c r="F19" s="418"/>
      <c r="G19" s="419"/>
      <c r="H19" s="193"/>
      <c r="I19" s="420"/>
      <c r="J19" s="421"/>
      <c r="K19" s="421"/>
      <c r="L19" s="421"/>
      <c r="M19" s="420"/>
      <c r="N19" s="421"/>
      <c r="O19" s="420"/>
      <c r="P19" s="193"/>
      <c r="Q19" s="420"/>
      <c r="R19" s="421"/>
      <c r="S19" s="206"/>
      <c r="T19" s="422"/>
      <c r="U19" s="206"/>
      <c r="V19" s="206"/>
      <c r="W19" s="422"/>
      <c r="X19" s="422"/>
      <c r="Y19" s="186"/>
      <c r="Z19" s="187"/>
      <c r="AA19" s="188"/>
      <c r="AB19" s="189"/>
    </row>
    <row r="20" spans="1:28">
      <c r="A20" s="59"/>
      <c r="B20" s="59"/>
      <c r="C20" s="60"/>
      <c r="D20" s="60"/>
      <c r="E20" s="60"/>
      <c r="F20" s="61"/>
      <c r="G20" s="62"/>
      <c r="H20" s="59"/>
      <c r="I20" s="63"/>
      <c r="J20" s="64"/>
      <c r="K20" s="64"/>
      <c r="L20" s="64"/>
      <c r="M20" s="63"/>
      <c r="N20" s="64"/>
      <c r="O20" s="63"/>
      <c r="P20" s="59"/>
      <c r="Q20" s="63"/>
      <c r="R20" s="64"/>
      <c r="S20" s="65"/>
      <c r="T20" s="65"/>
      <c r="U20" s="66"/>
      <c r="V20" s="52"/>
      <c r="W20" s="52"/>
      <c r="X20" s="52"/>
      <c r="Y20" s="52"/>
      <c r="Z20" s="59"/>
      <c r="AA20" s="59"/>
      <c r="AB20" s="59"/>
    </row>
    <row r="21" spans="1:28">
      <c r="A21" s="59"/>
      <c r="B21" s="59"/>
      <c r="C21" s="60"/>
      <c r="D21" s="60"/>
      <c r="E21" s="60"/>
      <c r="F21" s="61"/>
      <c r="G21" s="62"/>
      <c r="H21" s="59"/>
      <c r="I21" s="63"/>
      <c r="J21" s="64"/>
      <c r="K21" s="64"/>
      <c r="L21" s="64"/>
      <c r="M21" s="63"/>
      <c r="N21" s="64"/>
      <c r="O21" s="63"/>
      <c r="P21" s="59"/>
      <c r="Q21" s="63"/>
      <c r="R21" s="64"/>
      <c r="S21" s="65"/>
      <c r="T21" s="65"/>
      <c r="U21" s="66"/>
      <c r="V21" s="52"/>
      <c r="W21" s="52"/>
      <c r="X21" s="52"/>
      <c r="Y21" s="52"/>
      <c r="Z21" s="59"/>
      <c r="AA21" s="59"/>
      <c r="AB21" s="59"/>
    </row>
    <row r="22" spans="1:28">
      <c r="A22" s="59"/>
      <c r="B22" s="59"/>
      <c r="C22" s="60"/>
      <c r="D22" s="60"/>
      <c r="E22" s="60"/>
      <c r="F22" s="61"/>
      <c r="G22" s="62"/>
      <c r="H22" s="59"/>
      <c r="I22" s="63"/>
      <c r="J22" s="64"/>
      <c r="K22" s="64"/>
      <c r="L22" s="64"/>
      <c r="M22" s="63"/>
      <c r="N22" s="64"/>
      <c r="O22" s="63"/>
      <c r="P22" s="59"/>
      <c r="Q22" s="63"/>
      <c r="R22" s="64"/>
      <c r="S22" s="65"/>
      <c r="T22" s="65"/>
      <c r="U22" s="66"/>
      <c r="V22" s="52"/>
      <c r="W22" s="52"/>
      <c r="X22" s="52"/>
      <c r="Y22" s="52"/>
      <c r="Z22" s="59"/>
      <c r="AA22" s="59"/>
      <c r="AB22" s="59"/>
    </row>
    <row r="24" spans="1:28" ht="87" customHeight="1">
      <c r="B24" s="621" t="s">
        <v>410</v>
      </c>
      <c r="C24" s="621"/>
      <c r="D24" s="21"/>
      <c r="E24" s="21"/>
      <c r="F24" s="620" t="s">
        <v>406</v>
      </c>
      <c r="G24" s="620"/>
      <c r="H24" s="21"/>
      <c r="I24" s="620"/>
      <c r="J24" s="620"/>
      <c r="K24" s="21"/>
    </row>
    <row r="25" spans="1:28"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28" ht="93" customHeight="1">
      <c r="B26" s="21"/>
      <c r="C26" s="21"/>
      <c r="D26" s="21"/>
      <c r="E26" s="21"/>
      <c r="F26" s="621" t="s">
        <v>397</v>
      </c>
      <c r="G26" s="621"/>
      <c r="H26" s="21"/>
      <c r="I26" s="21"/>
      <c r="J26" s="621"/>
      <c r="K26" s="621"/>
      <c r="S26" s="173"/>
      <c r="V26" s="173"/>
    </row>
    <row r="32" spans="1:28" ht="25.5">
      <c r="S32" s="52" t="s">
        <v>186</v>
      </c>
    </row>
    <row r="33" spans="19:23">
      <c r="S33" s="55">
        <f>S16+S15+S14+S13+S12</f>
        <v>73450667</v>
      </c>
    </row>
    <row r="35" spans="19:23" ht="25.5">
      <c r="S35" s="52" t="s">
        <v>377</v>
      </c>
      <c r="T35"/>
      <c r="U35"/>
      <c r="V35" s="21"/>
    </row>
    <row r="36" spans="19:23">
      <c r="S36" s="24" t="e">
        <f>S33/'Adatlap '!P105*'Adatlap '!Q99</f>
        <v>#DIV/0!</v>
      </c>
      <c r="U36" s="24">
        <f>U16+U15+U14+U13+U12</f>
        <v>8882862</v>
      </c>
      <c r="V36" s="21" t="s">
        <v>378</v>
      </c>
      <c r="W36" s="21"/>
    </row>
    <row r="37" spans="19:23">
      <c r="S37"/>
      <c r="U37"/>
      <c r="V37" s="171" t="s">
        <v>379</v>
      </c>
      <c r="W37" s="21"/>
    </row>
    <row r="38" spans="19:23">
      <c r="U38" s="55"/>
    </row>
    <row r="39" spans="19:23">
      <c r="U39" s="55"/>
    </row>
    <row r="40" spans="19:23">
      <c r="U40" s="55"/>
    </row>
    <row r="41" spans="19:23">
      <c r="U41" s="55"/>
    </row>
  </sheetData>
  <customSheetViews>
    <customSheetView guid="{72789DBC-B43A-46A7-8750-AFD11E6FEE84}" showPageBreaks="1" showGridLines="0" fitToPage="1" printArea="1" view="pageBreakPreview" topLeftCell="K13">
      <selection activeCell="L6" sqref="L6"/>
      <pageMargins left="0.70866141732283472" right="0.70866141732283472" top="0.74803149606299213" bottom="0.74803149606299213" header="0.31496062992125984" footer="0.31496062992125984"/>
      <pageSetup paperSize="8" scale="58" orientation="landscape" r:id="rId1"/>
      <headerFooter>
        <oddHeader>&amp;C&amp;"Arial,Félkövér"&amp;28&amp;A&amp;R&amp;P</oddHeader>
      </headerFooter>
    </customSheetView>
  </customSheetViews>
  <mergeCells count="8">
    <mergeCell ref="D11:E11"/>
    <mergeCell ref="C5:Q5"/>
    <mergeCell ref="G2:K2"/>
    <mergeCell ref="I24:J24"/>
    <mergeCell ref="F26:G26"/>
    <mergeCell ref="J26:K26"/>
    <mergeCell ref="B24:C24"/>
    <mergeCell ref="F24:G24"/>
  </mergeCells>
  <pageMargins left="0.70866141732283472" right="0.70866141732283472" top="0.74803149606299213" bottom="0.74803149606299213" header="0.31496062992125984" footer="0.31496062992125984"/>
  <pageSetup paperSize="8" scale="52" orientation="landscape" r:id="rId2"/>
  <headerFooter>
    <oddHeader>&amp;C&amp;"Arial,Félkövér"&amp;28&amp;A&amp;R&amp;P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6">
    <tabColor rgb="FF92D050"/>
    <pageSetUpPr fitToPage="1"/>
  </sheetPr>
  <dimension ref="A2:AC93"/>
  <sheetViews>
    <sheetView view="pageBreakPreview" zoomScale="50" zoomScaleNormal="100" zoomScaleSheetLayoutView="50" zoomScalePageLayoutView="10" workbookViewId="0">
      <selection activeCell="A57" sqref="A57"/>
    </sheetView>
  </sheetViews>
  <sheetFormatPr defaultColWidth="9.140625" defaultRowHeight="12.75"/>
  <cols>
    <col min="1" max="1" width="22.5703125" style="21" customWidth="1"/>
    <col min="2" max="2" width="31" style="21" customWidth="1"/>
    <col min="3" max="3" width="21.140625" style="21" customWidth="1"/>
    <col min="4" max="4" width="10.7109375" style="21" bestFit="1" customWidth="1"/>
    <col min="5" max="6" width="21.7109375" style="21" customWidth="1"/>
    <col min="7" max="7" width="27.85546875" style="21" customWidth="1"/>
    <col min="8" max="9" width="28.7109375" style="21" customWidth="1"/>
    <col min="10" max="10" width="24" style="21" customWidth="1"/>
    <col min="11" max="11" width="28.5703125" style="21" customWidth="1"/>
    <col min="12" max="12" width="16.28515625" style="21" customWidth="1"/>
    <col min="13" max="13" width="9.140625" style="21"/>
    <col min="14" max="14" width="17" style="21" customWidth="1"/>
    <col min="15" max="15" width="22.28515625" style="21" customWidth="1"/>
    <col min="16" max="16384" width="9.140625" style="21"/>
  </cols>
  <sheetData>
    <row r="2" spans="1:29" ht="15.75">
      <c r="A2" s="218"/>
      <c r="B2" s="281" t="s">
        <v>211</v>
      </c>
      <c r="C2" s="631" t="str">
        <f>'Adatlap '!B8</f>
        <v>A Széna tér fejlesztése, a fejlesztés I/A. ütemének a megállapodásban rögzített feltételek szerinti megvalósítása</v>
      </c>
      <c r="D2" s="631"/>
      <c r="E2" s="631"/>
      <c r="F2" s="631"/>
      <c r="G2" s="631"/>
      <c r="H2" s="218" t="s">
        <v>207</v>
      </c>
      <c r="I2" s="354"/>
      <c r="J2" s="274"/>
      <c r="K2" s="274"/>
      <c r="W2" s="42"/>
    </row>
    <row r="3" spans="1:29" ht="15">
      <c r="A3" s="423"/>
      <c r="B3" s="218"/>
      <c r="C3" s="424"/>
      <c r="D3" s="360"/>
      <c r="E3" s="354"/>
      <c r="F3" s="354"/>
      <c r="G3" s="354"/>
      <c r="H3" s="361" t="s">
        <v>212</v>
      </c>
      <c r="I3" s="361"/>
      <c r="J3" s="274"/>
      <c r="K3" s="274"/>
      <c r="W3" s="42"/>
    </row>
    <row r="4" spans="1:29" ht="14.25" customHeight="1">
      <c r="A4" s="218"/>
      <c r="B4" s="218"/>
      <c r="C4" s="354"/>
      <c r="D4" s="321" t="s">
        <v>29</v>
      </c>
      <c r="E4" s="274" t="str">
        <f>'Adatlap '!B4</f>
        <v>-</v>
      </c>
      <c r="F4" s="274"/>
      <c r="G4" s="359"/>
      <c r="H4" s="359"/>
      <c r="I4" s="359"/>
      <c r="J4" s="359"/>
      <c r="K4" s="359"/>
      <c r="W4" s="42"/>
    </row>
    <row r="5" spans="1:29">
      <c r="A5" s="218"/>
      <c r="B5" s="218"/>
      <c r="C5" s="220"/>
      <c r="D5" s="273" t="s">
        <v>209</v>
      </c>
      <c r="E5" s="322" t="str">
        <f>'Adatlap '!B6</f>
        <v>Megállapodás a Széna tér fejlesztéséről, a szükséges fejlesztési forrás biztosításáról és kapcsolódó üzemeltetési és kezelési kérdések rendezéséről</v>
      </c>
      <c r="F5" s="322"/>
      <c r="G5" s="359"/>
      <c r="H5" s="359"/>
      <c r="I5" s="359"/>
      <c r="J5" s="359"/>
      <c r="K5" s="359"/>
      <c r="W5" s="42"/>
    </row>
    <row r="6" spans="1:29">
      <c r="A6" s="218"/>
      <c r="B6" s="218"/>
      <c r="C6" s="357" t="s">
        <v>156</v>
      </c>
      <c r="D6" s="357"/>
      <c r="E6" s="322" t="str">
        <f>'Adatlap '!B12</f>
        <v>Széna tér</v>
      </c>
      <c r="F6" s="322"/>
      <c r="G6" s="359"/>
      <c r="H6" s="359"/>
      <c r="I6" s="359"/>
      <c r="J6" s="359"/>
      <c r="K6" s="359"/>
      <c r="W6" s="42"/>
    </row>
    <row r="7" spans="1:29" ht="15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S7" s="43"/>
      <c r="T7" s="43"/>
      <c r="U7" s="43"/>
      <c r="W7" s="42"/>
    </row>
    <row r="8" spans="1:29" ht="15.75">
      <c r="A8" s="632" t="s">
        <v>57</v>
      </c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28"/>
      <c r="M8" s="28"/>
      <c r="N8" s="28"/>
      <c r="O8" s="28"/>
      <c r="W8" s="42"/>
    </row>
    <row r="9" spans="1:29" ht="15">
      <c r="A9" s="44"/>
      <c r="B9" s="44"/>
      <c r="C9" s="44"/>
      <c r="D9" s="44"/>
      <c r="E9" s="44"/>
      <c r="F9" s="44"/>
      <c r="G9" s="44"/>
      <c r="H9" s="44"/>
      <c r="I9" s="44"/>
      <c r="J9" s="25"/>
      <c r="K9" s="26"/>
      <c r="W9" s="42"/>
    </row>
    <row r="10" spans="1:29" ht="25.5" customHeight="1" thickBot="1">
      <c r="A10" s="67" t="s">
        <v>130</v>
      </c>
      <c r="B10" s="40"/>
      <c r="M10" s="24"/>
      <c r="W10" s="42"/>
    </row>
    <row r="11" spans="1:29" ht="18" customHeight="1" thickBot="1">
      <c r="A11" s="31" t="s">
        <v>173</v>
      </c>
      <c r="B11" s="623" t="s">
        <v>344</v>
      </c>
      <c r="C11" s="624"/>
      <c r="D11" s="624"/>
      <c r="E11" s="625"/>
      <c r="F11" s="51"/>
      <c r="M11" s="24"/>
      <c r="W11" s="42"/>
    </row>
    <row r="12" spans="1:29" ht="17.25" customHeight="1" thickBot="1">
      <c r="A12" s="49" t="s">
        <v>174</v>
      </c>
      <c r="B12" s="623" t="s">
        <v>447</v>
      </c>
      <c r="C12" s="624"/>
      <c r="D12" s="624"/>
      <c r="E12" s="625"/>
      <c r="F12" s="51"/>
      <c r="M12" s="24"/>
      <c r="W12" s="42"/>
    </row>
    <row r="13" spans="1:29" ht="17.25" customHeight="1" thickBot="1">
      <c r="A13" s="31" t="s">
        <v>123</v>
      </c>
      <c r="B13" s="216">
        <v>13145</v>
      </c>
      <c r="C13" s="217"/>
      <c r="D13" s="218"/>
      <c r="E13" s="219"/>
      <c r="F13" s="45"/>
      <c r="G13" s="45"/>
      <c r="H13" s="45"/>
      <c r="I13" s="45"/>
      <c r="J13" s="77"/>
      <c r="L13" s="622"/>
      <c r="M13" s="622"/>
      <c r="N13" s="622"/>
      <c r="O13" s="622"/>
      <c r="P13" s="622"/>
      <c r="W13" s="42"/>
    </row>
    <row r="14" spans="1:29" s="43" customFormat="1" ht="16.5" thickBot="1">
      <c r="A14" s="25"/>
      <c r="B14" s="220"/>
      <c r="C14" s="218"/>
      <c r="D14" s="218"/>
      <c r="E14" s="221"/>
      <c r="F14" s="30"/>
      <c r="G14" s="21"/>
      <c r="H14" s="30"/>
      <c r="I14" s="30"/>
      <c r="J14" s="30"/>
      <c r="K14" s="30"/>
      <c r="L14" s="32"/>
      <c r="M14" s="32"/>
      <c r="N14" s="32"/>
      <c r="O14" s="32"/>
      <c r="P14" s="32"/>
      <c r="W14" s="42"/>
      <c r="AC14" s="21"/>
    </row>
    <row r="15" spans="1:29" ht="13.5" thickBot="1">
      <c r="A15" s="46" t="s">
        <v>121</v>
      </c>
      <c r="B15" s="575" t="s">
        <v>189</v>
      </c>
      <c r="C15" s="577"/>
      <c r="D15" s="577"/>
      <c r="E15" s="576"/>
      <c r="F15" s="51"/>
    </row>
    <row r="16" spans="1:29" ht="13.5" thickBot="1">
      <c r="A16" s="31" t="s">
        <v>80</v>
      </c>
      <c r="B16" s="575" t="s">
        <v>330</v>
      </c>
      <c r="C16" s="577"/>
      <c r="D16" s="577"/>
      <c r="E16" s="576"/>
      <c r="F16" s="51"/>
      <c r="H16" s="23"/>
      <c r="I16" s="23"/>
      <c r="J16" s="23"/>
      <c r="K16" s="23"/>
    </row>
    <row r="17" spans="1:16" ht="13.5" thickBot="1">
      <c r="B17" s="218"/>
      <c r="C17" s="218"/>
      <c r="D17" s="218"/>
      <c r="E17" s="218"/>
      <c r="G17" s="162"/>
      <c r="H17" s="24"/>
      <c r="I17" s="162"/>
    </row>
    <row r="18" spans="1:16" ht="76.5">
      <c r="A18" s="492" t="s">
        <v>202</v>
      </c>
      <c r="B18" s="493" t="s">
        <v>5</v>
      </c>
      <c r="C18" s="222" t="s">
        <v>175</v>
      </c>
      <c r="D18" s="223" t="s">
        <v>6</v>
      </c>
      <c r="E18" s="222" t="s">
        <v>7</v>
      </c>
      <c r="F18" s="494" t="s">
        <v>61</v>
      </c>
      <c r="G18" s="88" t="s">
        <v>187</v>
      </c>
      <c r="H18" s="89" t="s">
        <v>188</v>
      </c>
      <c r="I18" s="87" t="s">
        <v>153</v>
      </c>
      <c r="J18" s="215" t="s">
        <v>148</v>
      </c>
      <c r="K18" s="215" t="s">
        <v>149</v>
      </c>
      <c r="L18" s="214" t="s">
        <v>136</v>
      </c>
      <c r="M18" s="214" t="s">
        <v>152</v>
      </c>
      <c r="N18" s="68" t="s">
        <v>154</v>
      </c>
    </row>
    <row r="19" spans="1:16" ht="48.75" customHeight="1">
      <c r="A19" s="213" t="s">
        <v>418</v>
      </c>
      <c r="B19" s="212" t="s">
        <v>420</v>
      </c>
      <c r="C19" s="210" t="s">
        <v>419</v>
      </c>
      <c r="D19" s="90" t="s">
        <v>2</v>
      </c>
      <c r="E19" s="91">
        <v>1</v>
      </c>
      <c r="F19" s="92">
        <v>1098882</v>
      </c>
      <c r="G19" s="92">
        <v>1098882</v>
      </c>
      <c r="H19" s="211">
        <v>132895</v>
      </c>
      <c r="I19" s="211">
        <f t="shared" ref="I19:I39" si="0">G19+H19</f>
        <v>1231777</v>
      </c>
      <c r="J19" s="93" t="s">
        <v>199</v>
      </c>
      <c r="K19" s="94">
        <v>0.08</v>
      </c>
      <c r="L19" s="95">
        <v>45068</v>
      </c>
      <c r="M19" s="96">
        <v>10</v>
      </c>
      <c r="N19" s="97">
        <v>0</v>
      </c>
      <c r="O19" s="32"/>
      <c r="P19" s="32"/>
    </row>
    <row r="20" spans="1:16" ht="71.25">
      <c r="A20" s="495" t="s">
        <v>449</v>
      </c>
      <c r="B20" s="224" t="s">
        <v>421</v>
      </c>
      <c r="C20" s="225" t="s">
        <v>422</v>
      </c>
      <c r="D20" s="226" t="s">
        <v>2</v>
      </c>
      <c r="E20" s="227">
        <v>1</v>
      </c>
      <c r="F20" s="228">
        <v>42640</v>
      </c>
      <c r="G20" s="211">
        <v>42640</v>
      </c>
      <c r="H20" s="211">
        <v>5158</v>
      </c>
      <c r="I20" s="211">
        <f t="shared" si="0"/>
        <v>47798</v>
      </c>
      <c r="J20" s="207" t="s">
        <v>199</v>
      </c>
      <c r="K20" s="208">
        <v>0.08</v>
      </c>
      <c r="L20" s="95">
        <v>45068</v>
      </c>
      <c r="M20" s="96">
        <v>10</v>
      </c>
      <c r="N20" s="97">
        <v>0</v>
      </c>
      <c r="O20" s="32"/>
      <c r="P20" s="32"/>
    </row>
    <row r="21" spans="1:16" ht="43.5">
      <c r="A21" s="495" t="s">
        <v>52</v>
      </c>
      <c r="B21" s="229" t="s">
        <v>52</v>
      </c>
      <c r="C21" s="230" t="s">
        <v>423</v>
      </c>
      <c r="D21" s="226" t="s">
        <v>2</v>
      </c>
      <c r="E21" s="227">
        <v>33</v>
      </c>
      <c r="F21" s="228">
        <v>278586</v>
      </c>
      <c r="G21" s="211">
        <v>9193338</v>
      </c>
      <c r="H21" s="211">
        <v>1112229</v>
      </c>
      <c r="I21" s="211">
        <f t="shared" si="0"/>
        <v>10305567</v>
      </c>
      <c r="J21" s="207" t="s">
        <v>199</v>
      </c>
      <c r="K21" s="208">
        <v>0.08</v>
      </c>
      <c r="L21" s="95">
        <v>45068</v>
      </c>
      <c r="M21" s="96">
        <v>10</v>
      </c>
      <c r="N21" s="97">
        <v>0</v>
      </c>
      <c r="O21" s="32"/>
      <c r="P21" s="32"/>
    </row>
    <row r="22" spans="1:16" ht="43.5">
      <c r="A22" s="495" t="s">
        <v>449</v>
      </c>
      <c r="B22" s="229" t="s">
        <v>52</v>
      </c>
      <c r="C22" s="230" t="s">
        <v>424</v>
      </c>
      <c r="D22" s="226" t="s">
        <v>2</v>
      </c>
      <c r="E22" s="227">
        <v>5</v>
      </c>
      <c r="F22" s="228">
        <v>486420</v>
      </c>
      <c r="G22" s="211">
        <v>2432100</v>
      </c>
      <c r="H22" s="211">
        <v>294130</v>
      </c>
      <c r="I22" s="211">
        <f t="shared" si="0"/>
        <v>2726230</v>
      </c>
      <c r="J22" s="207" t="s">
        <v>199</v>
      </c>
      <c r="K22" s="208">
        <v>0.08</v>
      </c>
      <c r="L22" s="95">
        <v>45068</v>
      </c>
      <c r="M22" s="96">
        <v>10</v>
      </c>
      <c r="N22" s="97">
        <v>0</v>
      </c>
      <c r="O22" s="32"/>
      <c r="P22" s="32"/>
    </row>
    <row r="23" spans="1:16" ht="29.25">
      <c r="A23" s="495" t="s">
        <v>449</v>
      </c>
      <c r="B23" s="231" t="s">
        <v>52</v>
      </c>
      <c r="C23" s="230" t="s">
        <v>425</v>
      </c>
      <c r="D23" s="226" t="s">
        <v>2</v>
      </c>
      <c r="E23" s="227">
        <v>1</v>
      </c>
      <c r="F23" s="228">
        <v>407025</v>
      </c>
      <c r="G23" s="211">
        <v>407025</v>
      </c>
      <c r="H23" s="211">
        <v>49222</v>
      </c>
      <c r="I23" s="211">
        <f t="shared" si="0"/>
        <v>456247</v>
      </c>
      <c r="J23" s="207" t="s">
        <v>199</v>
      </c>
      <c r="K23" s="208">
        <v>0.08</v>
      </c>
      <c r="L23" s="95">
        <v>45068</v>
      </c>
      <c r="M23" s="96">
        <v>10</v>
      </c>
      <c r="N23" s="97">
        <v>0</v>
      </c>
      <c r="O23" s="32"/>
      <c r="P23" s="32"/>
    </row>
    <row r="24" spans="1:16" ht="57.75">
      <c r="A24" s="495" t="s">
        <v>449</v>
      </c>
      <c r="B24" s="231" t="s">
        <v>426</v>
      </c>
      <c r="C24" s="230" t="s">
        <v>427</v>
      </c>
      <c r="D24" s="226" t="s">
        <v>2</v>
      </c>
      <c r="E24" s="227">
        <v>1</v>
      </c>
      <c r="F24" s="228">
        <v>50000</v>
      </c>
      <c r="G24" s="211">
        <v>50000</v>
      </c>
      <c r="H24" s="211">
        <v>6043</v>
      </c>
      <c r="I24" s="211">
        <f t="shared" si="0"/>
        <v>56043</v>
      </c>
      <c r="J24" s="207" t="s">
        <v>199</v>
      </c>
      <c r="K24" s="208">
        <v>0.08</v>
      </c>
      <c r="L24" s="95">
        <v>45068</v>
      </c>
      <c r="M24" s="96">
        <v>10</v>
      </c>
      <c r="N24" s="97">
        <v>0</v>
      </c>
      <c r="O24" s="32"/>
      <c r="P24" s="32"/>
    </row>
    <row r="25" spans="1:16" ht="15.75">
      <c r="A25" s="495" t="s">
        <v>449</v>
      </c>
      <c r="B25" s="232" t="s">
        <v>428</v>
      </c>
      <c r="C25" s="233" t="s">
        <v>450</v>
      </c>
      <c r="D25" s="226" t="s">
        <v>0</v>
      </c>
      <c r="E25" s="227">
        <v>324</v>
      </c>
      <c r="F25" s="234" t="s">
        <v>449</v>
      </c>
      <c r="G25" s="211">
        <v>1594488</v>
      </c>
      <c r="H25" s="211">
        <v>192829</v>
      </c>
      <c r="I25" s="211">
        <f t="shared" si="0"/>
        <v>1787317</v>
      </c>
      <c r="J25" s="207" t="s">
        <v>199</v>
      </c>
      <c r="K25" s="208">
        <v>0.08</v>
      </c>
      <c r="L25" s="95">
        <v>45068</v>
      </c>
      <c r="M25" s="96">
        <v>10</v>
      </c>
      <c r="N25" s="97">
        <v>0</v>
      </c>
      <c r="O25" s="32"/>
      <c r="P25" s="32"/>
    </row>
    <row r="26" spans="1:16" ht="25.5">
      <c r="A26" s="495" t="s">
        <v>449</v>
      </c>
      <c r="B26" s="232" t="s">
        <v>428</v>
      </c>
      <c r="C26" s="233" t="s">
        <v>451</v>
      </c>
      <c r="D26" s="226" t="s">
        <v>0</v>
      </c>
      <c r="E26" s="227">
        <v>26</v>
      </c>
      <c r="F26" s="234" t="s">
        <v>449</v>
      </c>
      <c r="G26" s="211">
        <v>127953</v>
      </c>
      <c r="H26" s="211">
        <v>15475</v>
      </c>
      <c r="I26" s="211">
        <f t="shared" si="0"/>
        <v>143428</v>
      </c>
      <c r="J26" s="207" t="s">
        <v>199</v>
      </c>
      <c r="K26" s="208">
        <v>0.08</v>
      </c>
      <c r="L26" s="95">
        <v>45068</v>
      </c>
      <c r="M26" s="96">
        <v>10</v>
      </c>
      <c r="N26" s="97">
        <v>0</v>
      </c>
      <c r="O26" s="32"/>
      <c r="P26" s="32"/>
    </row>
    <row r="27" spans="1:16" ht="29.25">
      <c r="A27" s="496" t="s">
        <v>53</v>
      </c>
      <c r="B27" s="230" t="s">
        <v>429</v>
      </c>
      <c r="C27" s="230" t="s">
        <v>430</v>
      </c>
      <c r="D27" s="226" t="s">
        <v>2</v>
      </c>
      <c r="E27" s="227">
        <v>2</v>
      </c>
      <c r="F27" s="228">
        <v>565039</v>
      </c>
      <c r="G27" s="211">
        <v>1130078</v>
      </c>
      <c r="H27" s="211">
        <v>136668</v>
      </c>
      <c r="I27" s="211">
        <f t="shared" si="0"/>
        <v>1266746</v>
      </c>
      <c r="J27" s="207" t="s">
        <v>199</v>
      </c>
      <c r="K27" s="208">
        <v>0.08</v>
      </c>
      <c r="L27" s="95">
        <v>45068</v>
      </c>
      <c r="M27" s="96">
        <v>10</v>
      </c>
      <c r="N27" s="97">
        <v>0</v>
      </c>
      <c r="O27" s="32"/>
      <c r="P27" s="32"/>
    </row>
    <row r="28" spans="1:16" ht="28.5">
      <c r="A28" s="496" t="s">
        <v>449</v>
      </c>
      <c r="B28" s="235" t="s">
        <v>429</v>
      </c>
      <c r="C28" s="230" t="s">
        <v>431</v>
      </c>
      <c r="D28" s="236" t="s">
        <v>2</v>
      </c>
      <c r="E28" s="237">
        <v>13</v>
      </c>
      <c r="F28" s="238">
        <v>527165.35</v>
      </c>
      <c r="G28" s="211">
        <v>6853150</v>
      </c>
      <c r="H28" s="211">
        <v>828795</v>
      </c>
      <c r="I28" s="211">
        <f t="shared" si="0"/>
        <v>7681945</v>
      </c>
      <c r="J28" s="34" t="s">
        <v>199</v>
      </c>
      <c r="K28" s="82">
        <v>0.08</v>
      </c>
      <c r="L28" s="95">
        <v>45068</v>
      </c>
      <c r="M28" s="96">
        <v>10</v>
      </c>
      <c r="N28" s="97">
        <v>0</v>
      </c>
    </row>
    <row r="29" spans="1:16" ht="28.5">
      <c r="A29" s="496" t="s">
        <v>449</v>
      </c>
      <c r="B29" s="235" t="s">
        <v>429</v>
      </c>
      <c r="C29" s="230" t="s">
        <v>432</v>
      </c>
      <c r="D29" s="239" t="s">
        <v>2</v>
      </c>
      <c r="E29" s="240">
        <v>7</v>
      </c>
      <c r="F29" s="238">
        <v>506692.85</v>
      </c>
      <c r="G29" s="211">
        <v>3546850</v>
      </c>
      <c r="H29" s="211">
        <v>428942</v>
      </c>
      <c r="I29" s="211">
        <f t="shared" si="0"/>
        <v>3975792</v>
      </c>
      <c r="J29" s="93" t="s">
        <v>199</v>
      </c>
      <c r="K29" s="94">
        <v>0.08</v>
      </c>
      <c r="L29" s="95">
        <v>45068</v>
      </c>
      <c r="M29" s="96">
        <v>10</v>
      </c>
      <c r="N29" s="97">
        <v>0</v>
      </c>
    </row>
    <row r="30" spans="1:16" ht="28.5">
      <c r="A30" s="496" t="s">
        <v>449</v>
      </c>
      <c r="B30" s="235" t="s">
        <v>429</v>
      </c>
      <c r="C30" s="230" t="s">
        <v>433</v>
      </c>
      <c r="D30" s="236" t="s">
        <v>2</v>
      </c>
      <c r="E30" s="237">
        <v>5</v>
      </c>
      <c r="F30" s="238">
        <v>486220.47</v>
      </c>
      <c r="G30" s="211">
        <v>2431102</v>
      </c>
      <c r="H30" s="211">
        <v>294006</v>
      </c>
      <c r="I30" s="211">
        <f t="shared" si="0"/>
        <v>2725108</v>
      </c>
      <c r="J30" s="34" t="s">
        <v>199</v>
      </c>
      <c r="K30" s="82">
        <v>0.08</v>
      </c>
      <c r="L30" s="95">
        <v>45068</v>
      </c>
      <c r="M30" s="96">
        <v>10</v>
      </c>
      <c r="N30" s="97">
        <v>0</v>
      </c>
    </row>
    <row r="31" spans="1:16" ht="28.5">
      <c r="A31" s="496" t="s">
        <v>449</v>
      </c>
      <c r="B31" s="235" t="s">
        <v>429</v>
      </c>
      <c r="C31" s="230" t="s">
        <v>434</v>
      </c>
      <c r="D31" s="236" t="s">
        <v>2</v>
      </c>
      <c r="E31" s="237">
        <v>5</v>
      </c>
      <c r="F31" s="241">
        <v>339331</v>
      </c>
      <c r="G31" s="211">
        <v>1696655</v>
      </c>
      <c r="H31" s="211">
        <v>205187</v>
      </c>
      <c r="I31" s="211">
        <f t="shared" si="0"/>
        <v>1901842</v>
      </c>
      <c r="J31" s="34" t="s">
        <v>199</v>
      </c>
      <c r="K31" s="82">
        <v>0.08</v>
      </c>
      <c r="L31" s="95">
        <v>45068</v>
      </c>
      <c r="M31" s="96">
        <v>10</v>
      </c>
      <c r="N31" s="97">
        <v>0</v>
      </c>
    </row>
    <row r="32" spans="1:16" ht="14.25">
      <c r="A32" s="497" t="s">
        <v>449</v>
      </c>
      <c r="B32" s="242" t="s">
        <v>203</v>
      </c>
      <c r="C32" s="243" t="s">
        <v>446</v>
      </c>
      <c r="D32" s="226" t="s">
        <v>2</v>
      </c>
      <c r="E32" s="227">
        <v>32</v>
      </c>
      <c r="F32" s="238">
        <v>138740.16</v>
      </c>
      <c r="G32" s="211">
        <v>4439685</v>
      </c>
      <c r="H32" s="211">
        <v>536916</v>
      </c>
      <c r="I32" s="211">
        <f t="shared" si="0"/>
        <v>4976601</v>
      </c>
      <c r="J32" s="207" t="s">
        <v>199</v>
      </c>
      <c r="K32" s="208">
        <v>0.08</v>
      </c>
      <c r="L32" s="95">
        <v>45068</v>
      </c>
      <c r="M32" s="96">
        <v>10</v>
      </c>
      <c r="N32" s="97">
        <v>0</v>
      </c>
    </row>
    <row r="33" spans="1:29" ht="28.5">
      <c r="A33" s="498" t="s">
        <v>449</v>
      </c>
      <c r="B33" s="230" t="s">
        <v>435</v>
      </c>
      <c r="C33" s="230" t="s">
        <v>436</v>
      </c>
      <c r="D33" s="226" t="s">
        <v>2</v>
      </c>
      <c r="E33" s="227">
        <v>26</v>
      </c>
      <c r="F33" s="238">
        <v>64181.1</v>
      </c>
      <c r="G33" s="211">
        <v>1668709</v>
      </c>
      <c r="H33" s="211">
        <v>201803</v>
      </c>
      <c r="I33" s="211">
        <f t="shared" si="0"/>
        <v>1870512</v>
      </c>
      <c r="J33" s="207" t="s">
        <v>199</v>
      </c>
      <c r="K33" s="208">
        <v>0.08</v>
      </c>
      <c r="L33" s="95">
        <v>45068</v>
      </c>
      <c r="M33" s="96">
        <v>10</v>
      </c>
      <c r="N33" s="97">
        <v>0</v>
      </c>
    </row>
    <row r="34" spans="1:29" ht="42.75">
      <c r="A34" s="498" t="s">
        <v>449</v>
      </c>
      <c r="B34" s="230" t="s">
        <v>438</v>
      </c>
      <c r="C34" s="230" t="s">
        <v>437</v>
      </c>
      <c r="D34" s="226" t="s">
        <v>2</v>
      </c>
      <c r="E34" s="227">
        <v>5</v>
      </c>
      <c r="F34" s="234">
        <v>73417.33</v>
      </c>
      <c r="G34" s="211">
        <v>367087</v>
      </c>
      <c r="H34" s="211">
        <v>44391</v>
      </c>
      <c r="I34" s="211">
        <f t="shared" si="0"/>
        <v>411478</v>
      </c>
      <c r="J34" s="207" t="s">
        <v>199</v>
      </c>
      <c r="K34" s="208">
        <v>0.08</v>
      </c>
      <c r="L34" s="95">
        <v>45068</v>
      </c>
      <c r="M34" s="96">
        <v>10</v>
      </c>
      <c r="N34" s="97">
        <v>0</v>
      </c>
    </row>
    <row r="35" spans="1:29" ht="28.5">
      <c r="A35" s="498" t="s">
        <v>449</v>
      </c>
      <c r="B35" s="230" t="s">
        <v>439</v>
      </c>
      <c r="C35" s="230" t="s">
        <v>440</v>
      </c>
      <c r="D35" s="226" t="s">
        <v>2</v>
      </c>
      <c r="E35" s="227">
        <v>2</v>
      </c>
      <c r="F35" s="228">
        <v>27953</v>
      </c>
      <c r="G35" s="211">
        <v>55906</v>
      </c>
      <c r="H35" s="211">
        <v>6760</v>
      </c>
      <c r="I35" s="211">
        <f t="shared" si="0"/>
        <v>62666</v>
      </c>
      <c r="J35" s="207" t="s">
        <v>199</v>
      </c>
      <c r="K35" s="208">
        <v>0.08</v>
      </c>
      <c r="L35" s="95">
        <v>45068</v>
      </c>
      <c r="M35" s="96">
        <v>10</v>
      </c>
      <c r="N35" s="97">
        <v>0</v>
      </c>
    </row>
    <row r="36" spans="1:29" ht="71.25">
      <c r="A36" s="497" t="s">
        <v>449</v>
      </c>
      <c r="B36" s="244" t="s">
        <v>421</v>
      </c>
      <c r="C36" s="230" t="s">
        <v>422</v>
      </c>
      <c r="D36" s="226" t="s">
        <v>2</v>
      </c>
      <c r="E36" s="227">
        <v>4</v>
      </c>
      <c r="F36" s="238">
        <v>42640.25</v>
      </c>
      <c r="G36" s="211">
        <v>170560</v>
      </c>
      <c r="H36" s="211">
        <v>20627</v>
      </c>
      <c r="I36" s="211">
        <f t="shared" si="0"/>
        <v>191187</v>
      </c>
      <c r="J36" s="207" t="s">
        <v>199</v>
      </c>
      <c r="K36" s="208">
        <v>0.08</v>
      </c>
      <c r="L36" s="95">
        <v>45068</v>
      </c>
      <c r="M36" s="96">
        <v>10</v>
      </c>
      <c r="N36" s="97">
        <v>0</v>
      </c>
    </row>
    <row r="37" spans="1:29" ht="28.5">
      <c r="A37" s="245" t="s">
        <v>452</v>
      </c>
      <c r="B37" s="230" t="s">
        <v>441</v>
      </c>
      <c r="C37" s="230" t="s">
        <v>442</v>
      </c>
      <c r="D37" s="239" t="s">
        <v>0</v>
      </c>
      <c r="E37" s="240">
        <v>793.2</v>
      </c>
      <c r="F37" s="246" t="s">
        <v>449</v>
      </c>
      <c r="G37" s="211">
        <v>13540734</v>
      </c>
      <c r="H37" s="211">
        <v>1637176</v>
      </c>
      <c r="I37" s="211">
        <f t="shared" si="0"/>
        <v>15177910</v>
      </c>
      <c r="J37" s="93" t="s">
        <v>199</v>
      </c>
      <c r="K37" s="94">
        <v>0.08</v>
      </c>
      <c r="L37" s="95">
        <v>45068</v>
      </c>
      <c r="M37" s="96">
        <v>10</v>
      </c>
      <c r="N37" s="97">
        <v>0</v>
      </c>
    </row>
    <row r="38" spans="1:29" ht="28.5">
      <c r="A38" s="499" t="s">
        <v>449</v>
      </c>
      <c r="B38" s="247" t="s">
        <v>443</v>
      </c>
      <c r="C38" s="230" t="s">
        <v>444</v>
      </c>
      <c r="D38" s="236" t="s">
        <v>2</v>
      </c>
      <c r="E38" s="248">
        <v>2</v>
      </c>
      <c r="F38" s="228">
        <v>74270.100000000006</v>
      </c>
      <c r="G38" s="211">
        <v>148540</v>
      </c>
      <c r="H38" s="211">
        <v>17962</v>
      </c>
      <c r="I38" s="211">
        <f t="shared" si="0"/>
        <v>166502</v>
      </c>
      <c r="J38" s="209" t="s">
        <v>199</v>
      </c>
      <c r="K38" s="249">
        <v>0.08</v>
      </c>
      <c r="L38" s="95">
        <v>45068</v>
      </c>
      <c r="M38" s="96">
        <v>10</v>
      </c>
      <c r="N38" s="97">
        <v>0</v>
      </c>
    </row>
    <row r="39" spans="1:29" ht="29.25" thickBot="1">
      <c r="A39" s="500" t="s">
        <v>449</v>
      </c>
      <c r="B39" s="501" t="s">
        <v>445</v>
      </c>
      <c r="C39" s="502" t="s">
        <v>444</v>
      </c>
      <c r="D39" s="503" t="s">
        <v>2</v>
      </c>
      <c r="E39" s="504">
        <v>2</v>
      </c>
      <c r="F39" s="505">
        <v>74270</v>
      </c>
      <c r="G39" s="506">
        <v>148540</v>
      </c>
      <c r="H39" s="506">
        <v>17962</v>
      </c>
      <c r="I39" s="506">
        <f t="shared" si="0"/>
        <v>166502</v>
      </c>
      <c r="J39" s="507" t="s">
        <v>199</v>
      </c>
      <c r="K39" s="508">
        <v>0.08</v>
      </c>
      <c r="L39" s="509">
        <v>45068</v>
      </c>
      <c r="M39" s="510">
        <v>10</v>
      </c>
      <c r="N39" s="511">
        <v>0</v>
      </c>
    </row>
    <row r="40" spans="1:29" ht="16.5" thickBot="1">
      <c r="A40" s="86" t="s">
        <v>198</v>
      </c>
      <c r="B40" s="85"/>
      <c r="C40" s="85"/>
      <c r="D40" s="85"/>
      <c r="E40" s="85"/>
      <c r="F40" s="85"/>
      <c r="G40" s="35">
        <f>SUM(G19:G39)</f>
        <v>51144022</v>
      </c>
      <c r="H40" s="35">
        <f>SUM(H19:H39)</f>
        <v>6185176</v>
      </c>
      <c r="I40" s="35">
        <f>SUM(I19:I39)</f>
        <v>57329198</v>
      </c>
      <c r="J40" s="35"/>
      <c r="K40" s="35"/>
      <c r="L40" s="35"/>
      <c r="M40" s="35"/>
      <c r="N40" s="37"/>
    </row>
    <row r="41" spans="1:29" s="47" customFormat="1" ht="15">
      <c r="L41" s="21"/>
      <c r="M41" s="21"/>
      <c r="N41" s="21"/>
      <c r="O41" s="21"/>
      <c r="P41" s="21"/>
    </row>
    <row r="42" spans="1:29" s="47" customFormat="1" ht="15">
      <c r="L42" s="21"/>
      <c r="M42" s="21"/>
      <c r="N42" s="21"/>
      <c r="O42" s="21"/>
      <c r="P42" s="21"/>
    </row>
    <row r="43" spans="1:29" s="47" customFormat="1" ht="15">
      <c r="L43" s="21"/>
      <c r="M43" s="21"/>
      <c r="N43" s="21"/>
      <c r="O43" s="21"/>
      <c r="P43" s="21"/>
    </row>
    <row r="44" spans="1:29" s="47" customFormat="1" ht="26.25" customHeight="1" thickBot="1">
      <c r="A44" s="67" t="s">
        <v>126</v>
      </c>
      <c r="B44" s="40"/>
      <c r="G44" s="163"/>
      <c r="L44" s="21"/>
      <c r="M44" s="21"/>
      <c r="N44" s="21"/>
      <c r="O44" s="21"/>
      <c r="P44" s="21"/>
    </row>
    <row r="45" spans="1:29" s="47" customFormat="1" ht="17.25" customHeight="1" thickBot="1">
      <c r="A45" s="31" t="s">
        <v>173</v>
      </c>
      <c r="B45" s="626" t="s">
        <v>344</v>
      </c>
      <c r="C45" s="627"/>
      <c r="D45" s="627"/>
      <c r="E45" s="628"/>
      <c r="F45" s="104"/>
      <c r="G45" s="163"/>
      <c r="L45" s="21"/>
      <c r="M45" s="21"/>
      <c r="N45" s="21"/>
      <c r="O45" s="21"/>
      <c r="P45" s="21"/>
    </row>
    <row r="46" spans="1:29" s="47" customFormat="1" ht="17.25" customHeight="1" thickBot="1">
      <c r="A46" s="31" t="s">
        <v>174</v>
      </c>
      <c r="B46" s="626" t="s">
        <v>447</v>
      </c>
      <c r="C46" s="627"/>
      <c r="D46" s="627"/>
      <c r="E46" s="628"/>
      <c r="F46" s="104"/>
      <c r="L46" s="21"/>
      <c r="M46" s="21"/>
      <c r="N46" s="21"/>
      <c r="O46" s="21"/>
      <c r="P46" s="21"/>
    </row>
    <row r="47" spans="1:29" ht="16.5" customHeight="1" thickBot="1">
      <c r="A47" s="31" t="s">
        <v>123</v>
      </c>
      <c r="B47" s="161">
        <v>13145</v>
      </c>
      <c r="C47" s="50"/>
      <c r="E47" s="45"/>
      <c r="F47" s="45"/>
      <c r="G47" s="45"/>
      <c r="H47" s="45"/>
      <c r="I47" s="45"/>
      <c r="J47" s="45"/>
      <c r="K47" s="45"/>
      <c r="W47" s="42"/>
    </row>
    <row r="48" spans="1:29" s="43" customFormat="1" ht="15.75" thickBot="1">
      <c r="A48" s="25"/>
      <c r="B48" s="25"/>
      <c r="C48" s="21"/>
      <c r="D48" s="21"/>
      <c r="E48" s="30"/>
      <c r="F48" s="30"/>
      <c r="G48" s="30"/>
      <c r="H48" s="30"/>
      <c r="I48" s="30"/>
      <c r="J48" s="30"/>
      <c r="K48" s="30"/>
      <c r="L48" s="21"/>
      <c r="M48" s="21"/>
      <c r="N48" s="21"/>
      <c r="O48" s="21"/>
      <c r="P48" s="21"/>
      <c r="W48" s="42"/>
      <c r="AC48" s="21"/>
    </row>
    <row r="49" spans="1:16" ht="13.5" thickBot="1">
      <c r="A49" s="250" t="s">
        <v>121</v>
      </c>
      <c r="B49" s="575" t="s">
        <v>189</v>
      </c>
      <c r="C49" s="577"/>
      <c r="D49" s="577"/>
      <c r="E49" s="576"/>
      <c r="F49" s="29"/>
      <c r="G49" s="45"/>
    </row>
    <row r="50" spans="1:16" ht="13.5" thickBot="1">
      <c r="A50" s="250" t="s">
        <v>158</v>
      </c>
      <c r="B50" s="603" t="s">
        <v>330</v>
      </c>
      <c r="C50" s="604"/>
      <c r="D50" s="604"/>
      <c r="E50" s="605"/>
      <c r="F50" s="104"/>
      <c r="G50" s="45"/>
      <c r="H50" s="23"/>
      <c r="I50" s="23"/>
      <c r="J50" s="23"/>
      <c r="K50" s="23"/>
    </row>
    <row r="51" spans="1:16" ht="13.5" thickBot="1">
      <c r="A51" s="218"/>
      <c r="B51" s="218"/>
      <c r="C51" s="218"/>
      <c r="D51" s="218"/>
      <c r="E51" s="218"/>
      <c r="G51" s="45"/>
    </row>
    <row r="52" spans="1:16" ht="15.75">
      <c r="A52" s="251" t="s">
        <v>5</v>
      </c>
      <c r="B52" s="252" t="s">
        <v>175</v>
      </c>
      <c r="C52" s="253" t="s">
        <v>6</v>
      </c>
      <c r="D52" s="252" t="s">
        <v>7</v>
      </c>
      <c r="E52" s="254" t="s">
        <v>161</v>
      </c>
      <c r="F52" s="48"/>
      <c r="G52" s="48"/>
      <c r="H52" s="48"/>
      <c r="I52" s="48"/>
      <c r="J52" s="48"/>
      <c r="K52" s="48"/>
      <c r="L52" s="32"/>
    </row>
    <row r="53" spans="1:16">
      <c r="A53" s="255" t="s">
        <v>52</v>
      </c>
      <c r="B53" s="256" t="s">
        <v>455</v>
      </c>
      <c r="C53" s="236" t="s">
        <v>2</v>
      </c>
      <c r="D53" s="237">
        <v>5</v>
      </c>
      <c r="E53" s="257">
        <v>44826</v>
      </c>
      <c r="L53" s="28"/>
    </row>
    <row r="54" spans="1:16" ht="15.75">
      <c r="A54" s="255" t="s">
        <v>54</v>
      </c>
      <c r="B54" s="256" t="s">
        <v>458</v>
      </c>
      <c r="C54" s="236" t="s">
        <v>182</v>
      </c>
      <c r="D54" s="237">
        <v>131</v>
      </c>
      <c r="E54" s="257">
        <v>44826</v>
      </c>
      <c r="L54" s="32"/>
    </row>
    <row r="55" spans="1:16">
      <c r="A55" s="255" t="s">
        <v>51</v>
      </c>
      <c r="B55" s="256" t="s">
        <v>317</v>
      </c>
      <c r="C55" s="236" t="s">
        <v>2</v>
      </c>
      <c r="D55" s="237">
        <v>1</v>
      </c>
      <c r="E55" s="257">
        <v>44826</v>
      </c>
      <c r="L55" s="28"/>
    </row>
    <row r="56" spans="1:16" ht="25.5">
      <c r="A56" s="255" t="s">
        <v>396</v>
      </c>
      <c r="B56" s="256" t="s">
        <v>318</v>
      </c>
      <c r="C56" s="258" t="s">
        <v>454</v>
      </c>
      <c r="D56" s="259" t="s">
        <v>453</v>
      </c>
      <c r="E56" s="260" t="s">
        <v>459</v>
      </c>
      <c r="L56" s="28"/>
    </row>
    <row r="57" spans="1:16" ht="13.5" thickBot="1">
      <c r="A57" s="255" t="s">
        <v>456</v>
      </c>
      <c r="B57" s="256" t="s">
        <v>457</v>
      </c>
      <c r="C57" s="236" t="s">
        <v>2</v>
      </c>
      <c r="D57" s="237">
        <v>1</v>
      </c>
      <c r="E57" s="257">
        <v>44826</v>
      </c>
      <c r="L57" s="28"/>
    </row>
    <row r="58" spans="1:16" ht="16.5" thickBot="1">
      <c r="A58" s="261" t="s">
        <v>3</v>
      </c>
      <c r="B58" s="262"/>
      <c r="C58" s="262"/>
      <c r="D58" s="262" t="s">
        <v>449</v>
      </c>
      <c r="E58" s="263"/>
      <c r="F58" s="36"/>
      <c r="G58" s="36"/>
      <c r="J58" s="36"/>
      <c r="K58" s="36"/>
      <c r="M58" s="26"/>
    </row>
    <row r="59" spans="1:16" ht="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6" ht="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6" ht="15.75">
      <c r="A61" s="629" t="s">
        <v>339</v>
      </c>
      <c r="B61" s="629"/>
      <c r="C61" s="629"/>
      <c r="D61" s="630"/>
      <c r="E61" s="630"/>
      <c r="F61" s="165"/>
      <c r="G61" s="629" t="s">
        <v>407</v>
      </c>
      <c r="H61" s="629"/>
      <c r="I61" s="630" t="s">
        <v>191</v>
      </c>
      <c r="J61" s="630"/>
    </row>
    <row r="62" spans="1:16" ht="15.75">
      <c r="A62" s="629"/>
      <c r="B62" s="629"/>
      <c r="C62" s="629"/>
      <c r="D62" s="630"/>
      <c r="E62" s="630"/>
      <c r="F62" s="165"/>
      <c r="G62" s="629"/>
      <c r="H62" s="629"/>
      <c r="I62" s="630"/>
      <c r="J62" s="630"/>
    </row>
    <row r="63" spans="1:16" ht="48.75" customHeight="1">
      <c r="A63" s="629"/>
      <c r="B63" s="629"/>
      <c r="C63" s="629"/>
      <c r="D63" s="630"/>
      <c r="E63" s="630"/>
      <c r="F63" s="165"/>
      <c r="G63" s="629"/>
      <c r="H63" s="629"/>
      <c r="I63" s="630"/>
      <c r="J63" s="630"/>
    </row>
    <row r="64" spans="1:16" ht="45.75" customHeight="1">
      <c r="G64" s="629"/>
      <c r="H64" s="629"/>
      <c r="I64" s="630"/>
      <c r="J64" s="630"/>
    </row>
    <row r="73" spans="7:9" ht="25.5">
      <c r="G73" s="52" t="s">
        <v>186</v>
      </c>
      <c r="I73" s="24" t="e">
        <f>#REF!+#REF!+#REF!+#REF!+#REF!+#REF!+I40</f>
        <v>#REF!</v>
      </c>
    </row>
    <row r="74" spans="7:9">
      <c r="G74" s="24" t="e">
        <f>#REF!+#REF!+#REF!+#REF!+#REF!+#REF!+G40</f>
        <v>#REF!</v>
      </c>
    </row>
    <row r="76" spans="7:9" ht="25.5">
      <c r="G76" s="52" t="s">
        <v>377</v>
      </c>
      <c r="H76"/>
      <c r="I76"/>
    </row>
    <row r="77" spans="7:9">
      <c r="G77" s="24" t="e">
        <f>G74/'Adatlap '!P105*'Adatlap '!Q99</f>
        <v>#REF!</v>
      </c>
      <c r="H77" s="24" t="e">
        <f>#REF!+#REF!+#REF!+#REF!+#REF!+#REF!+H40</f>
        <v>#REF!</v>
      </c>
      <c r="I77" s="21" t="s">
        <v>378</v>
      </c>
    </row>
    <row r="78" spans="7:9">
      <c r="G78"/>
      <c r="H78"/>
      <c r="I78" s="171" t="s">
        <v>379</v>
      </c>
    </row>
    <row r="89" spans="7:8">
      <c r="G89" s="24">
        <v>62990277</v>
      </c>
    </row>
    <row r="91" spans="7:8">
      <c r="G91" s="24">
        <v>51144022</v>
      </c>
    </row>
    <row r="93" spans="7:8">
      <c r="G93" s="24">
        <v>11846255</v>
      </c>
      <c r="H93" s="172">
        <f>G93/6</f>
        <v>1974375.8333333333</v>
      </c>
    </row>
  </sheetData>
  <customSheetViews>
    <customSheetView guid="{72789DBC-B43A-46A7-8750-AFD11E6FEE84}" scale="69" showPageBreaks="1" fitToPage="1" printArea="1" view="pageBreakPreview" topLeftCell="B17">
      <selection activeCell="J43" sqref="J43"/>
      <colBreaks count="1" manualBreakCount="1">
        <brk id="11" max="72" man="1"/>
      </colBreaks>
      <pageMargins left="0.51181102362204722" right="0.51181102362204722" top="0.55118110236220474" bottom="0.55118110236220474" header="0.31496062992125984" footer="0.31496062992125984"/>
      <pageSetup paperSize="9" scale="43" fitToHeight="0" orientation="landscape" r:id="rId1"/>
      <headerFooter>
        <oddHeader>&amp;C&amp;"Arial,Félkövér"&amp;28&amp;A&amp;R&amp;P</oddHeader>
      </headerFooter>
    </customSheetView>
  </customSheetViews>
  <mergeCells count="15">
    <mergeCell ref="A61:C63"/>
    <mergeCell ref="D61:E63"/>
    <mergeCell ref="G61:H64"/>
    <mergeCell ref="I61:J64"/>
    <mergeCell ref="C2:G2"/>
    <mergeCell ref="A8:K8"/>
    <mergeCell ref="B49:E49"/>
    <mergeCell ref="B50:E50"/>
    <mergeCell ref="L13:P13"/>
    <mergeCell ref="B11:E11"/>
    <mergeCell ref="B12:E12"/>
    <mergeCell ref="B45:E45"/>
    <mergeCell ref="B46:E46"/>
    <mergeCell ref="B15:E15"/>
    <mergeCell ref="B16:E16"/>
  </mergeCells>
  <pageMargins left="0.51181102362204722" right="0.51181102362204722" top="0.55118110236220474" bottom="0.55118110236220474" header="0.31496062992125984" footer="0.31496062992125984"/>
  <pageSetup paperSize="8" scale="52" orientation="landscape" r:id="rId2"/>
  <headerFooter>
    <oddHeader>&amp;C&amp;"Arial,Félkövér"&amp;28&amp;A&amp;R&amp;P</oddHeader>
  </headerFooter>
  <colBreaks count="1" manualBreakCount="1">
    <brk id="11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7">
    <tabColor rgb="FF92D050"/>
    <pageSetUpPr fitToPage="1"/>
  </sheetPr>
  <dimension ref="A1:O59"/>
  <sheetViews>
    <sheetView view="pageBreakPreview" topLeftCell="A19" zoomScale="60" zoomScaleNormal="60" zoomScalePageLayoutView="60" workbookViewId="0">
      <selection activeCell="J25" sqref="J25"/>
    </sheetView>
  </sheetViews>
  <sheetFormatPr defaultColWidth="9.140625" defaultRowHeight="12.75"/>
  <cols>
    <col min="1" max="1" width="18.140625" style="39" customWidth="1"/>
    <col min="2" max="2" width="26.140625" style="21" customWidth="1"/>
    <col min="3" max="3" width="40.7109375" style="21" customWidth="1"/>
    <col min="4" max="4" width="10.5703125" style="21" customWidth="1"/>
    <col min="5" max="5" width="14.7109375" style="21" customWidth="1"/>
    <col min="6" max="6" width="17.140625" style="21" customWidth="1"/>
    <col min="7" max="7" width="15.140625" style="21" customWidth="1"/>
    <col min="8" max="8" width="17.42578125" style="21" customWidth="1"/>
    <col min="9" max="9" width="15.42578125" style="21" customWidth="1"/>
    <col min="10" max="10" width="13" style="21" customWidth="1"/>
    <col min="11" max="12" width="24.42578125" style="21" customWidth="1"/>
    <col min="13" max="13" width="16.140625" style="21" customWidth="1"/>
    <col min="14" max="14" width="12" style="21" customWidth="1"/>
    <col min="15" max="15" width="16" style="21" customWidth="1"/>
    <col min="16" max="16384" width="9.140625" style="21"/>
  </cols>
  <sheetData>
    <row r="1" spans="1:15">
      <c r="A1" s="432"/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 ht="15.75">
      <c r="A2" s="432"/>
      <c r="B2" s="434" t="s">
        <v>28</v>
      </c>
      <c r="C2" s="433" t="str">
        <f>'Adatlap '!B8</f>
        <v>A Széna tér fejlesztése, a fejlesztés I/A. ütemének a megállapodásban rögzített feltételek szerinti megvalósítása</v>
      </c>
      <c r="D2" s="433" t="s">
        <v>207</v>
      </c>
      <c r="E2" s="433"/>
      <c r="F2" s="433"/>
      <c r="G2" s="433"/>
      <c r="H2" s="435"/>
      <c r="I2" s="436" t="s">
        <v>29</v>
      </c>
      <c r="J2" s="437" t="str">
        <f>'Adatlap '!B4</f>
        <v>-</v>
      </c>
      <c r="K2" s="433"/>
      <c r="L2" s="433"/>
      <c r="M2" s="433"/>
      <c r="N2" s="433"/>
      <c r="O2" s="433"/>
    </row>
    <row r="3" spans="1:15">
      <c r="A3" s="432"/>
      <c r="B3" s="433"/>
      <c r="C3" s="433"/>
      <c r="D3" s="438" t="s">
        <v>212</v>
      </c>
      <c r="E3" s="433"/>
      <c r="F3" s="435"/>
      <c r="G3" s="433"/>
      <c r="H3" s="439"/>
      <c r="I3" s="440" t="s">
        <v>209</v>
      </c>
      <c r="J3" s="441" t="str">
        <f>'Adatlap '!B6</f>
        <v>Megállapodás a Széna tér fejlesztéséről, a szükséges fejlesztési forrás biztosításáról és kapcsolódó üzemeltetési és kezelési kérdések rendezéséről</v>
      </c>
      <c r="K3" s="433"/>
      <c r="L3" s="433"/>
      <c r="M3" s="433"/>
      <c r="N3" s="433"/>
      <c r="O3" s="433"/>
    </row>
    <row r="4" spans="1:15">
      <c r="A4" s="432"/>
      <c r="B4" s="433"/>
      <c r="C4" s="433"/>
      <c r="D4" s="438"/>
      <c r="E4" s="433"/>
      <c r="F4" s="435"/>
      <c r="G4" s="433"/>
      <c r="H4" s="439"/>
      <c r="I4" s="440"/>
      <c r="J4" s="441"/>
      <c r="K4" s="433"/>
      <c r="L4" s="433"/>
      <c r="M4" s="433"/>
      <c r="N4" s="433"/>
      <c r="O4" s="433"/>
    </row>
    <row r="5" spans="1:15" ht="18.75">
      <c r="A5" s="432"/>
      <c r="B5" s="433"/>
      <c r="C5" s="433"/>
      <c r="D5" s="635" t="str">
        <f>CONCATENATE('Adatlap '!B12," ",'Adatlap '!B14,"-től ",'Adatlap '!E14,"-ig")</f>
        <v>Széna tér "A" vég-től "B" vég-ig</v>
      </c>
      <c r="E5" s="635"/>
      <c r="F5" s="635"/>
      <c r="G5" s="442" t="s">
        <v>287</v>
      </c>
      <c r="H5" s="437"/>
      <c r="I5" s="433"/>
      <c r="J5" s="433"/>
      <c r="K5" s="433"/>
      <c r="L5" s="433"/>
      <c r="M5" s="433"/>
      <c r="N5" s="433"/>
      <c r="O5" s="433"/>
    </row>
    <row r="6" spans="1:15" ht="18">
      <c r="A6" s="438"/>
      <c r="B6" s="433"/>
      <c r="C6" s="433"/>
      <c r="D6" s="443" t="s">
        <v>288</v>
      </c>
      <c r="E6" s="444"/>
      <c r="F6" s="435"/>
      <c r="G6" s="436"/>
      <c r="H6" s="437"/>
      <c r="I6" s="433"/>
      <c r="J6" s="433"/>
      <c r="K6" s="433"/>
      <c r="L6" s="433"/>
      <c r="M6" s="433"/>
      <c r="N6" s="433"/>
      <c r="O6" s="433"/>
    </row>
    <row r="7" spans="1:15">
      <c r="A7" s="432"/>
      <c r="B7" s="433"/>
      <c r="C7" s="433"/>
      <c r="D7" s="433"/>
      <c r="E7" s="433"/>
      <c r="F7" s="435"/>
      <c r="G7" s="436"/>
      <c r="H7" s="437"/>
      <c r="I7" s="433"/>
      <c r="J7" s="433"/>
      <c r="K7" s="433"/>
      <c r="L7" s="433"/>
      <c r="M7" s="433"/>
      <c r="N7" s="433"/>
      <c r="O7" s="433"/>
    </row>
    <row r="8" spans="1:15" ht="15">
      <c r="A8" s="445"/>
      <c r="B8" s="445"/>
      <c r="C8" s="446"/>
      <c r="D8" s="447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</row>
    <row r="9" spans="1:15" ht="13.5" thickBot="1">
      <c r="A9" s="438" t="s">
        <v>130</v>
      </c>
      <c r="B9" s="433"/>
      <c r="C9" s="433"/>
      <c r="D9" s="433"/>
      <c r="E9" s="433"/>
      <c r="F9" s="435"/>
      <c r="G9" s="436"/>
      <c r="H9" s="437"/>
      <c r="I9" s="433"/>
      <c r="J9" s="433"/>
      <c r="K9" s="433"/>
      <c r="L9" s="433"/>
      <c r="M9" s="433"/>
      <c r="N9" s="433"/>
      <c r="O9" s="433"/>
    </row>
    <row r="10" spans="1:15" ht="13.5" thickBot="1">
      <c r="A10" s="448" t="s">
        <v>5</v>
      </c>
      <c r="B10" s="603" t="s">
        <v>344</v>
      </c>
      <c r="C10" s="605"/>
      <c r="D10" s="439"/>
      <c r="E10" s="433"/>
      <c r="F10" s="435"/>
      <c r="G10" s="436"/>
      <c r="H10" s="437"/>
      <c r="I10" s="433"/>
      <c r="J10" s="433"/>
      <c r="K10" s="433"/>
      <c r="L10" s="433"/>
      <c r="M10" s="433"/>
      <c r="N10" s="433"/>
      <c r="O10" s="433"/>
    </row>
    <row r="11" spans="1:15" ht="13.5" thickBot="1">
      <c r="A11" s="448" t="s">
        <v>286</v>
      </c>
      <c r="B11" s="603" t="s">
        <v>333</v>
      </c>
      <c r="C11" s="605"/>
      <c r="D11" s="433"/>
      <c r="E11" s="433"/>
      <c r="F11" s="638"/>
      <c r="G11" s="638"/>
      <c r="H11" s="437"/>
      <c r="I11" s="433"/>
      <c r="J11" s="433"/>
      <c r="K11" s="433"/>
      <c r="L11" s="433"/>
      <c r="M11" s="433"/>
      <c r="N11" s="433"/>
      <c r="O11" s="433"/>
    </row>
    <row r="12" spans="1:15" ht="33.75" customHeight="1" thickBot="1">
      <c r="A12" s="448" t="s">
        <v>121</v>
      </c>
      <c r="B12" s="636" t="s">
        <v>189</v>
      </c>
      <c r="C12" s="637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</row>
    <row r="13" spans="1:15" ht="45" customHeight="1" thickBot="1">
      <c r="A13" s="448" t="s">
        <v>158</v>
      </c>
      <c r="B13" s="636" t="s">
        <v>380</v>
      </c>
      <c r="C13" s="637"/>
      <c r="D13" s="433"/>
      <c r="E13" s="433"/>
      <c r="F13" s="433"/>
      <c r="G13" s="449"/>
      <c r="H13" s="450"/>
      <c r="I13" s="433"/>
      <c r="J13" s="433"/>
      <c r="K13" s="433"/>
      <c r="L13" s="433"/>
      <c r="M13" s="433"/>
      <c r="N13" s="433"/>
      <c r="O13" s="433"/>
    </row>
    <row r="14" spans="1:15" ht="26.25" thickBot="1">
      <c r="A14" s="451" t="s">
        <v>72</v>
      </c>
      <c r="B14" s="633">
        <v>44855</v>
      </c>
      <c r="C14" s="605"/>
      <c r="D14" s="450"/>
      <c r="E14" s="450"/>
      <c r="F14" s="450"/>
      <c r="G14" s="450"/>
      <c r="H14" s="450"/>
      <c r="I14" s="433"/>
      <c r="J14" s="433"/>
      <c r="K14" s="433"/>
      <c r="L14" s="433"/>
      <c r="M14" s="433"/>
      <c r="N14" s="433"/>
      <c r="O14" s="433"/>
    </row>
    <row r="15" spans="1:15" ht="15.75" thickBot="1">
      <c r="A15" s="451" t="s">
        <v>172</v>
      </c>
      <c r="B15" s="603" t="s">
        <v>316</v>
      </c>
      <c r="C15" s="605"/>
      <c r="D15" s="452"/>
      <c r="E15" s="453"/>
      <c r="F15" s="453"/>
      <c r="G15" s="453"/>
      <c r="H15" s="453"/>
      <c r="I15" s="433"/>
      <c r="J15" s="433"/>
      <c r="K15" s="433"/>
      <c r="L15" s="433"/>
      <c r="M15" s="433"/>
      <c r="N15" s="433"/>
      <c r="O15" s="433"/>
    </row>
    <row r="16" spans="1:15" ht="15">
      <c r="A16" s="453"/>
      <c r="B16" s="453"/>
      <c r="C16" s="453"/>
      <c r="D16" s="452"/>
      <c r="E16" s="453"/>
      <c r="F16" s="453"/>
      <c r="G16" s="453"/>
      <c r="H16" s="453"/>
      <c r="I16" s="433"/>
      <c r="J16" s="433"/>
      <c r="K16" s="433"/>
      <c r="L16" s="433"/>
      <c r="M16" s="433"/>
      <c r="N16" s="433"/>
      <c r="O16" s="433"/>
    </row>
    <row r="17" spans="1:15" ht="63.75">
      <c r="A17" s="454" t="s">
        <v>58</v>
      </c>
      <c r="B17" s="454" t="s">
        <v>59</v>
      </c>
      <c r="C17" s="454" t="s">
        <v>60</v>
      </c>
      <c r="D17" s="454" t="s">
        <v>7</v>
      </c>
      <c r="E17" s="454" t="s">
        <v>6</v>
      </c>
      <c r="F17" s="454" t="s">
        <v>61</v>
      </c>
      <c r="G17" s="454" t="s">
        <v>187</v>
      </c>
      <c r="H17" s="454" t="s">
        <v>188</v>
      </c>
      <c r="I17" s="454" t="s">
        <v>153</v>
      </c>
      <c r="J17" s="455" t="s">
        <v>63</v>
      </c>
      <c r="K17" s="455" t="s">
        <v>200</v>
      </c>
      <c r="L17" s="456" t="s">
        <v>231</v>
      </c>
      <c r="M17" s="457" t="s">
        <v>171</v>
      </c>
      <c r="N17" s="458" t="s">
        <v>152</v>
      </c>
      <c r="O17" s="458" t="s">
        <v>154</v>
      </c>
    </row>
    <row r="18" spans="1:15" ht="15">
      <c r="A18" s="459" t="s">
        <v>64</v>
      </c>
      <c r="B18" s="459" t="s">
        <v>71</v>
      </c>
      <c r="C18" s="460" t="s">
        <v>71</v>
      </c>
      <c r="D18" s="461">
        <v>76</v>
      </c>
      <c r="E18" s="462" t="s">
        <v>0</v>
      </c>
      <c r="F18" s="462" t="s">
        <v>232</v>
      </c>
      <c r="G18" s="463">
        <v>629792</v>
      </c>
      <c r="H18" s="463">
        <v>76165</v>
      </c>
      <c r="I18" s="463">
        <f t="shared" ref="I18" si="0">G18+H18</f>
        <v>705957</v>
      </c>
      <c r="J18" s="464">
        <v>0.02</v>
      </c>
      <c r="K18" s="465" t="s">
        <v>204</v>
      </c>
      <c r="L18" s="466" t="s">
        <v>232</v>
      </c>
      <c r="M18" s="467">
        <v>44855</v>
      </c>
      <c r="N18" s="468">
        <v>50</v>
      </c>
      <c r="O18" s="469">
        <v>0</v>
      </c>
    </row>
    <row r="19" spans="1:15" ht="15">
      <c r="A19" s="459" t="s">
        <v>384</v>
      </c>
      <c r="B19" s="459" t="s">
        <v>70</v>
      </c>
      <c r="C19" s="460" t="s">
        <v>332</v>
      </c>
      <c r="D19" s="461">
        <v>3</v>
      </c>
      <c r="E19" s="462" t="s">
        <v>2</v>
      </c>
      <c r="F19" s="461">
        <v>1300500</v>
      </c>
      <c r="G19" s="463">
        <v>3901500</v>
      </c>
      <c r="H19" s="463">
        <v>471834</v>
      </c>
      <c r="I19" s="463">
        <f>G19+H19</f>
        <v>4373334</v>
      </c>
      <c r="J19" s="470">
        <v>0.14499999999999999</v>
      </c>
      <c r="K19" s="471" t="s">
        <v>205</v>
      </c>
      <c r="L19" s="466" t="s">
        <v>232</v>
      </c>
      <c r="M19" s="472">
        <v>44855</v>
      </c>
      <c r="N19" s="468">
        <v>7</v>
      </c>
      <c r="O19" s="469">
        <v>0</v>
      </c>
    </row>
    <row r="20" spans="1:15" ht="15">
      <c r="A20" s="634" t="s">
        <v>30</v>
      </c>
      <c r="B20" s="634"/>
      <c r="C20" s="634"/>
      <c r="D20" s="634"/>
      <c r="E20" s="634"/>
      <c r="F20" s="634"/>
      <c r="G20" s="485">
        <f>SUM(G18:G19)</f>
        <v>4531292</v>
      </c>
      <c r="H20" s="485">
        <f>SUM(H18:H19)</f>
        <v>547999</v>
      </c>
      <c r="I20" s="486">
        <f>SUM(I18:I19)</f>
        <v>5079291</v>
      </c>
      <c r="J20" s="454"/>
      <c r="K20" s="454"/>
      <c r="L20" s="456"/>
      <c r="M20" s="454"/>
      <c r="N20" s="454"/>
      <c r="O20" s="454"/>
    </row>
    <row r="21" spans="1:15" ht="15">
      <c r="A21" s="453"/>
      <c r="B21" s="453"/>
      <c r="C21" s="453"/>
      <c r="D21" s="452"/>
      <c r="E21" s="453"/>
      <c r="F21" s="453"/>
      <c r="G21" s="473"/>
      <c r="H21" s="473"/>
      <c r="I21" s="474"/>
      <c r="J21" s="453"/>
      <c r="K21" s="453"/>
      <c r="L21" s="475"/>
      <c r="M21" s="433"/>
      <c r="N21" s="433"/>
      <c r="O21" s="433"/>
    </row>
    <row r="22" spans="1:15" ht="15">
      <c r="A22" s="445"/>
      <c r="B22" s="445"/>
      <c r="C22" s="445"/>
      <c r="D22" s="476"/>
      <c r="E22" s="447"/>
      <c r="F22" s="476"/>
      <c r="G22" s="477"/>
      <c r="H22" s="477"/>
      <c r="I22" s="477"/>
      <c r="J22" s="478"/>
      <c r="K22" s="478"/>
      <c r="L22" s="479"/>
      <c r="M22" s="480"/>
      <c r="N22" s="433"/>
      <c r="O22" s="481"/>
    </row>
    <row r="23" spans="1:15" ht="18">
      <c r="A23" s="438" t="s">
        <v>130</v>
      </c>
      <c r="B23" s="433"/>
      <c r="C23" s="433"/>
      <c r="D23" s="443"/>
      <c r="E23" s="444"/>
      <c r="F23" s="435"/>
      <c r="G23" s="436"/>
      <c r="H23" s="437"/>
      <c r="I23" s="433"/>
      <c r="J23" s="433"/>
      <c r="K23" s="433"/>
      <c r="L23" s="433"/>
      <c r="M23" s="433"/>
      <c r="N23" s="433"/>
      <c r="O23" s="433"/>
    </row>
    <row r="24" spans="1:15" ht="13.5" thickBot="1">
      <c r="A24" s="432"/>
      <c r="B24" s="433"/>
      <c r="C24" s="433"/>
      <c r="D24" s="433"/>
      <c r="E24" s="433"/>
      <c r="F24" s="435"/>
      <c r="G24" s="436"/>
      <c r="H24" s="437"/>
      <c r="I24" s="433"/>
      <c r="J24" s="433"/>
      <c r="K24" s="433"/>
      <c r="L24" s="433"/>
      <c r="M24" s="433"/>
      <c r="N24" s="433"/>
      <c r="O24" s="433"/>
    </row>
    <row r="25" spans="1:15" ht="13.5" thickBot="1">
      <c r="A25" s="448" t="s">
        <v>5</v>
      </c>
      <c r="B25" s="603" t="s">
        <v>344</v>
      </c>
      <c r="C25" s="605"/>
      <c r="D25" s="439"/>
      <c r="E25" s="433"/>
      <c r="F25" s="435"/>
      <c r="G25" s="436"/>
      <c r="H25" s="437"/>
      <c r="I25" s="433"/>
      <c r="J25" s="433"/>
      <c r="K25" s="433"/>
      <c r="L25" s="433"/>
      <c r="M25" s="433"/>
      <c r="N25" s="433"/>
      <c r="O25" s="433"/>
    </row>
    <row r="26" spans="1:15" ht="13.5" thickBot="1">
      <c r="A26" s="448" t="s">
        <v>286</v>
      </c>
      <c r="B26" s="603" t="s">
        <v>336</v>
      </c>
      <c r="C26" s="605"/>
      <c r="D26" s="433"/>
      <c r="E26" s="433"/>
      <c r="F26" s="638"/>
      <c r="G26" s="638"/>
      <c r="H26" s="437"/>
      <c r="I26" s="433"/>
      <c r="J26" s="433"/>
      <c r="K26" s="433"/>
      <c r="L26" s="433"/>
      <c r="M26" s="433"/>
      <c r="N26" s="433"/>
      <c r="O26" s="433"/>
    </row>
    <row r="27" spans="1:15" ht="13.5" thickBot="1">
      <c r="A27" s="448" t="s">
        <v>121</v>
      </c>
      <c r="B27" s="603" t="s">
        <v>189</v>
      </c>
      <c r="C27" s="605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</row>
    <row r="28" spans="1:15" ht="19.5" thickBot="1">
      <c r="A28" s="448" t="s">
        <v>158</v>
      </c>
      <c r="B28" s="603" t="s">
        <v>327</v>
      </c>
      <c r="C28" s="605"/>
      <c r="D28" s="433"/>
      <c r="E28" s="433"/>
      <c r="F28" s="433"/>
      <c r="G28" s="449"/>
      <c r="H28" s="450"/>
      <c r="I28" s="433"/>
      <c r="J28" s="433"/>
      <c r="K28" s="433"/>
      <c r="L28" s="433"/>
      <c r="M28" s="433"/>
      <c r="N28" s="433"/>
      <c r="O28" s="433"/>
    </row>
    <row r="29" spans="1:15" ht="26.25" thickBot="1">
      <c r="A29" s="451" t="s">
        <v>72</v>
      </c>
      <c r="B29" s="633">
        <v>44855</v>
      </c>
      <c r="C29" s="605"/>
      <c r="D29" s="450"/>
      <c r="E29" s="450"/>
      <c r="F29" s="450"/>
      <c r="G29" s="450"/>
      <c r="H29" s="450"/>
      <c r="I29" s="433"/>
      <c r="J29" s="433"/>
      <c r="K29" s="433"/>
      <c r="L29" s="433"/>
      <c r="M29" s="433"/>
      <c r="N29" s="433"/>
      <c r="O29" s="433"/>
    </row>
    <row r="30" spans="1:15" ht="15.75" thickBot="1">
      <c r="A30" s="451" t="s">
        <v>172</v>
      </c>
      <c r="B30" s="603">
        <v>13708</v>
      </c>
      <c r="C30" s="605"/>
      <c r="D30" s="452"/>
      <c r="E30" s="453"/>
      <c r="F30" s="453"/>
      <c r="G30" s="453"/>
      <c r="H30" s="453"/>
      <c r="I30" s="433"/>
      <c r="J30" s="433"/>
      <c r="K30" s="433"/>
      <c r="L30" s="433"/>
      <c r="M30" s="433"/>
      <c r="N30" s="433"/>
      <c r="O30" s="433"/>
    </row>
    <row r="31" spans="1:15" ht="15">
      <c r="A31" s="453"/>
      <c r="B31" s="453"/>
      <c r="C31" s="453"/>
      <c r="D31" s="452"/>
      <c r="E31" s="453"/>
      <c r="F31" s="453"/>
      <c r="G31" s="453"/>
      <c r="H31" s="453"/>
      <c r="I31" s="433"/>
      <c r="J31" s="433"/>
      <c r="K31" s="433"/>
      <c r="L31" s="433"/>
      <c r="M31" s="433"/>
      <c r="N31" s="433"/>
      <c r="O31" s="433"/>
    </row>
    <row r="32" spans="1:15" ht="63.75">
      <c r="A32" s="454" t="s">
        <v>58</v>
      </c>
      <c r="B32" s="454" t="s">
        <v>59</v>
      </c>
      <c r="C32" s="454" t="s">
        <v>60</v>
      </c>
      <c r="D32" s="454" t="s">
        <v>7</v>
      </c>
      <c r="E32" s="454" t="s">
        <v>6</v>
      </c>
      <c r="F32" s="454" t="s">
        <v>61</v>
      </c>
      <c r="G32" s="454" t="s">
        <v>187</v>
      </c>
      <c r="H32" s="454" t="s">
        <v>188</v>
      </c>
      <c r="I32" s="454" t="s">
        <v>153</v>
      </c>
      <c r="J32" s="455" t="s">
        <v>63</v>
      </c>
      <c r="K32" s="455" t="s">
        <v>200</v>
      </c>
      <c r="L32" s="456" t="s">
        <v>231</v>
      </c>
      <c r="M32" s="457" t="s">
        <v>171</v>
      </c>
      <c r="N32" s="458" t="s">
        <v>152</v>
      </c>
      <c r="O32" s="458" t="s">
        <v>154</v>
      </c>
    </row>
    <row r="33" spans="1:15" ht="30">
      <c r="A33" s="459" t="s">
        <v>64</v>
      </c>
      <c r="B33" s="459" t="s">
        <v>65</v>
      </c>
      <c r="C33" s="460" t="s">
        <v>66</v>
      </c>
      <c r="D33" s="461">
        <v>288.14999999999998</v>
      </c>
      <c r="E33" s="462" t="s">
        <v>461</v>
      </c>
      <c r="F33" s="462" t="s">
        <v>232</v>
      </c>
      <c r="G33" s="463">
        <v>5150203</v>
      </c>
      <c r="H33" s="463">
        <v>622847</v>
      </c>
      <c r="I33" s="463">
        <f t="shared" ref="I33:I39" si="1">G33+H33</f>
        <v>5773050</v>
      </c>
      <c r="J33" s="464">
        <v>0</v>
      </c>
      <c r="K33" s="465" t="s">
        <v>398</v>
      </c>
      <c r="L33" s="466" t="s">
        <v>232</v>
      </c>
      <c r="M33" s="482">
        <v>44855</v>
      </c>
      <c r="N33" s="483">
        <v>0</v>
      </c>
      <c r="O33" s="469">
        <v>0</v>
      </c>
    </row>
    <row r="34" spans="1:15" ht="30">
      <c r="A34" s="459" t="s">
        <v>384</v>
      </c>
      <c r="B34" s="459" t="s">
        <v>65</v>
      </c>
      <c r="C34" s="460" t="s">
        <v>68</v>
      </c>
      <c r="D34" s="461">
        <v>10</v>
      </c>
      <c r="E34" s="462" t="s">
        <v>2</v>
      </c>
      <c r="F34" s="461"/>
      <c r="G34" s="463">
        <v>776155</v>
      </c>
      <c r="H34" s="463">
        <v>93865</v>
      </c>
      <c r="I34" s="463">
        <f t="shared" si="1"/>
        <v>870020</v>
      </c>
      <c r="J34" s="464">
        <v>0</v>
      </c>
      <c r="K34" s="465" t="s">
        <v>398</v>
      </c>
      <c r="L34" s="466" t="s">
        <v>232</v>
      </c>
      <c r="M34" s="482">
        <v>44855</v>
      </c>
      <c r="N34" s="468">
        <v>0</v>
      </c>
      <c r="O34" s="469">
        <v>0</v>
      </c>
    </row>
    <row r="35" spans="1:15" ht="30">
      <c r="A35" s="459" t="s">
        <v>67</v>
      </c>
      <c r="B35" s="459" t="s">
        <v>65</v>
      </c>
      <c r="C35" s="460" t="s">
        <v>462</v>
      </c>
      <c r="D35" s="461">
        <v>734</v>
      </c>
      <c r="E35" s="462" t="s">
        <v>2</v>
      </c>
      <c r="F35" s="461"/>
      <c r="G35" s="463">
        <v>2328809</v>
      </c>
      <c r="H35" s="463">
        <v>281638</v>
      </c>
      <c r="I35" s="463">
        <f t="shared" si="1"/>
        <v>2610447</v>
      </c>
      <c r="J35" s="464">
        <v>0</v>
      </c>
      <c r="K35" s="465" t="s">
        <v>398</v>
      </c>
      <c r="L35" s="466" t="s">
        <v>232</v>
      </c>
      <c r="M35" s="482">
        <v>44855</v>
      </c>
      <c r="N35" s="468">
        <v>0</v>
      </c>
      <c r="O35" s="469">
        <v>0</v>
      </c>
    </row>
    <row r="36" spans="1:15" ht="15">
      <c r="A36" s="459" t="s">
        <v>385</v>
      </c>
      <c r="B36" s="459" t="s">
        <v>70</v>
      </c>
      <c r="C36" s="460" t="s">
        <v>322</v>
      </c>
      <c r="D36" s="461">
        <v>7</v>
      </c>
      <c r="E36" s="462" t="s">
        <v>2</v>
      </c>
      <c r="F36" s="461"/>
      <c r="G36" s="463">
        <v>2100000</v>
      </c>
      <c r="H36" s="463">
        <v>253967</v>
      </c>
      <c r="I36" s="463">
        <f t="shared" si="1"/>
        <v>2353967</v>
      </c>
      <c r="J36" s="470">
        <v>0.14499999999999999</v>
      </c>
      <c r="K36" s="471" t="s">
        <v>205</v>
      </c>
      <c r="L36" s="484"/>
      <c r="M36" s="482">
        <v>44855</v>
      </c>
      <c r="N36" s="468">
        <v>7</v>
      </c>
      <c r="O36" s="469">
        <v>0</v>
      </c>
    </row>
    <row r="37" spans="1:15" ht="15">
      <c r="A37" s="459" t="s">
        <v>69</v>
      </c>
      <c r="B37" s="459" t="s">
        <v>70</v>
      </c>
      <c r="C37" s="460" t="s">
        <v>320</v>
      </c>
      <c r="D37" s="461">
        <v>64</v>
      </c>
      <c r="E37" s="462" t="s">
        <v>0</v>
      </c>
      <c r="F37" s="462" t="s">
        <v>232</v>
      </c>
      <c r="G37" s="463">
        <v>32449123</v>
      </c>
      <c r="H37" s="463">
        <v>3924282</v>
      </c>
      <c r="I37" s="463">
        <f t="shared" si="1"/>
        <v>36373405</v>
      </c>
      <c r="J37" s="470">
        <v>0.14499999999999999</v>
      </c>
      <c r="K37" s="471" t="s">
        <v>205</v>
      </c>
      <c r="L37" s="484"/>
      <c r="M37" s="482">
        <v>44855</v>
      </c>
      <c r="N37" s="468">
        <v>7</v>
      </c>
      <c r="O37" s="469">
        <v>0</v>
      </c>
    </row>
    <row r="38" spans="1:15" ht="17.25">
      <c r="A38" s="459" t="s">
        <v>386</v>
      </c>
      <c r="B38" s="459" t="s">
        <v>70</v>
      </c>
      <c r="C38" s="460" t="s">
        <v>321</v>
      </c>
      <c r="D38" s="461">
        <v>65</v>
      </c>
      <c r="E38" s="462" t="s">
        <v>461</v>
      </c>
      <c r="F38" s="462" t="s">
        <v>232</v>
      </c>
      <c r="G38" s="463">
        <v>6057200</v>
      </c>
      <c r="H38" s="463">
        <v>732536</v>
      </c>
      <c r="I38" s="463">
        <f t="shared" si="1"/>
        <v>6789736</v>
      </c>
      <c r="J38" s="470">
        <v>0.14499999999999999</v>
      </c>
      <c r="K38" s="471" t="s">
        <v>205</v>
      </c>
      <c r="L38" s="484"/>
      <c r="M38" s="482">
        <v>44855</v>
      </c>
      <c r="N38" s="468">
        <v>7</v>
      </c>
      <c r="O38" s="469">
        <v>0</v>
      </c>
    </row>
    <row r="39" spans="1:15" ht="15">
      <c r="A39" s="459" t="s">
        <v>387</v>
      </c>
      <c r="B39" s="459" t="s">
        <v>71</v>
      </c>
      <c r="C39" s="460" t="s">
        <v>71</v>
      </c>
      <c r="D39" s="461">
        <v>181.36</v>
      </c>
      <c r="E39" s="462" t="s">
        <v>0</v>
      </c>
      <c r="F39" s="462" t="s">
        <v>232</v>
      </c>
      <c r="G39" s="463">
        <v>1502829</v>
      </c>
      <c r="H39" s="463">
        <v>181747</v>
      </c>
      <c r="I39" s="463">
        <f t="shared" si="1"/>
        <v>1684576</v>
      </c>
      <c r="J39" s="464">
        <v>0.02</v>
      </c>
      <c r="K39" s="465" t="s">
        <v>204</v>
      </c>
      <c r="L39" s="466" t="s">
        <v>232</v>
      </c>
      <c r="M39" s="482">
        <v>44855</v>
      </c>
      <c r="N39" s="468">
        <v>50</v>
      </c>
      <c r="O39" s="469">
        <v>0</v>
      </c>
    </row>
    <row r="40" spans="1:15" ht="15">
      <c r="A40" s="640" t="s">
        <v>30</v>
      </c>
      <c r="B40" s="641"/>
      <c r="C40" s="641"/>
      <c r="D40" s="641"/>
      <c r="E40" s="641"/>
      <c r="F40" s="642"/>
      <c r="G40" s="485">
        <f>SUM(G33:G39)</f>
        <v>50364319</v>
      </c>
      <c r="H40" s="485">
        <f>SUM(H33:H39)</f>
        <v>6090882</v>
      </c>
      <c r="I40" s="486">
        <f>SUM(I33:I39)</f>
        <v>56455201</v>
      </c>
      <c r="J40" s="454"/>
      <c r="K40" s="454"/>
      <c r="L40" s="456"/>
      <c r="M40" s="454"/>
      <c r="N40" s="454"/>
      <c r="O40" s="454"/>
    </row>
    <row r="41" spans="1:15" ht="15">
      <c r="A41" s="432"/>
      <c r="B41" s="432"/>
      <c r="C41" s="432"/>
      <c r="D41" s="487"/>
      <c r="E41" s="432"/>
      <c r="F41" s="432"/>
      <c r="G41" s="473"/>
      <c r="H41" s="473"/>
      <c r="I41" s="488"/>
      <c r="J41" s="432"/>
      <c r="K41" s="432"/>
      <c r="L41" s="489"/>
      <c r="M41" s="433"/>
      <c r="N41" s="433"/>
      <c r="O41" s="433"/>
    </row>
    <row r="42" spans="1:15" ht="15">
      <c r="A42" s="640" t="s">
        <v>399</v>
      </c>
      <c r="B42" s="641"/>
      <c r="C42" s="641"/>
      <c r="D42" s="641"/>
      <c r="E42" s="641"/>
      <c r="F42" s="642"/>
      <c r="G42" s="485">
        <f>SUM(G40+G20)</f>
        <v>54895611</v>
      </c>
      <c r="H42" s="485">
        <f t="shared" ref="H42:I42" si="2">SUM(H40+H20)</f>
        <v>6638881</v>
      </c>
      <c r="I42" s="485">
        <f t="shared" si="2"/>
        <v>61534492</v>
      </c>
      <c r="J42" s="454"/>
      <c r="K42" s="454"/>
      <c r="L42" s="456"/>
      <c r="M42" s="454"/>
      <c r="N42" s="454"/>
      <c r="O42" s="454"/>
    </row>
    <row r="43" spans="1:15">
      <c r="A43" s="432"/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</row>
    <row r="44" spans="1:15">
      <c r="A44" s="432"/>
      <c r="B44" s="438"/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</row>
    <row r="45" spans="1:15">
      <c r="A45" s="432"/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  <c r="O45" s="433"/>
    </row>
    <row r="46" spans="1:15">
      <c r="A46" s="432"/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</row>
    <row r="47" spans="1:15">
      <c r="A47" s="432"/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</row>
    <row r="48" spans="1:15">
      <c r="A48" s="432"/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433"/>
      <c r="O48" s="433"/>
    </row>
    <row r="49" spans="1:15" ht="74.25" customHeight="1">
      <c r="A49" s="639" t="s">
        <v>340</v>
      </c>
      <c r="B49" s="639"/>
      <c r="C49" s="490"/>
      <c r="D49" s="491"/>
      <c r="E49" s="639" t="s">
        <v>407</v>
      </c>
      <c r="F49" s="639"/>
      <c r="G49" s="639"/>
      <c r="H49" s="639" t="s">
        <v>341</v>
      </c>
      <c r="I49" s="639"/>
      <c r="J49" s="639"/>
      <c r="K49" s="433"/>
      <c r="L49" s="639" t="s">
        <v>342</v>
      </c>
      <c r="M49" s="639"/>
      <c r="N49" s="639"/>
      <c r="O49" s="433"/>
    </row>
    <row r="50" spans="1:15">
      <c r="A50" s="432"/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</row>
    <row r="51" spans="1:15">
      <c r="A51" s="432"/>
      <c r="B51" s="433"/>
      <c r="C51" s="433"/>
      <c r="D51" s="433"/>
      <c r="E51" s="433"/>
      <c r="F51" s="433"/>
      <c r="G51" s="473"/>
      <c r="H51" s="433"/>
      <c r="I51" s="433"/>
      <c r="J51" s="433"/>
      <c r="K51" s="433"/>
      <c r="L51" s="433"/>
      <c r="M51" s="433"/>
      <c r="N51" s="433"/>
      <c r="O51" s="433"/>
    </row>
    <row r="52" spans="1:15">
      <c r="A52" s="432"/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</row>
    <row r="53" spans="1:15">
      <c r="A53" s="432"/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</row>
    <row r="54" spans="1:15">
      <c r="G54" s="52"/>
    </row>
    <row r="55" spans="1:15">
      <c r="G55" s="24"/>
    </row>
    <row r="57" spans="1:15">
      <c r="G57" s="52"/>
      <c r="H57"/>
      <c r="I57"/>
    </row>
    <row r="58" spans="1:15">
      <c r="G58" s="24"/>
      <c r="H58" s="24"/>
    </row>
    <row r="59" spans="1:15">
      <c r="G59"/>
      <c r="H59"/>
      <c r="I59" s="171"/>
    </row>
  </sheetData>
  <autoFilter ref="B2:B49" xr:uid="{00000000-0009-0000-0000-000008000000}"/>
  <customSheetViews>
    <customSheetView guid="{72789DBC-B43A-46A7-8750-AFD11E6FEE84}" scale="85" showPageBreaks="1" fitToPage="1" printArea="1" view="pageBreakPreview" topLeftCell="A20">
      <selection activeCell="G75" sqref="G75"/>
      <pageMargins left="0.70866141732283472" right="0.70866141732283472" top="0.74803149606299213" bottom="0.74803149606299213" header="0.31496062992125984" footer="0.31496062992125984"/>
      <pageSetup paperSize="9" scale="36" orientation="landscape" r:id="rId1"/>
      <headerFooter>
        <oddHeader>&amp;C&amp;"Arial,Félkövér"&amp;28&amp;A&amp;R&amp;P</oddHeader>
      </headerFooter>
    </customSheetView>
  </customSheetViews>
  <mergeCells count="22">
    <mergeCell ref="A49:B49"/>
    <mergeCell ref="E49:G49"/>
    <mergeCell ref="H49:J49"/>
    <mergeCell ref="L49:N49"/>
    <mergeCell ref="B28:C28"/>
    <mergeCell ref="B30:C30"/>
    <mergeCell ref="A40:F40"/>
    <mergeCell ref="A42:F42"/>
    <mergeCell ref="B25:C25"/>
    <mergeCell ref="B26:C26"/>
    <mergeCell ref="F26:G26"/>
    <mergeCell ref="B27:C27"/>
    <mergeCell ref="B29:C29"/>
    <mergeCell ref="B14:C14"/>
    <mergeCell ref="B15:C15"/>
    <mergeCell ref="A20:F20"/>
    <mergeCell ref="D5:F5"/>
    <mergeCell ref="B13:C13"/>
    <mergeCell ref="B10:C10"/>
    <mergeCell ref="B11:C11"/>
    <mergeCell ref="F11:G11"/>
    <mergeCell ref="B12:C12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2"/>
  <headerFooter>
    <oddHeader>&amp;C&amp;"Arial,Félkövér"&amp;28&amp;A</oddHeader>
    <oddFooter>&amp;L&amp;F&amp;R&amp;P./&amp;N</oddFooter>
  </headerFooter>
  <colBreaks count="1" manualBreakCount="1">
    <brk id="13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8">
    <tabColor rgb="FF92D050"/>
    <pageSetUpPr fitToPage="1"/>
  </sheetPr>
  <dimension ref="A1:W53"/>
  <sheetViews>
    <sheetView tabSelected="1" view="pageBreakPreview" topLeftCell="A4" zoomScale="60" zoomScaleNormal="60" workbookViewId="0">
      <selection activeCell="E10" sqref="E10"/>
    </sheetView>
  </sheetViews>
  <sheetFormatPr defaultColWidth="9.140625" defaultRowHeight="14.25"/>
  <cols>
    <col min="1" max="1" width="32.7109375" style="143" customWidth="1"/>
    <col min="2" max="2" width="15.140625" style="143" customWidth="1"/>
    <col min="3" max="3" width="20.5703125" style="143" customWidth="1"/>
    <col min="4" max="4" width="17.85546875" style="143" customWidth="1"/>
    <col min="5" max="5" width="19" style="143" customWidth="1"/>
    <col min="6" max="6" width="18.5703125" style="143" bestFit="1" customWidth="1"/>
    <col min="7" max="7" width="26.85546875" style="143" customWidth="1"/>
    <col min="8" max="8" width="19.140625" style="143" bestFit="1" customWidth="1"/>
    <col min="9" max="9" width="14.85546875" style="146" customWidth="1"/>
    <col min="10" max="10" width="17.85546875" style="146" customWidth="1"/>
    <col min="11" max="11" width="20.85546875" style="143" customWidth="1"/>
    <col min="12" max="12" width="17.28515625" style="143" customWidth="1"/>
    <col min="13" max="13" width="14" style="143" customWidth="1"/>
    <col min="14" max="14" width="18.5703125" style="143" bestFit="1" customWidth="1"/>
    <col min="15" max="15" width="14" style="143" customWidth="1"/>
    <col min="16" max="16" width="26.5703125" style="143" customWidth="1"/>
    <col min="17" max="17" width="14" style="143" customWidth="1"/>
    <col min="18" max="18" width="17.28515625" style="144" customWidth="1"/>
    <col min="19" max="19" width="28.28515625" style="143" customWidth="1"/>
    <col min="20" max="16384" width="9.140625" style="143"/>
  </cols>
  <sheetData>
    <row r="1" spans="1:23" ht="15">
      <c r="A1" s="512"/>
      <c r="B1" s="513"/>
      <c r="C1" s="423"/>
      <c r="D1" s="423"/>
      <c r="E1" s="514"/>
      <c r="F1" s="515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23" ht="15.75">
      <c r="A2" s="423"/>
      <c r="B2" s="281" t="s">
        <v>28</v>
      </c>
      <c r="C2" s="589" t="str">
        <f>'Adatlap '!B8</f>
        <v>A Széna tér fejlesztése, a fejlesztés I/A. ütemének a megállapodásban rögzített feltételek szerinti megvalósítása</v>
      </c>
      <c r="D2" s="589"/>
      <c r="E2" s="218" t="s">
        <v>207</v>
      </c>
      <c r="F2" s="218"/>
      <c r="G2" s="218"/>
      <c r="H2" s="354"/>
      <c r="I2" s="321" t="s">
        <v>29</v>
      </c>
      <c r="J2" s="274" t="str">
        <f>'Adatlap '!B4</f>
        <v>-</v>
      </c>
      <c r="K2" s="513"/>
      <c r="L2" s="513"/>
      <c r="M2" s="513"/>
      <c r="N2" s="513"/>
      <c r="O2" s="513"/>
      <c r="P2" s="513"/>
    </row>
    <row r="3" spans="1:23">
      <c r="A3" s="516"/>
      <c r="B3" s="218"/>
      <c r="C3" s="218"/>
      <c r="D3" s="517"/>
      <c r="E3" s="361" t="s">
        <v>212</v>
      </c>
      <c r="F3" s="354"/>
      <c r="G3" s="218"/>
      <c r="H3" s="220"/>
      <c r="I3" s="273" t="s">
        <v>209</v>
      </c>
      <c r="J3" s="322" t="str">
        <f>'Adatlap '!B6</f>
        <v>Megállapodás a Széna tér fejlesztéséről, a szükséges fejlesztési forrás biztosításáról és kapcsolódó üzemeltetési és kezelési kérdések rendezéséről</v>
      </c>
      <c r="K3" s="513"/>
      <c r="L3" s="513"/>
      <c r="M3" s="513"/>
      <c r="N3" s="513"/>
      <c r="O3" s="513"/>
      <c r="P3" s="513"/>
    </row>
    <row r="4" spans="1:23">
      <c r="A4" s="517"/>
      <c r="B4" s="517"/>
      <c r="C4" s="517"/>
      <c r="D4" s="517"/>
      <c r="E4" s="517"/>
      <c r="F4" s="517"/>
      <c r="G4" s="517"/>
      <c r="H4" s="517"/>
      <c r="I4" s="518"/>
      <c r="J4" s="518"/>
      <c r="K4" s="517"/>
      <c r="L4" s="513"/>
      <c r="M4" s="513"/>
      <c r="N4" s="513"/>
      <c r="O4" s="513"/>
      <c r="P4" s="513"/>
    </row>
    <row r="5" spans="1:23" s="84" customFormat="1" ht="26.25">
      <c r="A5" s="513"/>
      <c r="B5" s="519"/>
      <c r="C5" s="519"/>
      <c r="D5" s="519"/>
      <c r="E5" s="519"/>
      <c r="F5" s="519" t="s">
        <v>269</v>
      </c>
      <c r="G5" s="513"/>
      <c r="H5" s="519"/>
      <c r="I5" s="519"/>
      <c r="J5" s="519"/>
      <c r="K5" s="519"/>
      <c r="L5" s="513"/>
      <c r="M5" s="513"/>
      <c r="N5" s="513"/>
      <c r="O5" s="513"/>
      <c r="P5" s="513"/>
      <c r="W5" s="145"/>
    </row>
    <row r="6" spans="1:23" s="84" customFormat="1" ht="26.25">
      <c r="A6" s="520"/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13"/>
      <c r="M6" s="513"/>
      <c r="N6" s="521"/>
      <c r="O6" s="513"/>
      <c r="P6" s="513"/>
      <c r="W6" s="145"/>
    </row>
    <row r="7" spans="1:23">
      <c r="A7" s="517"/>
      <c r="B7" s="517"/>
      <c r="C7" s="517"/>
      <c r="D7" s="517"/>
      <c r="E7" s="517"/>
      <c r="F7" s="517"/>
      <c r="G7" s="517"/>
      <c r="H7" s="517"/>
      <c r="I7" s="518"/>
      <c r="J7" s="518"/>
      <c r="K7" s="517"/>
      <c r="L7" s="517"/>
      <c r="M7" s="517"/>
      <c r="N7" s="517"/>
      <c r="O7" s="517"/>
      <c r="P7" s="517"/>
    </row>
    <row r="8" spans="1:23">
      <c r="A8" s="517"/>
      <c r="B8" s="517"/>
      <c r="C8" s="517"/>
      <c r="D8" s="517"/>
      <c r="E8" s="517"/>
      <c r="F8" s="517"/>
      <c r="G8" s="517"/>
      <c r="H8" s="517"/>
      <c r="I8" s="518"/>
      <c r="J8" s="518"/>
      <c r="K8" s="517"/>
      <c r="L8" s="517"/>
      <c r="M8" s="517"/>
      <c r="N8" s="517"/>
      <c r="O8" s="517"/>
      <c r="P8" s="517"/>
    </row>
    <row r="9" spans="1:23" ht="15">
      <c r="A9" s="428" t="s">
        <v>130</v>
      </c>
      <c r="B9" s="522"/>
      <c r="C9" s="522"/>
      <c r="D9" s="522"/>
      <c r="E9" s="522"/>
      <c r="F9" s="522"/>
      <c r="G9" s="522"/>
      <c r="H9" s="522"/>
      <c r="I9" s="522"/>
      <c r="J9" s="522"/>
      <c r="K9" s="522"/>
      <c r="L9" s="513"/>
      <c r="M9" s="513"/>
      <c r="N9" s="513"/>
      <c r="O9" s="513"/>
      <c r="P9" s="513"/>
    </row>
    <row r="10" spans="1:23" ht="15.75" thickBot="1">
      <c r="A10" s="428"/>
      <c r="B10" s="522"/>
      <c r="C10" s="522"/>
      <c r="D10" s="522"/>
      <c r="E10" s="522"/>
      <c r="F10" s="522"/>
      <c r="G10" s="522"/>
      <c r="H10" s="522"/>
      <c r="I10" s="522"/>
      <c r="J10" s="522"/>
      <c r="K10" s="522"/>
      <c r="L10" s="513"/>
      <c r="M10" s="513"/>
      <c r="N10" s="513"/>
      <c r="O10" s="513"/>
      <c r="P10" s="513"/>
    </row>
    <row r="11" spans="1:23" ht="15.75" thickBot="1">
      <c r="A11" s="523" t="s">
        <v>173</v>
      </c>
      <c r="B11" s="645" t="s">
        <v>344</v>
      </c>
      <c r="C11" s="646"/>
      <c r="D11" s="524"/>
      <c r="E11" s="525"/>
      <c r="F11" s="526"/>
      <c r="G11" s="526"/>
      <c r="H11" s="526"/>
      <c r="I11" s="526"/>
      <c r="J11" s="526"/>
      <c r="K11" s="526"/>
      <c r="L11" s="513"/>
      <c r="M11" s="513"/>
      <c r="N11" s="513"/>
      <c r="O11" s="513"/>
      <c r="P11" s="513"/>
    </row>
    <row r="12" spans="1:23" ht="30.75" thickBot="1">
      <c r="A12" s="523" t="s">
        <v>174</v>
      </c>
      <c r="B12" s="645" t="s">
        <v>323</v>
      </c>
      <c r="C12" s="646"/>
      <c r="D12" s="527"/>
      <c r="E12" s="527"/>
      <c r="F12" s="527"/>
      <c r="G12" s="528" t="s">
        <v>72</v>
      </c>
      <c r="H12" s="647">
        <v>44855</v>
      </c>
      <c r="I12" s="648"/>
      <c r="J12" s="529"/>
      <c r="K12" s="525"/>
      <c r="L12" s="513"/>
      <c r="M12" s="513"/>
      <c r="N12" s="513"/>
      <c r="O12" s="513"/>
      <c r="P12" s="513"/>
    </row>
    <row r="13" spans="1:23" ht="108.75" customHeight="1" thickBot="1">
      <c r="A13" s="528" t="s">
        <v>121</v>
      </c>
      <c r="B13" s="649" t="s">
        <v>189</v>
      </c>
      <c r="C13" s="650"/>
      <c r="D13" s="527"/>
      <c r="E13" s="527"/>
      <c r="F13" s="527"/>
      <c r="G13" s="528" t="s">
        <v>158</v>
      </c>
      <c r="H13" s="651" t="s">
        <v>464</v>
      </c>
      <c r="I13" s="651"/>
      <c r="J13" s="530"/>
      <c r="K13" s="525"/>
      <c r="L13" s="513"/>
      <c r="M13" s="423"/>
      <c r="N13" s="513"/>
      <c r="O13" s="513"/>
      <c r="P13" s="513"/>
    </row>
    <row r="14" spans="1:23" ht="15.75" thickBot="1">
      <c r="A14" s="523" t="s">
        <v>172</v>
      </c>
      <c r="B14" s="523">
        <v>13145</v>
      </c>
      <c r="C14" s="527"/>
      <c r="D14" s="527"/>
      <c r="E14" s="527"/>
      <c r="F14" s="527"/>
      <c r="G14" s="527"/>
      <c r="H14" s="525"/>
      <c r="I14" s="525"/>
      <c r="J14" s="525"/>
      <c r="K14" s="525"/>
      <c r="L14" s="513"/>
      <c r="M14" s="423"/>
      <c r="N14" s="513"/>
      <c r="O14" s="513"/>
      <c r="P14" s="513"/>
    </row>
    <row r="15" spans="1:23" ht="26.25">
      <c r="A15" s="531"/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13"/>
      <c r="M15" s="513"/>
      <c r="N15" s="513"/>
      <c r="O15" s="513"/>
      <c r="P15" s="513"/>
    </row>
    <row r="16" spans="1:23">
      <c r="A16" s="532"/>
      <c r="B16" s="533"/>
      <c r="C16" s="533"/>
      <c r="D16" s="533"/>
      <c r="E16" s="533"/>
      <c r="F16" s="533"/>
      <c r="G16" s="533"/>
      <c r="H16" s="533"/>
      <c r="I16" s="534"/>
      <c r="J16" s="534"/>
      <c r="K16" s="533"/>
      <c r="L16" s="535"/>
      <c r="M16" s="517"/>
      <c r="N16" s="517"/>
      <c r="O16" s="517"/>
      <c r="P16" s="517"/>
    </row>
    <row r="17" spans="1:16">
      <c r="A17" s="643" t="s">
        <v>270</v>
      </c>
      <c r="B17" s="643" t="s">
        <v>6</v>
      </c>
      <c r="C17" s="643" t="s">
        <v>7</v>
      </c>
      <c r="D17" s="652" t="s">
        <v>61</v>
      </c>
      <c r="E17" s="536" t="s">
        <v>62</v>
      </c>
      <c r="F17" s="654" t="s">
        <v>271</v>
      </c>
      <c r="G17" s="654"/>
      <c r="H17" s="643" t="s">
        <v>272</v>
      </c>
      <c r="I17" s="643"/>
      <c r="J17" s="643" t="s">
        <v>273</v>
      </c>
      <c r="K17" s="643" t="s">
        <v>230</v>
      </c>
      <c r="L17" s="643" t="s">
        <v>175</v>
      </c>
      <c r="M17" s="643" t="s">
        <v>192</v>
      </c>
      <c r="N17" s="643" t="s">
        <v>274</v>
      </c>
      <c r="O17" s="644" t="s">
        <v>152</v>
      </c>
      <c r="P17" s="643" t="s">
        <v>154</v>
      </c>
    </row>
    <row r="18" spans="1:16" ht="28.5">
      <c r="A18" s="643"/>
      <c r="B18" s="643"/>
      <c r="C18" s="643"/>
      <c r="D18" s="653"/>
      <c r="E18" s="537" t="s">
        <v>275</v>
      </c>
      <c r="F18" s="538" t="s">
        <v>186</v>
      </c>
      <c r="G18" s="538" t="s">
        <v>276</v>
      </c>
      <c r="H18" s="539" t="s">
        <v>5</v>
      </c>
      <c r="I18" s="539" t="s">
        <v>277</v>
      </c>
      <c r="J18" s="643"/>
      <c r="K18" s="643"/>
      <c r="L18" s="643"/>
      <c r="M18" s="643"/>
      <c r="N18" s="643"/>
      <c r="O18" s="644"/>
      <c r="P18" s="643"/>
    </row>
    <row r="19" spans="1:16" ht="15.75" thickBot="1">
      <c r="A19" s="540" t="s">
        <v>201</v>
      </c>
      <c r="B19" s="540" t="s">
        <v>2</v>
      </c>
      <c r="C19" s="175">
        <v>1</v>
      </c>
      <c r="D19" s="175">
        <v>533566</v>
      </c>
      <c r="E19" s="541">
        <f>SUM(F19:G19)</f>
        <v>533566</v>
      </c>
      <c r="F19" s="541">
        <v>476000</v>
      </c>
      <c r="G19" s="427">
        <v>57566</v>
      </c>
      <c r="H19" s="542" t="s">
        <v>205</v>
      </c>
      <c r="I19" s="147">
        <v>0.14499999999999999</v>
      </c>
      <c r="J19" s="147" t="s">
        <v>370</v>
      </c>
      <c r="K19" s="176">
        <v>2022</v>
      </c>
      <c r="L19" s="147" t="s">
        <v>395</v>
      </c>
      <c r="M19" s="147"/>
      <c r="N19" s="176">
        <v>94017900</v>
      </c>
      <c r="O19" s="175">
        <v>7</v>
      </c>
      <c r="P19" s="540">
        <v>0</v>
      </c>
    </row>
    <row r="20" spans="1:16" ht="15.75" thickBot="1">
      <c r="A20" s="543" t="s">
        <v>198</v>
      </c>
      <c r="B20" s="544"/>
      <c r="C20" s="544"/>
      <c r="D20" s="544"/>
      <c r="E20" s="545">
        <f>E19</f>
        <v>533566</v>
      </c>
      <c r="F20" s="545">
        <f>SUM(F19:F19)</f>
        <v>476000</v>
      </c>
      <c r="G20" s="545">
        <f>SUM(G19:G19)</f>
        <v>57566</v>
      </c>
      <c r="H20" s="546"/>
      <c r="I20" s="546"/>
      <c r="J20" s="546"/>
      <c r="K20" s="544"/>
      <c r="L20" s="544"/>
      <c r="M20" s="544"/>
      <c r="N20" s="544"/>
      <c r="O20" s="544"/>
      <c r="P20" s="547"/>
    </row>
    <row r="21" spans="1:16">
      <c r="A21" s="517"/>
      <c r="B21" s="517"/>
      <c r="C21" s="517"/>
      <c r="D21" s="517"/>
      <c r="E21" s="517"/>
      <c r="F21" s="517"/>
      <c r="G21" s="517"/>
      <c r="H21" s="517"/>
      <c r="I21" s="518"/>
      <c r="J21" s="518"/>
      <c r="K21" s="517"/>
      <c r="L21" s="517"/>
      <c r="M21" s="517"/>
      <c r="N21" s="517"/>
      <c r="O21" s="517"/>
      <c r="P21" s="517"/>
    </row>
    <row r="22" spans="1:16" ht="15">
      <c r="A22" s="428" t="s">
        <v>130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13"/>
      <c r="M22" s="513"/>
      <c r="N22" s="513"/>
      <c r="O22" s="513"/>
      <c r="P22" s="513"/>
    </row>
    <row r="23" spans="1:16" ht="15.75" thickBot="1">
      <c r="A23" s="428"/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13"/>
      <c r="M23" s="513"/>
      <c r="N23" s="513"/>
      <c r="O23" s="513"/>
      <c r="P23" s="513"/>
    </row>
    <row r="24" spans="1:16" ht="15.75" thickBot="1">
      <c r="A24" s="548" t="s">
        <v>173</v>
      </c>
      <c r="B24" s="655" t="s">
        <v>344</v>
      </c>
      <c r="C24" s="656"/>
      <c r="D24" s="549"/>
      <c r="E24" s="513"/>
      <c r="F24" s="522"/>
      <c r="G24" s="522"/>
      <c r="H24" s="522"/>
      <c r="I24" s="522"/>
      <c r="J24" s="522"/>
      <c r="K24" s="522"/>
      <c r="L24" s="513"/>
      <c r="M24" s="513"/>
      <c r="N24" s="513"/>
      <c r="O24" s="513"/>
      <c r="P24" s="513"/>
    </row>
    <row r="25" spans="1:16" ht="15.75" thickBot="1">
      <c r="A25" s="548" t="s">
        <v>174</v>
      </c>
      <c r="B25" s="655" t="s">
        <v>333</v>
      </c>
      <c r="C25" s="656"/>
      <c r="D25" s="423"/>
      <c r="E25" s="423"/>
      <c r="F25" s="423"/>
      <c r="G25" s="550" t="s">
        <v>72</v>
      </c>
      <c r="H25" s="657">
        <v>44855</v>
      </c>
      <c r="I25" s="658"/>
      <c r="J25" s="551"/>
      <c r="K25" s="513"/>
      <c r="L25" s="513"/>
      <c r="M25" s="513"/>
      <c r="N25" s="513"/>
      <c r="O25" s="513"/>
      <c r="P25" s="513"/>
    </row>
    <row r="26" spans="1:16" ht="87" customHeight="1" thickBot="1">
      <c r="A26" s="550" t="s">
        <v>121</v>
      </c>
      <c r="B26" s="649" t="s">
        <v>189</v>
      </c>
      <c r="C26" s="650"/>
      <c r="D26" s="423"/>
      <c r="E26" s="423"/>
      <c r="F26" s="423"/>
      <c r="G26" s="550" t="s">
        <v>158</v>
      </c>
      <c r="H26" s="651" t="s">
        <v>382</v>
      </c>
      <c r="I26" s="651"/>
      <c r="J26" s="552"/>
      <c r="K26" s="513"/>
      <c r="L26" s="513"/>
      <c r="M26" s="423"/>
      <c r="N26" s="513"/>
      <c r="O26" s="513"/>
      <c r="P26" s="513"/>
    </row>
    <row r="27" spans="1:16" ht="15.75" thickBot="1">
      <c r="A27" s="548" t="s">
        <v>172</v>
      </c>
      <c r="B27" s="553" t="s">
        <v>316</v>
      </c>
      <c r="C27" s="554"/>
      <c r="D27" s="554"/>
      <c r="E27" s="554"/>
      <c r="F27" s="423"/>
      <c r="G27" s="423"/>
      <c r="H27" s="515"/>
      <c r="I27" s="515"/>
      <c r="J27" s="515"/>
      <c r="K27" s="513"/>
      <c r="L27" s="513"/>
      <c r="M27" s="423"/>
      <c r="N27" s="513"/>
      <c r="O27" s="513"/>
      <c r="P27" s="513"/>
    </row>
    <row r="28" spans="1:16" ht="26.25">
      <c r="A28" s="520"/>
      <c r="B28" s="520"/>
      <c r="C28" s="520"/>
      <c r="D28" s="520"/>
      <c r="E28" s="520"/>
      <c r="F28" s="520"/>
      <c r="G28" s="520"/>
      <c r="H28" s="520"/>
      <c r="I28" s="520"/>
      <c r="J28" s="520"/>
      <c r="K28" s="520"/>
      <c r="L28" s="513"/>
      <c r="M28" s="513"/>
      <c r="N28" s="513"/>
      <c r="O28" s="513"/>
      <c r="P28" s="513"/>
    </row>
    <row r="29" spans="1:16">
      <c r="A29" s="532"/>
      <c r="B29" s="533"/>
      <c r="C29" s="533"/>
      <c r="D29" s="533"/>
      <c r="E29" s="533"/>
      <c r="F29" s="533"/>
      <c r="G29" s="533"/>
      <c r="H29" s="533"/>
      <c r="I29" s="534"/>
      <c r="J29" s="534"/>
      <c r="K29" s="533"/>
      <c r="L29" s="535"/>
      <c r="M29" s="517"/>
      <c r="N29" s="517"/>
      <c r="O29" s="517"/>
      <c r="P29" s="517"/>
    </row>
    <row r="30" spans="1:16">
      <c r="A30" s="643" t="s">
        <v>270</v>
      </c>
      <c r="B30" s="643" t="s">
        <v>6</v>
      </c>
      <c r="C30" s="643" t="s">
        <v>7</v>
      </c>
      <c r="D30" s="652" t="s">
        <v>61</v>
      </c>
      <c r="E30" s="536" t="s">
        <v>62</v>
      </c>
      <c r="F30" s="654" t="s">
        <v>271</v>
      </c>
      <c r="G30" s="654"/>
      <c r="H30" s="643" t="s">
        <v>272</v>
      </c>
      <c r="I30" s="643"/>
      <c r="J30" s="643" t="s">
        <v>273</v>
      </c>
      <c r="K30" s="643" t="s">
        <v>230</v>
      </c>
      <c r="L30" s="643" t="s">
        <v>175</v>
      </c>
      <c r="M30" s="643" t="s">
        <v>192</v>
      </c>
      <c r="N30" s="643" t="s">
        <v>274</v>
      </c>
      <c r="O30" s="644" t="s">
        <v>152</v>
      </c>
      <c r="P30" s="643" t="s">
        <v>154</v>
      </c>
    </row>
    <row r="31" spans="1:16" ht="28.5">
      <c r="A31" s="643"/>
      <c r="B31" s="643"/>
      <c r="C31" s="643"/>
      <c r="D31" s="653"/>
      <c r="E31" s="537" t="s">
        <v>275</v>
      </c>
      <c r="F31" s="538" t="s">
        <v>186</v>
      </c>
      <c r="G31" s="538" t="s">
        <v>276</v>
      </c>
      <c r="H31" s="539" t="s">
        <v>5</v>
      </c>
      <c r="I31" s="539" t="s">
        <v>277</v>
      </c>
      <c r="J31" s="643"/>
      <c r="K31" s="643"/>
      <c r="L31" s="643"/>
      <c r="M31" s="643"/>
      <c r="N31" s="643"/>
      <c r="O31" s="644"/>
      <c r="P31" s="643"/>
    </row>
    <row r="32" spans="1:16" ht="15">
      <c r="A32" s="540" t="s">
        <v>201</v>
      </c>
      <c r="B32" s="540" t="s">
        <v>2</v>
      </c>
      <c r="C32" s="175">
        <v>4</v>
      </c>
      <c r="D32" s="174">
        <v>533565.75</v>
      </c>
      <c r="E32" s="541">
        <f>SUM(F32:G32)</f>
        <v>2134263</v>
      </c>
      <c r="F32" s="541">
        <v>1904000</v>
      </c>
      <c r="G32" s="427">
        <v>230263</v>
      </c>
      <c r="H32" s="542" t="s">
        <v>205</v>
      </c>
      <c r="I32" s="147">
        <v>0.14499999999999999</v>
      </c>
      <c r="J32" s="147" t="s">
        <v>370</v>
      </c>
      <c r="K32" s="176">
        <v>2022</v>
      </c>
      <c r="L32" s="147" t="s">
        <v>395</v>
      </c>
      <c r="M32" s="147"/>
      <c r="N32" s="176">
        <v>94017900</v>
      </c>
      <c r="O32" s="175">
        <v>7</v>
      </c>
      <c r="P32" s="540">
        <v>0</v>
      </c>
    </row>
    <row r="33" spans="1:18" ht="15.75" thickBot="1">
      <c r="A33" s="540" t="s">
        <v>319</v>
      </c>
      <c r="B33" s="540" t="s">
        <v>2</v>
      </c>
      <c r="C33" s="175">
        <v>1</v>
      </c>
      <c r="D33" s="175">
        <v>438286</v>
      </c>
      <c r="E33" s="541">
        <f>SUM(F33:G33)</f>
        <v>438286</v>
      </c>
      <c r="F33" s="541">
        <v>391000</v>
      </c>
      <c r="G33" s="427">
        <v>47286</v>
      </c>
      <c r="H33" s="542" t="s">
        <v>205</v>
      </c>
      <c r="I33" s="147">
        <v>0.14499999999999999</v>
      </c>
      <c r="J33" s="147" t="s">
        <v>370</v>
      </c>
      <c r="K33" s="176">
        <v>2022</v>
      </c>
      <c r="L33" s="147" t="s">
        <v>394</v>
      </c>
      <c r="M33" s="147"/>
      <c r="N33" s="176">
        <v>94017900</v>
      </c>
      <c r="O33" s="175">
        <v>7</v>
      </c>
      <c r="P33" s="540">
        <v>0</v>
      </c>
    </row>
    <row r="34" spans="1:18" ht="15.75" thickBot="1">
      <c r="A34" s="543" t="s">
        <v>198</v>
      </c>
      <c r="B34" s="544"/>
      <c r="C34" s="544"/>
      <c r="D34" s="544"/>
      <c r="E34" s="545">
        <f>E32+E33</f>
        <v>2572549</v>
      </c>
      <c r="F34" s="545">
        <f>SUM(F32:F33)</f>
        <v>2295000</v>
      </c>
      <c r="G34" s="545">
        <f>SUM(G32:G33)</f>
        <v>277549</v>
      </c>
      <c r="H34" s="546"/>
      <c r="I34" s="546"/>
      <c r="J34" s="546"/>
      <c r="K34" s="544"/>
      <c r="L34" s="544"/>
      <c r="M34" s="544"/>
      <c r="N34" s="544"/>
      <c r="O34" s="544"/>
      <c r="P34" s="547"/>
    </row>
    <row r="35" spans="1:18">
      <c r="A35" s="517"/>
      <c r="B35" s="517"/>
      <c r="C35" s="517"/>
      <c r="D35" s="517"/>
      <c r="E35" s="517"/>
      <c r="F35" s="517"/>
      <c r="G35" s="517"/>
      <c r="H35" s="517"/>
      <c r="I35" s="518"/>
      <c r="J35" s="518"/>
      <c r="K35" s="517"/>
      <c r="L35" s="517"/>
      <c r="M35" s="517"/>
      <c r="N35" s="517"/>
      <c r="O35" s="517"/>
      <c r="P35" s="517"/>
    </row>
    <row r="36" spans="1:18">
      <c r="A36" s="517"/>
      <c r="B36" s="517"/>
      <c r="C36" s="517"/>
      <c r="D36" s="517"/>
      <c r="E36" s="517"/>
      <c r="F36" s="517"/>
      <c r="G36" s="517"/>
      <c r="H36" s="517"/>
      <c r="I36" s="518"/>
      <c r="J36" s="518"/>
      <c r="K36" s="517"/>
      <c r="L36" s="517"/>
      <c r="M36" s="517"/>
      <c r="N36" s="517"/>
      <c r="O36" s="517"/>
      <c r="P36" s="517"/>
    </row>
    <row r="37" spans="1:18" s="21" customFormat="1" ht="15">
      <c r="A37" s="660" t="s">
        <v>399</v>
      </c>
      <c r="B37" s="661"/>
      <c r="C37" s="661"/>
      <c r="D37" s="661"/>
      <c r="E37" s="555">
        <f>SUM(E20+E34)</f>
        <v>3106115</v>
      </c>
      <c r="F37" s="555">
        <f t="shared" ref="F37:G37" si="0">SUM(F20+F34)</f>
        <v>2771000</v>
      </c>
      <c r="G37" s="555">
        <f t="shared" si="0"/>
        <v>335115</v>
      </c>
      <c r="H37" s="555"/>
      <c r="I37" s="429"/>
      <c r="J37" s="425"/>
      <c r="K37" s="425"/>
      <c r="L37" s="426"/>
      <c r="M37" s="425"/>
      <c r="N37" s="425"/>
      <c r="O37" s="425"/>
      <c r="P37" s="218"/>
    </row>
    <row r="38" spans="1:18">
      <c r="A38" s="517"/>
      <c r="B38" s="556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R38" s="143"/>
    </row>
    <row r="39" spans="1:18">
      <c r="A39" s="517"/>
      <c r="B39" s="556"/>
      <c r="C39" s="517"/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R39" s="143"/>
    </row>
    <row r="40" spans="1:18">
      <c r="A40" s="517"/>
      <c r="B40" s="556"/>
      <c r="C40" s="517"/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R40" s="143"/>
    </row>
    <row r="41" spans="1:18">
      <c r="A41" s="517"/>
      <c r="B41" s="556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R41" s="143"/>
    </row>
    <row r="42" spans="1:18">
      <c r="A42" s="517"/>
      <c r="B42" s="556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R42" s="143"/>
    </row>
    <row r="43" spans="1:18" ht="72" customHeight="1">
      <c r="A43" s="659" t="s">
        <v>409</v>
      </c>
      <c r="B43" s="659"/>
      <c r="C43" s="430"/>
      <c r="D43" s="431"/>
      <c r="E43" s="659" t="s">
        <v>408</v>
      </c>
      <c r="F43" s="659"/>
      <c r="G43" s="659"/>
      <c r="H43" s="659" t="s">
        <v>383</v>
      </c>
      <c r="I43" s="659"/>
      <c r="J43" s="659"/>
      <c r="K43" s="517"/>
      <c r="L43" s="659" t="s">
        <v>343</v>
      </c>
      <c r="M43" s="659"/>
      <c r="N43" s="659"/>
      <c r="O43" s="517"/>
      <c r="P43" s="517"/>
    </row>
    <row r="44" spans="1:18">
      <c r="A44" s="517"/>
      <c r="B44" s="517"/>
      <c r="C44" s="517"/>
      <c r="D44" s="517"/>
      <c r="E44" s="517"/>
      <c r="F44" s="517"/>
      <c r="G44" s="517"/>
      <c r="H44" s="517"/>
      <c r="I44" s="518"/>
      <c r="J44" s="518"/>
      <c r="K44" s="517"/>
      <c r="L44" s="517"/>
      <c r="M44" s="517"/>
      <c r="N44" s="517"/>
      <c r="O44" s="517"/>
      <c r="P44" s="517"/>
    </row>
    <row r="45" spans="1:18">
      <c r="A45" s="517"/>
      <c r="B45" s="517"/>
      <c r="C45" s="517"/>
      <c r="D45" s="517"/>
      <c r="E45" s="517"/>
      <c r="F45" s="517"/>
      <c r="G45" s="517"/>
      <c r="H45" s="517"/>
      <c r="I45" s="518"/>
      <c r="J45" s="518"/>
      <c r="K45" s="517"/>
      <c r="L45" s="517"/>
      <c r="M45" s="517"/>
      <c r="N45" s="517"/>
      <c r="O45" s="517"/>
      <c r="P45" s="517"/>
    </row>
    <row r="48" spans="1:18">
      <c r="F48" s="52"/>
    </row>
    <row r="49" spans="6:8">
      <c r="F49" s="170"/>
    </row>
    <row r="51" spans="6:8">
      <c r="F51" s="52"/>
      <c r="G51"/>
      <c r="H51"/>
    </row>
    <row r="52" spans="6:8">
      <c r="F52" s="24"/>
      <c r="G52" s="24"/>
      <c r="H52" s="21"/>
    </row>
    <row r="53" spans="6:8">
      <c r="F53"/>
      <c r="G53"/>
      <c r="H53" s="171"/>
    </row>
  </sheetData>
  <autoFilter ref="A1:A43" xr:uid="{00000000-0009-0000-0000-000009000000}"/>
  <customSheetViews>
    <customSheetView guid="{72789DBC-B43A-46A7-8750-AFD11E6FEE84}" scale="70" showPageBreaks="1" fitToPage="1" printArea="1" view="pageBreakPreview">
      <selection activeCell="H8" sqref="H8"/>
      <colBreaks count="1" manualBreakCount="1">
        <brk id="16" max="1048575" man="1"/>
      </colBreaks>
      <pageMargins left="0.70866141732283472" right="0.70866141732283472" top="0.74803149606299213" bottom="0.74803149606299213" header="0.31496062992125984" footer="0.31496062992125984"/>
      <pageSetup paperSize="9" scale="43" fitToHeight="0" orientation="landscape" r:id="rId1"/>
      <headerFooter>
        <oddHeader>&amp;L&amp;G&amp;R&amp;D</oddHeader>
        <oddFooter>&amp;R&amp;P/&amp;N</oddFooter>
      </headerFooter>
    </customSheetView>
  </customSheetViews>
  <mergeCells count="42">
    <mergeCell ref="A43:B43"/>
    <mergeCell ref="E43:G43"/>
    <mergeCell ref="H43:J43"/>
    <mergeCell ref="L43:N43"/>
    <mergeCell ref="A37:D37"/>
    <mergeCell ref="H30:I30"/>
    <mergeCell ref="B24:C24"/>
    <mergeCell ref="B25:C25"/>
    <mergeCell ref="H25:I25"/>
    <mergeCell ref="B26:C26"/>
    <mergeCell ref="H26:I26"/>
    <mergeCell ref="A30:A31"/>
    <mergeCell ref="B30:B31"/>
    <mergeCell ref="C30:C31"/>
    <mergeCell ref="D30:D31"/>
    <mergeCell ref="F30:G30"/>
    <mergeCell ref="P30:P31"/>
    <mergeCell ref="J30:J31"/>
    <mergeCell ref="K30:K31"/>
    <mergeCell ref="L30:L31"/>
    <mergeCell ref="M30:M31"/>
    <mergeCell ref="N30:N31"/>
    <mergeCell ref="O30:O31"/>
    <mergeCell ref="A17:A18"/>
    <mergeCell ref="B17:B18"/>
    <mergeCell ref="C17:C18"/>
    <mergeCell ref="D17:D18"/>
    <mergeCell ref="F17:G17"/>
    <mergeCell ref="C2:D2"/>
    <mergeCell ref="P17:P18"/>
    <mergeCell ref="J17:J18"/>
    <mergeCell ref="K17:K18"/>
    <mergeCell ref="L17:L18"/>
    <mergeCell ref="M17:M18"/>
    <mergeCell ref="N17:N18"/>
    <mergeCell ref="O17:O18"/>
    <mergeCell ref="H17:I17"/>
    <mergeCell ref="B11:C11"/>
    <mergeCell ref="B12:C12"/>
    <mergeCell ref="H12:I12"/>
    <mergeCell ref="B13:C13"/>
    <mergeCell ref="H13:I13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2"/>
  <headerFooter>
    <oddHeader>&amp;R&amp;D</oddHeader>
    <oddFooter>&amp;L&amp;F&amp;R&amp;P./&amp;N</oddFooter>
  </headerFooter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>
    <tabColor rgb="FFFF0000"/>
    <pageSetUpPr fitToPage="1"/>
  </sheetPr>
  <dimension ref="A2:C39"/>
  <sheetViews>
    <sheetView topLeftCell="A28" zoomScale="115" zoomScaleNormal="115" zoomScalePageLayoutView="25" workbookViewId="0">
      <selection activeCell="B36" sqref="B36"/>
    </sheetView>
  </sheetViews>
  <sheetFormatPr defaultRowHeight="12.75"/>
  <cols>
    <col min="1" max="1" width="72" bestFit="1" customWidth="1"/>
    <col min="2" max="2" width="35.28515625" bestFit="1" customWidth="1"/>
  </cols>
  <sheetData>
    <row r="2" spans="1:3">
      <c r="A2" t="s">
        <v>81</v>
      </c>
      <c r="B2" t="s">
        <v>82</v>
      </c>
      <c r="C2" s="17">
        <v>0.02</v>
      </c>
    </row>
    <row r="3" spans="1:3">
      <c r="B3" t="s">
        <v>83</v>
      </c>
      <c r="C3" s="17">
        <v>0.03</v>
      </c>
    </row>
    <row r="4" spans="1:3">
      <c r="B4" t="s">
        <v>84</v>
      </c>
      <c r="C4" s="17">
        <v>0.06</v>
      </c>
    </row>
    <row r="5" spans="1:3">
      <c r="A5" t="s">
        <v>85</v>
      </c>
      <c r="B5" t="s">
        <v>86</v>
      </c>
      <c r="C5" s="17">
        <v>0.02</v>
      </c>
    </row>
    <row r="6" spans="1:3">
      <c r="B6" t="s">
        <v>87</v>
      </c>
      <c r="C6" s="17">
        <v>0.03</v>
      </c>
    </row>
    <row r="7" spans="1:3">
      <c r="B7" t="s">
        <v>88</v>
      </c>
      <c r="C7" s="17">
        <v>0.15</v>
      </c>
    </row>
    <row r="8" spans="1:3">
      <c r="B8" t="s">
        <v>89</v>
      </c>
      <c r="C8" s="17">
        <v>0.1</v>
      </c>
    </row>
    <row r="9" spans="1:3" ht="38.25">
      <c r="B9" s="16" t="s">
        <v>90</v>
      </c>
      <c r="C9" s="17">
        <v>0.05</v>
      </c>
    </row>
    <row r="10" spans="1:3" ht="38.25">
      <c r="B10" s="16" t="s">
        <v>91</v>
      </c>
      <c r="C10" s="17">
        <v>0.04</v>
      </c>
    </row>
    <row r="11" spans="1:3" ht="38.25">
      <c r="B11" s="16" t="s">
        <v>92</v>
      </c>
      <c r="C11" s="17">
        <v>7.0000000000000007E-2</v>
      </c>
    </row>
    <row r="12" spans="1:3">
      <c r="B12" s="16" t="s">
        <v>93</v>
      </c>
      <c r="C12" s="17">
        <v>0.02</v>
      </c>
    </row>
    <row r="13" spans="1:3">
      <c r="B13" s="2" t="s">
        <v>78</v>
      </c>
      <c r="C13" s="17">
        <v>0.04</v>
      </c>
    </row>
    <row r="14" spans="1:3" ht="25.5">
      <c r="B14" s="2" t="s">
        <v>94</v>
      </c>
      <c r="C14" s="17">
        <v>0.08</v>
      </c>
    </row>
    <row r="15" spans="1:3">
      <c r="B15" s="16" t="s">
        <v>95</v>
      </c>
      <c r="C15" s="17">
        <v>0.06</v>
      </c>
    </row>
    <row r="16" spans="1:3" ht="25.5">
      <c r="B16" s="16" t="s">
        <v>96</v>
      </c>
      <c r="C16" s="17">
        <v>0.1</v>
      </c>
    </row>
    <row r="17" spans="1:3" ht="25.5">
      <c r="B17" s="16" t="s">
        <v>97</v>
      </c>
      <c r="C17" s="17">
        <v>0.25</v>
      </c>
    </row>
    <row r="18" spans="1:3">
      <c r="B18" t="s">
        <v>98</v>
      </c>
      <c r="C18" s="17">
        <v>0.03</v>
      </c>
    </row>
    <row r="19" spans="1:3">
      <c r="B19" s="16" t="s">
        <v>99</v>
      </c>
      <c r="C19" s="17">
        <v>0.02</v>
      </c>
    </row>
    <row r="20" spans="1:3" ht="25.5">
      <c r="B20" s="16" t="s">
        <v>100</v>
      </c>
      <c r="C20" s="17">
        <v>0.01</v>
      </c>
    </row>
    <row r="21" spans="1:3" ht="25.5">
      <c r="B21" s="2" t="s">
        <v>101</v>
      </c>
      <c r="C21" s="17">
        <v>0.06</v>
      </c>
    </row>
    <row r="22" spans="1:3" ht="25.5">
      <c r="B22" s="16" t="s">
        <v>102</v>
      </c>
      <c r="C22" s="17">
        <v>0.15</v>
      </c>
    </row>
    <row r="23" spans="1:3">
      <c r="B23" s="3" t="s">
        <v>103</v>
      </c>
      <c r="C23" s="17">
        <v>0.02</v>
      </c>
    </row>
    <row r="24" spans="1:3" ht="38.25">
      <c r="A24" t="s">
        <v>104</v>
      </c>
      <c r="B24" s="16" t="s">
        <v>105</v>
      </c>
      <c r="C24" s="17">
        <v>0.33</v>
      </c>
    </row>
    <row r="25" spans="1:3" ht="51">
      <c r="B25" s="16" t="s">
        <v>106</v>
      </c>
      <c r="C25" s="17">
        <v>0.33</v>
      </c>
    </row>
    <row r="26" spans="1:3" ht="25.5">
      <c r="B26" s="16" t="s">
        <v>107</v>
      </c>
      <c r="C26" s="17">
        <v>0.33</v>
      </c>
    </row>
    <row r="27" spans="1:3" ht="76.5">
      <c r="B27" s="16" t="s">
        <v>108</v>
      </c>
      <c r="C27" s="17">
        <v>0.33</v>
      </c>
    </row>
    <row r="28" spans="1:3">
      <c r="B28" t="s">
        <v>109</v>
      </c>
      <c r="C28" s="17">
        <v>0.33</v>
      </c>
    </row>
    <row r="29" spans="1:3">
      <c r="B29" t="s">
        <v>110</v>
      </c>
      <c r="C29" s="17">
        <v>0.33</v>
      </c>
    </row>
    <row r="30" spans="1:3" ht="76.5">
      <c r="B30" s="16" t="s">
        <v>111</v>
      </c>
      <c r="C30" s="17">
        <v>0.33</v>
      </c>
    </row>
    <row r="31" spans="1:3" ht="51">
      <c r="B31" s="16" t="s">
        <v>112</v>
      </c>
      <c r="C31" s="17">
        <v>0.33</v>
      </c>
    </row>
    <row r="32" spans="1:3">
      <c r="B32" t="s">
        <v>113</v>
      </c>
      <c r="C32" s="17">
        <v>0.33</v>
      </c>
    </row>
    <row r="33" spans="2:3" ht="38.25">
      <c r="B33" s="16" t="s">
        <v>116</v>
      </c>
      <c r="C33" s="17">
        <v>0.33</v>
      </c>
    </row>
    <row r="34" spans="2:3">
      <c r="B34" t="s">
        <v>115</v>
      </c>
      <c r="C34" s="17">
        <v>0.33</v>
      </c>
    </row>
    <row r="35" spans="2:3" ht="38.25">
      <c r="B35" s="16" t="s">
        <v>114</v>
      </c>
      <c r="C35" s="17">
        <v>0.33</v>
      </c>
    </row>
    <row r="36" spans="2:3" ht="38.25">
      <c r="B36" s="16" t="s">
        <v>117</v>
      </c>
      <c r="C36" s="17">
        <v>0.2</v>
      </c>
    </row>
    <row r="37" spans="2:3" ht="38.25">
      <c r="B37" s="16" t="s">
        <v>118</v>
      </c>
      <c r="C37" s="17">
        <v>0.14499999999999999</v>
      </c>
    </row>
    <row r="38" spans="2:3" ht="25.5">
      <c r="B38" s="16" t="s">
        <v>119</v>
      </c>
      <c r="C38" s="17">
        <v>0.1</v>
      </c>
    </row>
    <row r="39" spans="2:3" ht="127.5">
      <c r="B39" s="16" t="s">
        <v>120</v>
      </c>
      <c r="C39" s="17">
        <v>7.0000000000000007E-2</v>
      </c>
    </row>
  </sheetData>
  <autoFilter ref="A1:C39" xr:uid="{00000000-0009-0000-0000-00000B000000}"/>
  <customSheetViews>
    <customSheetView guid="{72789DBC-B43A-46A7-8750-AFD11E6FEE84}" showPageBreaks="1" fitToPage="1" printArea="1" showAutoFilter="1">
      <selection activeCell="I11" sqref="I11"/>
      <pageMargins left="0.70866141732283472" right="0.70866141732283472" top="0.74803149606299213" bottom="0.74803149606299213" header="0.31496062992125984" footer="0.31496062992125984"/>
      <pageSetup paperSize="9" scale="76" fitToHeight="0" orientation="portrait" r:id="rId1"/>
      <headerFooter>
        <oddHeader>&amp;C&amp;"Arial,Félkövér"&amp;28&amp;A&amp;R&amp;P</oddHeader>
      </headerFooter>
      <autoFilter ref="A1:C39" xr:uid="{30A3B6A8-6750-4877-9686-F61FF0348CD4}"/>
    </customSheetView>
  </customSheetViews>
  <pageMargins left="0.70866141732283472" right="0.70866141732283472" top="0.74803149606299213" bottom="0.74803149606299213" header="0.31496062992125984" footer="0.31496062992125984"/>
  <pageSetup paperSize="9" scale="76" fitToHeight="0" orientation="portrait" r:id="rId2"/>
  <headerFooter>
    <oddHeader>&amp;C&amp;"Arial,Félkövér"&amp;28&amp;A&amp;R&amp;P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9">
    <tabColor rgb="FFFF0000"/>
  </sheetPr>
  <dimension ref="A1:I9"/>
  <sheetViews>
    <sheetView topLeftCell="D1" workbookViewId="0">
      <selection activeCell="H3" sqref="H3"/>
    </sheetView>
  </sheetViews>
  <sheetFormatPr defaultColWidth="9.140625" defaultRowHeight="15"/>
  <cols>
    <col min="1" max="1" width="6.5703125" style="112" bestFit="1" customWidth="1"/>
    <col min="2" max="2" width="34" style="112" bestFit="1" customWidth="1"/>
    <col min="3" max="3" width="33.140625" style="112" customWidth="1"/>
    <col min="4" max="4" width="32.140625" style="112" bestFit="1" customWidth="1"/>
    <col min="5" max="5" width="26.7109375" style="112" customWidth="1"/>
    <col min="6" max="6" width="58.140625" style="112" customWidth="1"/>
    <col min="7" max="7" width="33.42578125" style="112" bestFit="1" customWidth="1"/>
    <col min="8" max="8" width="25.140625" style="112" customWidth="1"/>
    <col min="9" max="9" width="26.7109375" style="112" customWidth="1"/>
    <col min="10" max="16384" width="9.140625" style="112"/>
  </cols>
  <sheetData>
    <row r="1" spans="1:9" ht="15.75" thickBot="1">
      <c r="A1" s="105"/>
      <c r="B1" s="106" t="s">
        <v>233</v>
      </c>
      <c r="C1" s="106" t="s">
        <v>233</v>
      </c>
      <c r="D1" s="106" t="s">
        <v>233</v>
      </c>
      <c r="E1" s="107" t="s">
        <v>234</v>
      </c>
      <c r="F1" s="108" t="s">
        <v>48</v>
      </c>
      <c r="G1" s="109" t="s">
        <v>49</v>
      </c>
      <c r="H1" s="110" t="s">
        <v>235</v>
      </c>
      <c r="I1" s="111" t="s">
        <v>194</v>
      </c>
    </row>
    <row r="2" spans="1:9" ht="15.75" thickBot="1">
      <c r="A2" s="113"/>
      <c r="B2" s="114" t="s">
        <v>77</v>
      </c>
      <c r="C2" s="114" t="s">
        <v>197</v>
      </c>
      <c r="D2" s="114" t="s">
        <v>47</v>
      </c>
      <c r="E2" s="114" t="s">
        <v>195</v>
      </c>
      <c r="F2" s="115" t="s">
        <v>48</v>
      </c>
      <c r="G2" s="115" t="s">
        <v>49</v>
      </c>
      <c r="H2" s="115" t="s">
        <v>73</v>
      </c>
      <c r="I2" s="115" t="s">
        <v>236</v>
      </c>
    </row>
    <row r="3" spans="1:9" ht="25.5">
      <c r="A3" s="662" t="s">
        <v>237</v>
      </c>
      <c r="B3" s="116" t="s">
        <v>238</v>
      </c>
      <c r="C3" s="116" t="s">
        <v>238</v>
      </c>
      <c r="D3" s="116" t="s">
        <v>239</v>
      </c>
      <c r="E3" s="116" t="s">
        <v>240</v>
      </c>
      <c r="F3" s="117" t="s">
        <v>241</v>
      </c>
      <c r="G3" s="118" t="s">
        <v>242</v>
      </c>
      <c r="H3" s="167" t="s">
        <v>345</v>
      </c>
      <c r="I3" s="119" t="s">
        <v>243</v>
      </c>
    </row>
    <row r="4" spans="1:9" ht="25.5">
      <c r="A4" s="662"/>
      <c r="B4" s="120"/>
      <c r="C4" s="116" t="s">
        <v>244</v>
      </c>
      <c r="D4" s="120"/>
      <c r="E4" s="116" t="s">
        <v>245</v>
      </c>
      <c r="F4" s="121" t="s">
        <v>246</v>
      </c>
      <c r="G4" s="122" t="s">
        <v>247</v>
      </c>
      <c r="H4" s="123"/>
      <c r="I4" s="119" t="s">
        <v>248</v>
      </c>
    </row>
    <row r="5" spans="1:9" ht="26.25" thickBot="1">
      <c r="A5" s="662"/>
      <c r="B5" s="116" t="s">
        <v>249</v>
      </c>
      <c r="C5" s="116" t="s">
        <v>249</v>
      </c>
      <c r="D5" s="116" t="s">
        <v>249</v>
      </c>
      <c r="E5" s="124"/>
      <c r="F5" s="125" t="s">
        <v>250</v>
      </c>
      <c r="G5" s="126" t="s">
        <v>251</v>
      </c>
      <c r="H5" s="127" t="s">
        <v>252</v>
      </c>
      <c r="I5" s="128"/>
    </row>
    <row r="6" spans="1:9" ht="33" customHeight="1">
      <c r="A6" s="662" t="s">
        <v>253</v>
      </c>
      <c r="B6" s="129" t="s">
        <v>254</v>
      </c>
      <c r="C6" s="129" t="s">
        <v>254</v>
      </c>
      <c r="D6" s="130" t="s">
        <v>255</v>
      </c>
      <c r="E6" s="131" t="s">
        <v>256</v>
      </c>
      <c r="F6" s="132" t="s">
        <v>257</v>
      </c>
      <c r="G6" s="133" t="s">
        <v>258</v>
      </c>
      <c r="H6" s="166" t="s">
        <v>347</v>
      </c>
      <c r="I6" s="134" t="s">
        <v>259</v>
      </c>
    </row>
    <row r="7" spans="1:9" ht="32.25" customHeight="1" thickBot="1">
      <c r="A7" s="662"/>
      <c r="B7" s="130"/>
      <c r="C7" s="130" t="s">
        <v>260</v>
      </c>
      <c r="D7" s="130"/>
      <c r="E7" s="131" t="s">
        <v>261</v>
      </c>
      <c r="F7" s="135" t="s">
        <v>262</v>
      </c>
      <c r="G7" s="136" t="s">
        <v>263</v>
      </c>
      <c r="H7" s="137" t="s">
        <v>346</v>
      </c>
      <c r="I7" s="138" t="s">
        <v>264</v>
      </c>
    </row>
    <row r="8" spans="1:9" ht="30.75" thickBot="1">
      <c r="A8" s="139"/>
      <c r="B8" s="140" t="s">
        <v>265</v>
      </c>
      <c r="C8" s="140" t="s">
        <v>265</v>
      </c>
      <c r="D8" s="140" t="s">
        <v>265</v>
      </c>
      <c r="E8" s="139"/>
      <c r="F8" s="115" t="s">
        <v>266</v>
      </c>
      <c r="G8" s="141" t="s">
        <v>267</v>
      </c>
    </row>
    <row r="9" spans="1:9" ht="15.75" thickBot="1">
      <c r="F9" s="142"/>
      <c r="G9" s="126" t="s">
        <v>268</v>
      </c>
    </row>
  </sheetData>
  <customSheetViews>
    <customSheetView guid="{72789DBC-B43A-46A7-8750-AFD11E6FEE84}">
      <selection activeCell="C15" sqref="C15"/>
      <pageMargins left="0.7" right="0.7" top="0.75" bottom="0.75" header="0.3" footer="0.3"/>
      <pageSetup paperSize="9" orientation="portrait" r:id="rId1"/>
    </customSheetView>
  </customSheetViews>
  <mergeCells count="2">
    <mergeCell ref="A3:A5"/>
    <mergeCell ref="A6:A7"/>
  </mergeCells>
  <hyperlinks>
    <hyperlink ref="D6" r:id="rId2" display="mailto:dorottya.jozsa@budapestkozut.hu" xr:uid="{00000000-0004-0000-0C00-000000000000}"/>
    <hyperlink ref="I6" r:id="rId3" display="mailto:dudase@bkv.hu" xr:uid="{00000000-0004-0000-0C00-000001000000}"/>
    <hyperlink ref="I7" r:id="rId4" xr:uid="{00000000-0004-0000-0C00-000002000000}"/>
    <hyperlink ref="F7" r:id="rId5" display="attila.juhasz@vizmuvek.hu" xr:uid="{00000000-0004-0000-0C00-000003000000}"/>
    <hyperlink ref="F6" r:id="rId6" display="3614652697gabor.lengyel@vizmuvek.hu" xr:uid="{00000000-0004-0000-0C00-000004000000}"/>
    <hyperlink ref="G6" r:id="rId7" xr:uid="{00000000-0004-0000-0C00-000005000000}"/>
    <hyperlink ref="G7" r:id="rId8" xr:uid="{00000000-0004-0000-0C00-000006000000}"/>
    <hyperlink ref="G8" r:id="rId9" xr:uid="{00000000-0004-0000-0C00-000007000000}"/>
    <hyperlink ref="G9" r:id="rId10" xr:uid="{00000000-0004-0000-0C00-000008000000}"/>
    <hyperlink ref="E6" r:id="rId11" xr:uid="{00000000-0004-0000-0C00-000009000000}"/>
    <hyperlink ref="E7" r:id="rId12" xr:uid="{00000000-0004-0000-0C00-00000A000000}"/>
    <hyperlink ref="C7" r:id="rId13" xr:uid="{00000000-0004-0000-0C00-00000B000000}"/>
    <hyperlink ref="B6" r:id="rId14" display="mailto:zsuzsanna.hegyi@budapestkozut.hu" xr:uid="{00000000-0004-0000-0C00-00000C000000}"/>
    <hyperlink ref="C6" r:id="rId15" display="mailto:zsuzsanna.hegyi@budapestkozut.hu" xr:uid="{00000000-0004-0000-0C00-00000D000000}"/>
    <hyperlink ref="C8" r:id="rId16" xr:uid="{00000000-0004-0000-0C00-00000E000000}"/>
    <hyperlink ref="B8" r:id="rId17" xr:uid="{00000000-0004-0000-0C00-00000F000000}"/>
    <hyperlink ref="D8" r:id="rId18" xr:uid="{00000000-0004-0000-0C00-000010000000}"/>
    <hyperlink ref="H7" r:id="rId19" display="kover.edit@fokert.hu" xr:uid="{00000000-0004-0000-0C00-000011000000}"/>
    <hyperlink ref="H6" r:id="rId20" xr:uid="{00000000-0004-0000-0C00-000012000000}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Adatlap </vt:lpstr>
      <vt:lpstr>Közút </vt:lpstr>
      <vt:lpstr>Forgalomtechnika </vt:lpstr>
      <vt:lpstr>FCSM vonalas </vt:lpstr>
      <vt:lpstr>BDK </vt:lpstr>
      <vt:lpstr>Zöldfelület</vt:lpstr>
      <vt:lpstr>FKF</vt:lpstr>
      <vt:lpstr>Tao segédtábla</vt:lpstr>
      <vt:lpstr>Üzemeltetők</vt:lpstr>
      <vt:lpstr>249-2000 Korm.r.</vt:lpstr>
      <vt:lpstr>526 2010. sz. int.</vt:lpstr>
      <vt:lpstr>FKF!Nyomtatási_cím</vt:lpstr>
      <vt:lpstr>'Közút '!Nyomtatási_cím</vt:lpstr>
      <vt:lpstr>'Adatlap '!Nyomtatási_terület</vt:lpstr>
      <vt:lpstr>'BDK '!Nyomtatási_terület</vt:lpstr>
      <vt:lpstr>'FCSM vonalas '!Nyomtatási_terület</vt:lpstr>
      <vt:lpstr>FKF!Nyomtatási_terület</vt:lpstr>
      <vt:lpstr>'Forgalomtechnika '!Nyomtatási_terület</vt:lpstr>
      <vt:lpstr>'Közút '!Nyomtatási_terület</vt:lpstr>
      <vt:lpstr>'Tao segédtábla'!Nyomtatási_terület</vt:lpstr>
      <vt:lpstr>Zöldfelület!Nyomtatási_terület</vt:lpstr>
    </vt:vector>
  </TitlesOfParts>
  <Company>Budapest Főváros Önkormányzata, Főpolgármesteri 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Humansoft</dc:creator>
  <cp:lastModifiedBy>Dávid-Mályi Tünde</cp:lastModifiedBy>
  <cp:lastPrinted>2023-11-08T09:52:56Z</cp:lastPrinted>
  <dcterms:created xsi:type="dcterms:W3CDTF">2007-12-27T13:28:19Z</dcterms:created>
  <dcterms:modified xsi:type="dcterms:W3CDTF">2023-11-08T12:22:09Z</dcterms:modified>
</cp:coreProperties>
</file>