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Rendelet módosítás\Harmadik módosítás\"/>
    </mc:Choice>
  </mc:AlternateContent>
  <bookViews>
    <workbookView xWindow="0" yWindow="0" windowWidth="28800" windowHeight="11835"/>
  </bookViews>
  <sheets>
    <sheet name="5.sz. melléklet" sheetId="20" r:id="rId1"/>
    <sheet name="6. sz. melléklet" sheetId="2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29_1" localSheetId="0">#REF!</definedName>
    <definedName name="Excel_BuiltIn_Print_Area_29_1">#REF!</definedName>
    <definedName name="Excel_BuiltIn_Print_Area_29_1_1" localSheetId="0">#REF!</definedName>
    <definedName name="Excel_BuiltIn_Print_Area_29_1_1">#REF!</definedName>
    <definedName name="Excel_BuiltIn_Print_Area_31_1" localSheetId="0">#REF!</definedName>
    <definedName name="Excel_BuiltIn_Print_Area_31_1">#REF!</definedName>
    <definedName name="Excel_BuiltIn_Print_Area_32_1" localSheetId="0">#REF!</definedName>
    <definedName name="Excel_BuiltIn_Print_Area_32_1">#REF!</definedName>
    <definedName name="Excel_BuiltIn_Print_Area_34_1" localSheetId="0">#REF!</definedName>
    <definedName name="Excel_BuiltIn_Print_Area_34_1">#REF!</definedName>
    <definedName name="Excel_BuiltIn_Print_Area_37_1" localSheetId="0">#REF!</definedName>
    <definedName name="Excel_BuiltIn_Print_Area_37_1">#REF!</definedName>
    <definedName name="Excel_BuiltIn_Print_Area_55_1" localSheetId="0">#REF!</definedName>
    <definedName name="Excel_BuiltIn_Print_Area_55_1">#REF!</definedName>
    <definedName name="mama">#REF!</definedName>
    <definedName name="_xlnm.Print_Area" localSheetId="0">'5.sz. melléklet'!$A$1:$M$52</definedName>
    <definedName name="_xlnm.Print_Area" localSheetId="1">'6. sz. melléklet'!$A$1:$O$52</definedName>
    <definedName name="pm" localSheetId="0">#REF!</definedName>
    <definedName name="pm">#REF!</definedName>
    <definedName name="teszt">#REF!</definedName>
  </definedNames>
  <calcPr calcId="152511" iterateDelta="0"/>
</workbook>
</file>

<file path=xl/calcChain.xml><?xml version="1.0" encoding="utf-8"?>
<calcChain xmlns="http://schemas.openxmlformats.org/spreadsheetml/2006/main">
  <c r="F50" i="20" l="1"/>
  <c r="K19" i="2" l="1"/>
  <c r="E27" i="20" l="1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8" i="20"/>
  <c r="E28" i="20"/>
  <c r="D28" i="20"/>
  <c r="F27" i="20"/>
  <c r="D27" i="20"/>
  <c r="F26" i="20"/>
  <c r="E26" i="20"/>
  <c r="D26" i="20"/>
  <c r="F23" i="20"/>
  <c r="E23" i="20"/>
  <c r="D23" i="20"/>
  <c r="K42" i="2"/>
  <c r="K41" i="2"/>
  <c r="K40" i="2"/>
  <c r="K39" i="2"/>
  <c r="K38" i="2"/>
  <c r="E42" i="20"/>
  <c r="D42" i="20"/>
  <c r="E41" i="20"/>
  <c r="D41" i="20"/>
  <c r="E40" i="20"/>
  <c r="D40" i="20"/>
  <c r="E39" i="20"/>
  <c r="D39" i="20"/>
  <c r="E38" i="20"/>
  <c r="D38" i="20"/>
  <c r="E19" i="20"/>
  <c r="D19" i="20"/>
  <c r="F40" i="20"/>
  <c r="F39" i="20"/>
  <c r="C19" i="20" l="1"/>
  <c r="C46" i="20" l="1"/>
  <c r="C74" i="20"/>
  <c r="C63" i="20"/>
  <c r="C50" i="20" l="1"/>
  <c r="D44" i="2"/>
  <c r="E44" i="2"/>
  <c r="F44" i="2"/>
  <c r="G44" i="2"/>
  <c r="H44" i="2"/>
  <c r="I44" i="2"/>
  <c r="J44" i="2"/>
  <c r="K44" i="2"/>
  <c r="L44" i="2"/>
  <c r="M44" i="2"/>
  <c r="N44" i="2"/>
  <c r="O44" i="2"/>
  <c r="C44" i="2"/>
  <c r="E36" i="2"/>
  <c r="F36" i="2"/>
  <c r="G36" i="2"/>
  <c r="H36" i="2"/>
  <c r="I36" i="2"/>
  <c r="J36" i="2"/>
  <c r="K36" i="2"/>
  <c r="L36" i="2"/>
  <c r="M36" i="2"/>
  <c r="N36" i="2"/>
  <c r="O36" i="2"/>
  <c r="D36" i="2"/>
  <c r="C36" i="2"/>
  <c r="E21" i="2"/>
  <c r="F21" i="2"/>
  <c r="F48" i="2" s="1"/>
  <c r="F52" i="2" s="1"/>
  <c r="G21" i="2"/>
  <c r="H21" i="2"/>
  <c r="H48" i="2" s="1"/>
  <c r="H52" i="2" s="1"/>
  <c r="I21" i="2"/>
  <c r="I48" i="2" s="1"/>
  <c r="I52" i="2" s="1"/>
  <c r="J21" i="2"/>
  <c r="K21" i="2"/>
  <c r="L21" i="2"/>
  <c r="M21" i="2"/>
  <c r="N21" i="2"/>
  <c r="N48" i="2" s="1"/>
  <c r="N52" i="2" s="1"/>
  <c r="O21" i="2"/>
  <c r="O48" i="2" s="1"/>
  <c r="O52" i="2" s="1"/>
  <c r="D21" i="2"/>
  <c r="C21" i="2"/>
  <c r="D36" i="20"/>
  <c r="M44" i="20"/>
  <c r="L44" i="20"/>
  <c r="K44" i="20"/>
  <c r="J44" i="20"/>
  <c r="I44" i="20"/>
  <c r="H44" i="20"/>
  <c r="G44" i="20"/>
  <c r="F44" i="20"/>
  <c r="C42" i="20"/>
  <c r="C41" i="20"/>
  <c r="C40" i="20"/>
  <c r="E44" i="20"/>
  <c r="C39" i="20"/>
  <c r="D44" i="20"/>
  <c r="M36" i="20"/>
  <c r="L36" i="20"/>
  <c r="K36" i="20"/>
  <c r="J36" i="20"/>
  <c r="I36" i="20"/>
  <c r="H36" i="20"/>
  <c r="G36" i="20"/>
  <c r="F36" i="20"/>
  <c r="E36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M48" i="20" s="1"/>
  <c r="M52" i="20" s="1"/>
  <c r="L21" i="20"/>
  <c r="K21" i="20"/>
  <c r="J21" i="20"/>
  <c r="J48" i="20" s="1"/>
  <c r="J52" i="20" s="1"/>
  <c r="I21" i="20"/>
  <c r="H21" i="20"/>
  <c r="G21" i="20"/>
  <c r="F21" i="20"/>
  <c r="E21" i="20"/>
  <c r="D21" i="20"/>
  <c r="L48" i="20" l="1"/>
  <c r="L52" i="20" s="1"/>
  <c r="G48" i="2"/>
  <c r="G52" i="2" s="1"/>
  <c r="M48" i="2"/>
  <c r="M52" i="2" s="1"/>
  <c r="E48" i="2"/>
  <c r="E52" i="2" s="1"/>
  <c r="K48" i="20"/>
  <c r="K52" i="20" s="1"/>
  <c r="G48" i="20"/>
  <c r="G52" i="20" s="1"/>
  <c r="L48" i="2"/>
  <c r="L52" i="2" s="1"/>
  <c r="J48" i="2"/>
  <c r="I48" i="20"/>
  <c r="I52" i="20" s="1"/>
  <c r="H48" i="20"/>
  <c r="H52" i="20" s="1"/>
  <c r="D48" i="2"/>
  <c r="D52" i="2" s="1"/>
  <c r="E48" i="20"/>
  <c r="E52" i="20" s="1"/>
  <c r="F48" i="20"/>
  <c r="D48" i="20"/>
  <c r="D52" i="20" s="1"/>
  <c r="C48" i="2"/>
  <c r="C52" i="2" s="1"/>
  <c r="K48" i="2"/>
  <c r="C34" i="20"/>
  <c r="C21" i="20"/>
  <c r="C38" i="20"/>
  <c r="C36" i="20" l="1"/>
  <c r="C44" i="20"/>
  <c r="J52" i="2"/>
  <c r="F52" i="20"/>
  <c r="K52" i="2"/>
  <c r="C48" i="20" l="1"/>
  <c r="C52" i="20" l="1"/>
</calcChain>
</file>

<file path=xl/sharedStrings.xml><?xml version="1.0" encoding="utf-8"?>
<sst xmlns="http://schemas.openxmlformats.org/spreadsheetml/2006/main" count="193" uniqueCount="95">
  <si>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</si>
  <si>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</si>
  <si>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</si>
  <si>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</si>
  <si>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</si>
  <si>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</si>
  <si>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</si>
  <si>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</si>
  <si>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</si>
  <si>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</si>
  <si>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</si>
  <si>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</si>
  <si>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</si>
  <si>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</si>
  <si>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</si>
  <si>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</si>
  <si>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</si>
  <si>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</si>
  <si>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</si>
  <si>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</si>
  <si>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</si>
  <si>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</si>
  <si>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</si>
  <si>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</si>
  <si>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</si>
  <si>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</si>
  <si>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</si>
  <si>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</si>
  <si>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</si>
  <si>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</si>
  <si>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</si>
  <si>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</si>
  <si>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</si>
  <si>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</si>
  <si>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</si>
  <si>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</si>
  <si>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</si>
  <si>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</si>
  <si>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</si>
  <si>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</si>
  <si>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</si>
  <si>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</si>
  <si>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</si>
  <si>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</si>
  <si>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</si>
  <si>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</si>
  <si>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</si>
  <si>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</si>
  <si>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</si>
  <si>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</si>
  <si>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</si>
  <si>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</si>
  <si>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</si>
  <si>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</si>
  <si>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</si>
  <si>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</si>
  <si>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</si>
  <si>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</si>
  <si>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</si>
  <si>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</si>
  <si>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</si>
  <si>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</si>
  <si>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</si>
  <si>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</si>
  <si>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</si>
  <si>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</si>
  <si>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</si>
  <si>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</si>
  <si>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</si>
  <si>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</si>
  <si>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</si>
  <si>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</si>
  <si>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</si>
  <si>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</si>
  <si>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</si>
  <si>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</si>
  <si>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</si>
  <si>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</si>
  <si>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</si>
  <si>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</si>
  <si>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</si>
  <si>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</si>
  <si>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</si>
  <si>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</si>
  <si>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</si>
  <si>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</si>
  <si>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</si>
  <si>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</si>
  <si>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</si>
  <si>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</si>
  <si>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</si>
  <si>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</si>
  <si>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6. sz. melléklet</t>
  </si>
  <si>
    <t>5. sz. melléklet</t>
  </si>
  <si>
    <t xml:space="preserve"> 2021. szeptember 1-től - október 31-ig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</si>
</sst>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#,##0.000_ ;\-#,##0.000\ "/>
    <numFmt numFmtId="167" formatCode="#,##0.000"/>
    <numFmt numFmtId="168" formatCode="_-* #,##0.000000\ _F_t_-;\-* #,##0.000000\ _F_t_-;_-* &quot;-&quot;??\ _F_t_-;_-@_-"/>
  </numFmts>
  <fonts count="35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8">
    <xf numFmtId="0" fontId="0" fillId="0" borderId="0" xfId="0"/>
    <xf numFmtId="164" fontId="20" fillId="0" borderId="0" xfId="43" applyNumberFormat="1" applyFont="1"/>
    <xf numFmtId="164" fontId="22" fillId="0" borderId="0" xfId="43" applyNumberFormat="1" applyFont="1"/>
    <xf numFmtId="164" fontId="21" fillId="0" borderId="0" xfId="43" applyNumberFormat="1" applyFont="1" applyAlignment="1"/>
    <xf numFmtId="164" fontId="23" fillId="0" borderId="0" xfId="43" applyNumberFormat="1" applyFont="1"/>
    <xf numFmtId="164" fontId="24" fillId="0" borderId="0" xfId="43" applyNumberFormat="1" applyFont="1" applyAlignment="1"/>
    <xf numFmtId="164" fontId="21" fillId="0" borderId="0" xfId="43" applyNumberFormat="1" applyFont="1" applyAlignment="1">
      <alignment horizontal="center"/>
    </xf>
    <xf numFmtId="164" fontId="25" fillId="0" borderId="0" xfId="43" applyNumberFormat="1" applyFont="1" applyAlignment="1">
      <alignment horizontal="right"/>
    </xf>
    <xf numFmtId="164" fontId="22" fillId="0" borderId="10" xfId="43" applyNumberFormat="1" applyFont="1" applyBorder="1"/>
    <xf numFmtId="164" fontId="21" fillId="0" borderId="11" xfId="43" applyNumberFormat="1" applyFont="1" applyBorder="1" applyAlignment="1"/>
    <xf numFmtId="164" fontId="22" fillId="0" borderId="15" xfId="43" applyNumberFormat="1" applyFont="1" applyBorder="1"/>
    <xf numFmtId="164" fontId="22" fillId="0" borderId="17" xfId="43" applyNumberFormat="1" applyFont="1" applyBorder="1"/>
    <xf numFmtId="164" fontId="21" fillId="0" borderId="15" xfId="43" applyNumberFormat="1" applyFont="1" applyBorder="1" applyAlignment="1"/>
    <xf numFmtId="164" fontId="21" fillId="0" borderId="18" xfId="43" applyNumberFormat="1" applyFont="1" applyBorder="1" applyAlignment="1"/>
    <xf numFmtId="164" fontId="28" fillId="0" borderId="15" xfId="43" applyNumberFormat="1" applyFont="1" applyBorder="1" applyAlignment="1">
      <alignment horizontal="center"/>
    </xf>
    <xf numFmtId="164" fontId="29" fillId="0" borderId="17" xfId="43" applyNumberFormat="1" applyFont="1" applyBorder="1" applyAlignment="1">
      <alignment horizontal="center"/>
    </xf>
    <xf numFmtId="164" fontId="22" fillId="0" borderId="17" xfId="43" applyNumberFormat="1" applyFont="1" applyBorder="1" applyAlignment="1">
      <alignment horizontal="center"/>
    </xf>
    <xf numFmtId="164" fontId="22" fillId="0" borderId="0" xfId="43" applyNumberFormat="1" applyFont="1" applyBorder="1"/>
    <xf numFmtId="164" fontId="22" fillId="0" borderId="20" xfId="43" applyNumberFormat="1" applyFont="1" applyBorder="1" applyAlignment="1">
      <alignment horizontal="center"/>
    </xf>
    <xf numFmtId="164" fontId="22" fillId="0" borderId="16" xfId="43" applyNumberFormat="1" applyFont="1" applyBorder="1" applyAlignment="1">
      <alignment horizontal="center"/>
    </xf>
    <xf numFmtId="164" fontId="22" fillId="0" borderId="46" xfId="43" applyNumberFormat="1" applyFont="1" applyBorder="1"/>
    <xf numFmtId="164" fontId="22" fillId="0" borderId="18" xfId="43" applyNumberFormat="1" applyFont="1" applyBorder="1" applyAlignment="1">
      <alignment horizontal="center"/>
    </xf>
    <xf numFmtId="164" fontId="22" fillId="0" borderId="15" xfId="43" applyNumberFormat="1" applyFont="1" applyFill="1" applyBorder="1" applyAlignment="1">
      <alignment horizontal="center"/>
    </xf>
    <xf numFmtId="164" fontId="22" fillId="0" borderId="21" xfId="43" applyNumberFormat="1" applyFont="1" applyFill="1" applyBorder="1" applyAlignment="1">
      <alignment horizontal="center"/>
    </xf>
    <xf numFmtId="164" fontId="22" fillId="0" borderId="0" xfId="43" applyNumberFormat="1" applyFont="1" applyBorder="1" applyAlignment="1">
      <alignment horizontal="center"/>
    </xf>
    <xf numFmtId="164" fontId="22" fillId="0" borderId="20" xfId="43" applyNumberFormat="1" applyFont="1" applyFill="1" applyBorder="1" applyAlignment="1">
      <alignment horizontal="center"/>
    </xf>
    <xf numFmtId="164" fontId="22" fillId="0" borderId="21" xfId="43" applyNumberFormat="1" applyFont="1" applyBorder="1" applyAlignment="1">
      <alignment horizontal="center"/>
    </xf>
    <xf numFmtId="164" fontId="28" fillId="0" borderId="15" xfId="43" applyNumberFormat="1" applyFont="1" applyBorder="1" applyAlignment="1">
      <alignment horizontal="center" vertical="center"/>
    </xf>
    <xf numFmtId="164" fontId="22" fillId="0" borderId="15" xfId="43" applyNumberFormat="1" applyFont="1" applyBorder="1" applyAlignment="1">
      <alignment horizontal="center" vertical="center"/>
    </xf>
    <xf numFmtId="164" fontId="22" fillId="0" borderId="20" xfId="43" applyNumberFormat="1" applyFont="1" applyBorder="1"/>
    <xf numFmtId="164" fontId="27" fillId="0" borderId="15" xfId="43" applyNumberFormat="1" applyFont="1" applyBorder="1" applyAlignment="1">
      <alignment horizontal="center" vertical="center"/>
    </xf>
    <xf numFmtId="164" fontId="20" fillId="0" borderId="15" xfId="43" applyNumberFormat="1" applyFont="1" applyBorder="1"/>
    <xf numFmtId="164" fontId="20" fillId="0" borderId="20" xfId="43" applyNumberFormat="1" applyFont="1" applyBorder="1"/>
    <xf numFmtId="164" fontId="28" fillId="0" borderId="44" xfId="43" applyNumberFormat="1" applyFont="1" applyBorder="1" applyAlignment="1">
      <alignment horizontal="center"/>
    </xf>
    <xf numFmtId="164" fontId="28" fillId="0" borderId="17" xfId="43" applyNumberFormat="1" applyFont="1" applyBorder="1" applyAlignment="1">
      <alignment horizontal="center"/>
    </xf>
    <xf numFmtId="164" fontId="20" fillId="0" borderId="25" xfId="43" applyNumberFormat="1" applyFont="1" applyBorder="1"/>
    <xf numFmtId="164" fontId="22" fillId="0" borderId="21" xfId="43" applyNumberFormat="1" applyFont="1" applyBorder="1"/>
    <xf numFmtId="164" fontId="22" fillId="0" borderId="27" xfId="43" applyNumberFormat="1" applyFont="1" applyBorder="1"/>
    <xf numFmtId="164" fontId="22" fillId="0" borderId="34" xfId="43" applyNumberFormat="1" applyFont="1" applyBorder="1" applyAlignment="1">
      <alignment horizontal="center"/>
    </xf>
    <xf numFmtId="164" fontId="22" fillId="0" borderId="15" xfId="43" applyNumberFormat="1" applyFont="1" applyBorder="1" applyAlignment="1">
      <alignment horizontal="center"/>
    </xf>
    <xf numFmtId="164" fontId="30" fillId="0" borderId="17" xfId="43" applyNumberFormat="1" applyFont="1" applyBorder="1"/>
    <xf numFmtId="164" fontId="30" fillId="0" borderId="17" xfId="43" applyNumberFormat="1" applyFont="1" applyFill="1" applyBorder="1" applyAlignment="1">
      <alignment horizontal="left"/>
    </xf>
    <xf numFmtId="164" fontId="29" fillId="0" borderId="34" xfId="43" applyNumberFormat="1" applyFont="1" applyBorder="1" applyAlignment="1">
      <alignment horizontal="center"/>
    </xf>
    <xf numFmtId="164" fontId="29" fillId="0" borderId="30" xfId="43" applyNumberFormat="1" applyFont="1" applyFill="1" applyBorder="1"/>
    <xf numFmtId="164" fontId="20" fillId="0" borderId="36" xfId="43" applyNumberFormat="1" applyFont="1" applyBorder="1"/>
    <xf numFmtId="164" fontId="22" fillId="0" borderId="17" xfId="43" applyNumberFormat="1" applyFont="1" applyFill="1" applyBorder="1"/>
    <xf numFmtId="164" fontId="29" fillId="0" borderId="30" xfId="43" applyNumberFormat="1" applyFont="1" applyBorder="1"/>
    <xf numFmtId="164" fontId="29" fillId="0" borderId="15" xfId="43" applyNumberFormat="1" applyFont="1" applyBorder="1"/>
    <xf numFmtId="164" fontId="29" fillId="0" borderId="17" xfId="43" applyNumberFormat="1" applyFont="1" applyBorder="1"/>
    <xf numFmtId="164" fontId="30" fillId="0" borderId="30" xfId="43" applyNumberFormat="1" applyFont="1" applyBorder="1"/>
    <xf numFmtId="164" fontId="29" fillId="0" borderId="12" xfId="43" applyNumberFormat="1" applyFont="1" applyBorder="1" applyAlignment="1">
      <alignment horizontal="center" wrapText="1"/>
    </xf>
    <xf numFmtId="164" fontId="29" fillId="0" borderId="40" xfId="43" applyNumberFormat="1" applyFont="1" applyBorder="1" applyAlignment="1">
      <alignment wrapText="1"/>
    </xf>
    <xf numFmtId="164" fontId="20" fillId="0" borderId="44" xfId="43" applyNumberFormat="1" applyFont="1" applyBorder="1"/>
    <xf numFmtId="164" fontId="22" fillId="0" borderId="43" xfId="43" applyNumberFormat="1" applyFont="1" applyBorder="1"/>
    <xf numFmtId="164" fontId="22" fillId="0" borderId="25" xfId="43" applyNumberFormat="1" applyFont="1" applyBorder="1"/>
    <xf numFmtId="164" fontId="26" fillId="0" borderId="34" xfId="43" applyNumberFormat="1" applyFont="1" applyBorder="1" applyAlignment="1">
      <alignment horizontal="center"/>
    </xf>
    <xf numFmtId="164" fontId="22" fillId="0" borderId="30" xfId="43" applyNumberFormat="1" applyFont="1" applyBorder="1"/>
    <xf numFmtId="164" fontId="34" fillId="0" borderId="40" xfId="43" applyNumberFormat="1" applyFont="1" applyBorder="1"/>
    <xf numFmtId="164" fontId="20" fillId="0" borderId="0" xfId="43" applyNumberFormat="1" applyFont="1" applyBorder="1"/>
    <xf numFmtId="164" fontId="22" fillId="0" borderId="0" xfId="43" applyNumberFormat="1" applyFont="1" applyAlignment="1">
      <alignment horizontal="right"/>
    </xf>
    <xf numFmtId="164" fontId="32" fillId="0" borderId="0" xfId="43" applyNumberFormat="1" applyFont="1"/>
    <xf numFmtId="164" fontId="19" fillId="24" borderId="0" xfId="43" applyNumberFormat="1" applyFont="1" applyFill="1" applyBorder="1" applyAlignment="1">
      <alignment horizontal="right"/>
    </xf>
    <xf numFmtId="164" fontId="32" fillId="0" borderId="0" xfId="43" applyNumberFormat="1" applyFont="1" applyAlignment="1"/>
    <xf numFmtId="164" fontId="23" fillId="0" borderId="0" xfId="43" applyNumberFormat="1" applyFont="1" applyBorder="1"/>
    <xf numFmtId="164" fontId="21" fillId="0" borderId="17" xfId="43" applyNumberFormat="1" applyFont="1" applyBorder="1" applyAlignment="1"/>
    <xf numFmtId="164" fontId="26" fillId="0" borderId="15" xfId="43" applyNumberFormat="1" applyFont="1" applyBorder="1" applyAlignment="1">
      <alignment horizontal="center"/>
    </xf>
    <xf numFmtId="164" fontId="26" fillId="0" borderId="18" xfId="43" applyNumberFormat="1" applyFont="1" applyBorder="1" applyAlignment="1">
      <alignment horizontal="center"/>
    </xf>
    <xf numFmtId="164" fontId="29" fillId="0" borderId="15" xfId="43" applyNumberFormat="1" applyFont="1" applyBorder="1" applyAlignment="1">
      <alignment horizontal="center"/>
    </xf>
    <xf numFmtId="164" fontId="20" fillId="0" borderId="16" xfId="43" applyNumberFormat="1" applyFont="1" applyBorder="1"/>
    <xf numFmtId="164" fontId="20" fillId="0" borderId="45" xfId="43" applyNumberFormat="1" applyFont="1" applyBorder="1"/>
    <xf numFmtId="164" fontId="20" fillId="0" borderId="18" xfId="43" applyNumberFormat="1" applyFont="1" applyBorder="1"/>
    <xf numFmtId="164" fontId="22" fillId="0" borderId="18" xfId="43" applyNumberFormat="1" applyFont="1" applyBorder="1"/>
    <xf numFmtId="164" fontId="22" fillId="0" borderId="0" xfId="43" applyNumberFormat="1" applyFont="1" applyFill="1" applyBorder="1" applyAlignment="1">
      <alignment horizontal="center"/>
    </xf>
    <xf numFmtId="164" fontId="22" fillId="0" borderId="16" xfId="43" applyNumberFormat="1" applyFont="1" applyFill="1" applyBorder="1" applyAlignment="1">
      <alignment horizontal="center"/>
    </xf>
    <xf numFmtId="164" fontId="31" fillId="0" borderId="15" xfId="43" applyNumberFormat="1" applyFont="1" applyFill="1" applyBorder="1" applyAlignment="1">
      <alignment horizontal="center"/>
    </xf>
    <xf numFmtId="164" fontId="29" fillId="0" borderId="15" xfId="43" applyNumberFormat="1" applyFont="1" applyBorder="1" applyAlignment="1">
      <alignment horizontal="center" vertical="center"/>
    </xf>
    <xf numFmtId="164" fontId="30" fillId="0" borderId="36" xfId="43" applyNumberFormat="1" applyFont="1" applyBorder="1"/>
    <xf numFmtId="164" fontId="29" fillId="0" borderId="0" xfId="43" applyNumberFormat="1" applyFont="1"/>
    <xf numFmtId="164" fontId="20" fillId="0" borderId="0" xfId="43" applyNumberFormat="1" applyFont="1" applyFill="1"/>
    <xf numFmtId="164" fontId="30" fillId="0" borderId="17" xfId="43" applyNumberFormat="1" applyFont="1" applyFill="1" applyBorder="1"/>
    <xf numFmtId="165" fontId="22" fillId="0" borderId="36" xfId="43" applyNumberFormat="1" applyFont="1" applyBorder="1" applyAlignment="1">
      <alignment horizontal="center"/>
    </xf>
    <xf numFmtId="165" fontId="22" fillId="0" borderId="0" xfId="43" applyNumberFormat="1" applyFont="1" applyBorder="1"/>
    <xf numFmtId="165" fontId="22" fillId="0" borderId="15" xfId="43" applyNumberFormat="1" applyFont="1" applyBorder="1"/>
    <xf numFmtId="165" fontId="22" fillId="0" borderId="19" xfId="43" applyNumberFormat="1" applyFont="1" applyBorder="1"/>
    <xf numFmtId="165" fontId="22" fillId="0" borderId="50" xfId="43" applyNumberFormat="1" applyFont="1" applyBorder="1"/>
    <xf numFmtId="164" fontId="22" fillId="0" borderId="36" xfId="43" applyNumberFormat="1" applyFont="1" applyBorder="1" applyAlignment="1">
      <alignment horizontal="center"/>
    </xf>
    <xf numFmtId="164" fontId="22" fillId="0" borderId="19" xfId="43" applyNumberFormat="1" applyFont="1" applyBorder="1"/>
    <xf numFmtId="166" fontId="22" fillId="0" borderId="0" xfId="43" applyNumberFormat="1" applyFont="1" applyAlignment="1">
      <alignment horizontal="right"/>
    </xf>
    <xf numFmtId="167" fontId="22" fillId="0" borderId="0" xfId="43" applyNumberFormat="1" applyFont="1" applyAlignment="1">
      <alignment horizontal="right"/>
    </xf>
    <xf numFmtId="167" fontId="22" fillId="0" borderId="0" xfId="43" applyNumberFormat="1" applyFont="1"/>
    <xf numFmtId="167" fontId="20" fillId="0" borderId="0" xfId="43" applyNumberFormat="1" applyFont="1" applyAlignment="1">
      <alignment horizontal="right"/>
    </xf>
    <xf numFmtId="167" fontId="20" fillId="0" borderId="0" xfId="43" applyNumberFormat="1" applyFont="1"/>
    <xf numFmtId="166" fontId="20" fillId="0" borderId="0" xfId="43" applyNumberFormat="1" applyFont="1" applyAlignment="1">
      <alignment horizontal="right"/>
    </xf>
    <xf numFmtId="49" fontId="28" fillId="0" borderId="15" xfId="43" applyNumberFormat="1" applyFont="1" applyBorder="1" applyAlignment="1">
      <alignment horizontal="center" vertical="center"/>
    </xf>
    <xf numFmtId="49" fontId="28" fillId="0" borderId="44" xfId="43" applyNumberFormat="1" applyFont="1" applyBorder="1" applyAlignment="1">
      <alignment horizontal="center"/>
    </xf>
    <xf numFmtId="49" fontId="28" fillId="0" borderId="17" xfId="43" applyNumberFormat="1" applyFont="1" applyBorder="1" applyAlignment="1">
      <alignment horizontal="center"/>
    </xf>
    <xf numFmtId="49" fontId="22" fillId="0" borderId="0" xfId="43" applyNumberFormat="1" applyFont="1" applyBorder="1"/>
    <xf numFmtId="49" fontId="22" fillId="0" borderId="20" xfId="43" applyNumberFormat="1" applyFont="1" applyFill="1" applyBorder="1" applyAlignment="1">
      <alignment horizontal="center"/>
    </xf>
    <xf numFmtId="49" fontId="22" fillId="0" borderId="20" xfId="43" applyNumberFormat="1" applyFont="1" applyBorder="1" applyAlignment="1">
      <alignment horizontal="center"/>
    </xf>
    <xf numFmtId="49" fontId="22" fillId="0" borderId="16" xfId="43" applyNumberFormat="1" applyFont="1" applyBorder="1"/>
    <xf numFmtId="49" fontId="20" fillId="0" borderId="25" xfId="43" applyNumberFormat="1" applyFont="1" applyBorder="1"/>
    <xf numFmtId="49" fontId="20" fillId="0" borderId="26" xfId="43" applyNumberFormat="1" applyFont="1" applyBorder="1"/>
    <xf numFmtId="49" fontId="22" fillId="0" borderId="21" xfId="43" applyNumberFormat="1" applyFont="1" applyBorder="1"/>
    <xf numFmtId="49" fontId="22" fillId="0" borderId="15" xfId="43" applyNumberFormat="1" applyFont="1" applyBorder="1"/>
    <xf numFmtId="49" fontId="22" fillId="0" borderId="27" xfId="43" applyNumberFormat="1" applyFont="1" applyBorder="1"/>
    <xf numFmtId="49" fontId="22" fillId="0" borderId="34" xfId="43" applyNumberFormat="1" applyFont="1" applyBorder="1" applyAlignment="1">
      <alignment horizontal="center"/>
    </xf>
    <xf numFmtId="49" fontId="22" fillId="0" borderId="30" xfId="43" applyNumberFormat="1" applyFont="1" applyBorder="1" applyAlignment="1">
      <alignment horizontal="center"/>
    </xf>
    <xf numFmtId="49" fontId="22" fillId="0" borderId="31" xfId="43" applyNumberFormat="1" applyFont="1" applyBorder="1" applyAlignment="1">
      <alignment horizontal="center"/>
    </xf>
    <xf numFmtId="49" fontId="22" fillId="0" borderId="32" xfId="43" applyNumberFormat="1" applyFont="1" applyBorder="1" applyAlignment="1">
      <alignment horizontal="center"/>
    </xf>
    <xf numFmtId="49" fontId="22" fillId="0" borderId="33" xfId="43" applyNumberFormat="1" applyFont="1" applyBorder="1" applyAlignment="1">
      <alignment horizontal="center"/>
    </xf>
    <xf numFmtId="49" fontId="22" fillId="0" borderId="28" xfId="43" applyNumberFormat="1" applyFont="1" applyBorder="1" applyAlignment="1">
      <alignment horizontal="center"/>
    </xf>
    <xf numFmtId="49" fontId="22" fillId="0" borderId="26" xfId="43" applyNumberFormat="1" applyFont="1" applyBorder="1" applyAlignment="1">
      <alignment horizontal="center"/>
    </xf>
    <xf numFmtId="49" fontId="22" fillId="0" borderId="37" xfId="43" applyNumberFormat="1" applyFont="1" applyBorder="1" applyAlignment="1">
      <alignment horizontal="center"/>
    </xf>
    <xf numFmtId="49" fontId="22" fillId="0" borderId="27" xfId="43" applyNumberFormat="1" applyFont="1" applyBorder="1" applyAlignment="1">
      <alignment horizontal="center"/>
    </xf>
    <xf numFmtId="164" fontId="20" fillId="0" borderId="0" xfId="43" applyNumberFormat="1" applyFont="1" applyAlignment="1">
      <alignment horizontal="right"/>
    </xf>
    <xf numFmtId="164" fontId="26" fillId="0" borderId="12" xfId="43" applyNumberFormat="1" applyFont="1" applyBorder="1" applyAlignment="1">
      <alignment horizontal="center"/>
    </xf>
    <xf numFmtId="166" fontId="20" fillId="0" borderId="0" xfId="43" applyNumberFormat="1" applyFont="1"/>
    <xf numFmtId="165" fontId="20" fillId="0" borderId="0" xfId="43" applyNumberFormat="1" applyFont="1"/>
    <xf numFmtId="164" fontId="30" fillId="0" borderId="0" xfId="43" applyNumberFormat="1" applyFont="1" applyAlignment="1">
      <alignment horizontal="right"/>
    </xf>
    <xf numFmtId="164" fontId="21" fillId="0" borderId="12" xfId="43" applyNumberFormat="1" applyFont="1" applyBorder="1"/>
    <xf numFmtId="164" fontId="21" fillId="0" borderId="13" xfId="43" applyNumberFormat="1" applyFont="1" applyBorder="1"/>
    <xf numFmtId="164" fontId="21" fillId="0" borderId="34" xfId="43" applyNumberFormat="1" applyFont="1" applyBorder="1" applyAlignment="1">
      <alignment horizontal="center"/>
    </xf>
    <xf numFmtId="164" fontId="21" fillId="0" borderId="40" xfId="43" applyNumberFormat="1" applyFont="1" applyBorder="1" applyAlignment="1">
      <alignment horizontal="center"/>
    </xf>
    <xf numFmtId="164" fontId="29" fillId="0" borderId="40" xfId="43" applyNumberFormat="1" applyFont="1" applyBorder="1"/>
    <xf numFmtId="164" fontId="31" fillId="0" borderId="10" xfId="43" applyNumberFormat="1" applyFont="1" applyBorder="1" applyAlignment="1">
      <alignment horizontal="center"/>
    </xf>
    <xf numFmtId="168" fontId="20" fillId="0" borderId="0" xfId="43" applyNumberFormat="1" applyFont="1"/>
    <xf numFmtId="3" fontId="22" fillId="0" borderId="17" xfId="44" applyNumberFormat="1" applyFont="1" applyFill="1" applyBorder="1" applyAlignment="1">
      <alignment horizontal="right"/>
    </xf>
    <xf numFmtId="3" fontId="22" fillId="0" borderId="0" xfId="44" applyNumberFormat="1" applyFont="1" applyFill="1" applyBorder="1"/>
    <xf numFmtId="3" fontId="22" fillId="0" borderId="15" xfId="44" applyNumberFormat="1" applyFont="1" applyFill="1" applyBorder="1"/>
    <xf numFmtId="3" fontId="22" fillId="0" borderId="0" xfId="44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2" fillId="0" borderId="17" xfId="44" applyNumberFormat="1" applyFont="1" applyBorder="1" applyAlignment="1">
      <alignment horizontal="right"/>
    </xf>
    <xf numFmtId="3" fontId="22" fillId="0" borderId="15" xfId="44" applyNumberFormat="1" applyFont="1" applyBorder="1"/>
    <xf numFmtId="3" fontId="29" fillId="0" borderId="30" xfId="44" applyNumberFormat="1" applyFont="1" applyBorder="1" applyAlignment="1">
      <alignment horizontal="right" vertical="center"/>
    </xf>
    <xf numFmtId="3" fontId="29" fillId="0" borderId="55" xfId="44" applyNumberFormat="1" applyFont="1" applyBorder="1" applyAlignment="1">
      <alignment horizontal="right" vertical="center"/>
    </xf>
    <xf numFmtId="3" fontId="29" fillId="0" borderId="32" xfId="44" applyNumberFormat="1" applyFont="1" applyBorder="1" applyAlignment="1">
      <alignment vertical="center"/>
    </xf>
    <xf numFmtId="3" fontId="29" fillId="0" borderId="34" xfId="44" applyNumberFormat="1" applyFont="1" applyBorder="1" applyAlignment="1">
      <alignment vertical="center"/>
    </xf>
    <xf numFmtId="3" fontId="29" fillId="0" borderId="55" xfId="44" applyNumberFormat="1" applyFont="1" applyBorder="1" applyAlignment="1">
      <alignment vertical="center"/>
    </xf>
    <xf numFmtId="3" fontId="29" fillId="0" borderId="34" xfId="0" applyNumberFormat="1" applyFont="1" applyBorder="1" applyAlignment="1">
      <alignment vertical="center"/>
    </xf>
    <xf numFmtId="3" fontId="29" fillId="0" borderId="37" xfId="0" applyNumberFormat="1" applyFont="1" applyBorder="1" applyAlignment="1">
      <alignment vertical="center"/>
    </xf>
    <xf numFmtId="3" fontId="22" fillId="0" borderId="56" xfId="44" applyNumberFormat="1" applyFont="1" applyBorder="1" applyAlignment="1">
      <alignment horizontal="right"/>
    </xf>
    <xf numFmtId="3" fontId="29" fillId="0" borderId="32" xfId="44" applyNumberFormat="1" applyFont="1" applyBorder="1" applyAlignment="1">
      <alignment horizontal="right" vertical="center"/>
    </xf>
    <xf numFmtId="3" fontId="29" fillId="0" borderId="34" xfId="44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7" xfId="0" applyNumberFormat="1" applyFont="1" applyBorder="1" applyAlignment="1">
      <alignment horizontal="right" vertical="center"/>
    </xf>
    <xf numFmtId="3" fontId="29" fillId="0" borderId="57" xfId="44" applyNumberFormat="1" applyFont="1" applyBorder="1" applyAlignment="1">
      <alignment horizontal="right" vertical="center"/>
    </xf>
    <xf numFmtId="3" fontId="29" fillId="0" borderId="17" xfId="44" applyNumberFormat="1" applyFont="1" applyBorder="1" applyAlignment="1">
      <alignment horizontal="right"/>
    </xf>
    <xf numFmtId="3" fontId="29" fillId="0" borderId="0" xfId="44" applyNumberFormat="1" applyFont="1" applyFill="1" applyBorder="1" applyAlignment="1"/>
    <xf numFmtId="3" fontId="29" fillId="0" borderId="15" xfId="44" applyNumberFormat="1" applyFont="1" applyFill="1" applyBorder="1" applyAlignment="1"/>
    <xf numFmtId="3" fontId="29" fillId="0" borderId="0" xfId="44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22" fillId="0" borderId="30" xfId="44" applyNumberFormat="1" applyFont="1" applyBorder="1" applyAlignment="1">
      <alignment horizontal="right"/>
    </xf>
    <xf numFmtId="3" fontId="22" fillId="0" borderId="28" xfId="44" applyNumberFormat="1" applyFont="1" applyFill="1" applyBorder="1" applyAlignment="1"/>
    <xf numFmtId="3" fontId="22" fillId="0" borderId="33" xfId="44" applyNumberFormat="1" applyFont="1" applyFill="1" applyBorder="1" applyAlignment="1"/>
    <xf numFmtId="3" fontId="22" fillId="0" borderId="33" xfId="44" applyNumberFormat="1" applyFont="1" applyFill="1" applyBorder="1" applyAlignment="1">
      <alignment horizontal="right"/>
    </xf>
    <xf numFmtId="3" fontId="22" fillId="0" borderId="34" xfId="44" applyNumberFormat="1" applyFont="1" applyFill="1" applyBorder="1" applyAlignment="1">
      <alignment horizontal="right"/>
    </xf>
    <xf numFmtId="3" fontId="29" fillId="0" borderId="33" xfId="44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2" fillId="0" borderId="17" xfId="43" applyNumberFormat="1" applyFont="1" applyBorder="1" applyAlignment="1">
      <alignment horizontal="right"/>
    </xf>
    <xf numFmtId="3" fontId="22" fillId="0" borderId="0" xfId="43" applyNumberFormat="1" applyFont="1" applyBorder="1"/>
    <xf numFmtId="3" fontId="22" fillId="0" borderId="19" xfId="43" applyNumberFormat="1" applyFont="1" applyBorder="1"/>
    <xf numFmtId="3" fontId="22" fillId="0" borderId="15" xfId="43" applyNumberFormat="1" applyFont="1" applyBorder="1"/>
    <xf numFmtId="3" fontId="29" fillId="0" borderId="40" xfId="43" applyNumberFormat="1" applyFont="1" applyBorder="1" applyAlignment="1">
      <alignment horizontal="right"/>
    </xf>
    <xf numFmtId="3" fontId="22" fillId="0" borderId="44" xfId="43" applyNumberFormat="1" applyFont="1" applyBorder="1" applyAlignment="1">
      <alignment horizontal="right"/>
    </xf>
    <xf numFmtId="3" fontId="22" fillId="0" borderId="43" xfId="43" applyNumberFormat="1" applyFont="1" applyBorder="1"/>
    <xf numFmtId="3" fontId="22" fillId="0" borderId="47" xfId="43" applyNumberFormat="1" applyFont="1" applyBorder="1"/>
    <xf numFmtId="3" fontId="22" fillId="0" borderId="25" xfId="43" applyNumberFormat="1" applyFont="1" applyBorder="1"/>
    <xf numFmtId="3" fontId="22" fillId="0" borderId="30" xfId="43" applyNumberFormat="1" applyFont="1" applyBorder="1" applyAlignment="1">
      <alignment horizontal="right"/>
    </xf>
    <xf numFmtId="3" fontId="22" fillId="0" borderId="28" xfId="43" applyNumberFormat="1" applyFont="1" applyBorder="1"/>
    <xf numFmtId="3" fontId="22" fillId="0" borderId="29" xfId="43" applyNumberFormat="1" applyFont="1" applyBorder="1"/>
    <xf numFmtId="3" fontId="22" fillId="0" borderId="32" xfId="43" applyNumberFormat="1" applyFont="1" applyBorder="1"/>
    <xf numFmtId="3" fontId="22" fillId="0" borderId="37" xfId="43" applyNumberFormat="1" applyFont="1" applyBorder="1"/>
    <xf numFmtId="3" fontId="22" fillId="0" borderId="33" xfId="43" applyNumberFormat="1" applyFont="1" applyBorder="1"/>
    <xf numFmtId="3" fontId="22" fillId="0" borderId="34" xfId="43" applyNumberFormat="1" applyFont="1" applyBorder="1"/>
    <xf numFmtId="3" fontId="29" fillId="0" borderId="54" xfId="43" applyNumberFormat="1" applyFont="1" applyBorder="1" applyAlignment="1">
      <alignment horizontal="right"/>
    </xf>
    <xf numFmtId="3" fontId="29" fillId="0" borderId="42" xfId="43" applyNumberFormat="1" applyFont="1" applyBorder="1" applyAlignment="1">
      <alignment horizontal="right"/>
    </xf>
    <xf numFmtId="3" fontId="29" fillId="0" borderId="39" xfId="43" applyNumberFormat="1" applyFont="1" applyBorder="1" applyAlignment="1">
      <alignment horizontal="right"/>
    </xf>
    <xf numFmtId="3" fontId="22" fillId="0" borderId="51" xfId="43" applyNumberFormat="1" applyFont="1" applyBorder="1"/>
    <xf numFmtId="3" fontId="29" fillId="0" borderId="30" xfId="43" applyNumberFormat="1" applyFont="1" applyBorder="1" applyAlignment="1">
      <alignment horizontal="right"/>
    </xf>
    <xf numFmtId="3" fontId="29" fillId="0" borderId="28" xfId="43" applyNumberFormat="1" applyFont="1" applyBorder="1" applyAlignment="1">
      <alignment horizontal="right"/>
    </xf>
    <xf numFmtId="3" fontId="29" fillId="0" borderId="32" xfId="43" applyNumberFormat="1" applyFont="1" applyBorder="1" applyAlignment="1">
      <alignment horizontal="right"/>
    </xf>
    <xf numFmtId="3" fontId="29" fillId="0" borderId="37" xfId="43" applyNumberFormat="1" applyFont="1" applyBorder="1" applyAlignment="1">
      <alignment horizontal="right"/>
    </xf>
    <xf numFmtId="3" fontId="22" fillId="0" borderId="36" xfId="43" applyNumberFormat="1" applyFont="1" applyBorder="1" applyAlignment="1">
      <alignment horizontal="right"/>
    </xf>
    <xf numFmtId="3" fontId="29" fillId="0" borderId="58" xfId="43" applyNumberFormat="1" applyFont="1" applyBorder="1" applyAlignment="1">
      <alignment horizontal="right"/>
    </xf>
    <xf numFmtId="3" fontId="22" fillId="0" borderId="19" xfId="43" applyNumberFormat="1" applyFont="1" applyFill="1" applyBorder="1"/>
    <xf numFmtId="3" fontId="22" fillId="0" borderId="15" xfId="43" applyNumberFormat="1" applyFont="1" applyFill="1" applyBorder="1"/>
    <xf numFmtId="3" fontId="29" fillId="0" borderId="37" xfId="43" applyNumberFormat="1" applyFont="1" applyFill="1" applyBorder="1" applyAlignment="1">
      <alignment horizontal="right"/>
    </xf>
    <xf numFmtId="3" fontId="29" fillId="0" borderId="28" xfId="43" applyNumberFormat="1" applyFont="1" applyFill="1" applyBorder="1" applyAlignment="1">
      <alignment horizontal="right"/>
    </xf>
    <xf numFmtId="3" fontId="29" fillId="0" borderId="17" xfId="43" applyNumberFormat="1" applyFont="1" applyBorder="1" applyAlignment="1">
      <alignment horizontal="right"/>
    </xf>
    <xf numFmtId="3" fontId="29" fillId="0" borderId="0" xfId="43" applyNumberFormat="1" applyFont="1" applyBorder="1" applyAlignment="1">
      <alignment horizontal="right"/>
    </xf>
    <xf numFmtId="3" fontId="29" fillId="0" borderId="51" xfId="43" applyNumberFormat="1" applyFont="1" applyBorder="1" applyAlignment="1">
      <alignment horizontal="right"/>
    </xf>
    <xf numFmtId="3" fontId="29" fillId="0" borderId="15" xfId="43" applyNumberFormat="1" applyFont="1" applyBorder="1" applyAlignment="1">
      <alignment horizontal="right"/>
    </xf>
    <xf numFmtId="3" fontId="29" fillId="0" borderId="19" xfId="43" applyNumberFormat="1" applyFont="1" applyBorder="1" applyAlignment="1">
      <alignment horizontal="right"/>
    </xf>
    <xf numFmtId="3" fontId="29" fillId="0" borderId="19" xfId="43" applyNumberFormat="1" applyFont="1" applyFill="1" applyBorder="1" applyAlignment="1">
      <alignment horizontal="right"/>
    </xf>
    <xf numFmtId="3" fontId="29" fillId="0" borderId="15" xfId="43" applyNumberFormat="1" applyFont="1" applyFill="1" applyBorder="1" applyAlignment="1">
      <alignment horizontal="right"/>
    </xf>
    <xf numFmtId="3" fontId="22" fillId="0" borderId="29" xfId="43" applyNumberFormat="1" applyFont="1" applyBorder="1" applyAlignment="1">
      <alignment horizontal="right"/>
    </xf>
    <xf numFmtId="3" fontId="29" fillId="0" borderId="34" xfId="43" applyNumberFormat="1" applyFont="1" applyBorder="1" applyAlignment="1">
      <alignment horizontal="right"/>
    </xf>
    <xf numFmtId="3" fontId="22" fillId="0" borderId="32" xfId="43" applyNumberFormat="1" applyFont="1" applyBorder="1" applyAlignment="1">
      <alignment horizontal="right"/>
    </xf>
    <xf numFmtId="3" fontId="31" fillId="0" borderId="35" xfId="43" applyNumberFormat="1" applyFont="1" applyBorder="1" applyAlignment="1">
      <alignment horizontal="right"/>
    </xf>
    <xf numFmtId="3" fontId="22" fillId="0" borderId="35" xfId="43" applyNumberFormat="1" applyFont="1" applyFill="1" applyBorder="1" applyAlignment="1">
      <alignment horizontal="right"/>
    </xf>
    <xf numFmtId="3" fontId="31" fillId="0" borderId="34" xfId="43" applyNumberFormat="1" applyFont="1" applyFill="1" applyBorder="1" applyAlignment="1">
      <alignment horizontal="right"/>
    </xf>
    <xf numFmtId="3" fontId="31" fillId="0" borderId="37" xfId="43" applyNumberFormat="1" applyFont="1" applyFill="1" applyBorder="1" applyAlignment="1">
      <alignment horizontal="right"/>
    </xf>
    <xf numFmtId="3" fontId="34" fillId="0" borderId="53" xfId="43" applyNumberFormat="1" applyFont="1" applyBorder="1"/>
    <xf numFmtId="3" fontId="34" fillId="0" borderId="40" xfId="43" applyNumberFormat="1" applyFont="1" applyBorder="1"/>
    <xf numFmtId="3" fontId="22" fillId="0" borderId="48" xfId="43" applyNumberFormat="1" applyFont="1" applyBorder="1"/>
    <xf numFmtId="3" fontId="22" fillId="0" borderId="52" xfId="43" applyNumberFormat="1" applyFont="1" applyBorder="1"/>
    <xf numFmtId="3" fontId="22" fillId="0" borderId="35" xfId="43" applyNumberFormat="1" applyFont="1" applyBorder="1"/>
    <xf numFmtId="3" fontId="22" fillId="0" borderId="38" xfId="43" applyNumberFormat="1" applyFont="1" applyBorder="1"/>
    <xf numFmtId="3" fontId="22" fillId="0" borderId="49" xfId="43" applyNumberFormat="1" applyFont="1" applyBorder="1"/>
    <xf numFmtId="3" fontId="34" fillId="0" borderId="40" xfId="43" applyNumberFormat="1" applyFont="1" applyBorder="1" applyAlignment="1">
      <alignment horizontal="right"/>
    </xf>
    <xf numFmtId="164" fontId="20" fillId="0" borderId="0" xfId="43" applyNumberFormat="1" applyFont="1" applyAlignment="1">
      <alignment horizontal="right"/>
    </xf>
    <xf numFmtId="164" fontId="21" fillId="0" borderId="0" xfId="43" applyNumberFormat="1" applyFont="1" applyAlignment="1">
      <alignment horizontal="center"/>
    </xf>
    <xf numFmtId="164" fontId="21" fillId="0" borderId="41" xfId="43" applyNumberFormat="1" applyFont="1" applyBorder="1" applyAlignment="1">
      <alignment horizontal="center"/>
    </xf>
    <xf numFmtId="164" fontId="21" fillId="0" borderId="13" xfId="43" applyNumberFormat="1" applyFont="1" applyBorder="1" applyAlignment="1">
      <alignment horizontal="center"/>
    </xf>
    <xf numFmtId="164" fontId="24" fillId="0" borderId="23" xfId="43" applyNumberFormat="1" applyFont="1" applyBorder="1" applyAlignment="1">
      <alignment horizontal="center"/>
    </xf>
    <xf numFmtId="164" fontId="24" fillId="0" borderId="22" xfId="43" applyNumberFormat="1" applyFont="1" applyBorder="1" applyAlignment="1">
      <alignment horizontal="center"/>
    </xf>
    <xf numFmtId="164" fontId="24" fillId="0" borderId="24" xfId="43" applyNumberFormat="1" applyFont="1" applyBorder="1" applyAlignment="1">
      <alignment horizontal="center"/>
    </xf>
    <xf numFmtId="164" fontId="26" fillId="0" borderId="14" xfId="43" applyNumberFormat="1" applyFont="1" applyBorder="1" applyAlignment="1">
      <alignment horizontal="center"/>
    </xf>
    <xf numFmtId="164" fontId="26" fillId="0" borderId="41" xfId="43" applyNumberFormat="1" applyFont="1" applyBorder="1" applyAlignment="1">
      <alignment horizontal="center"/>
    </xf>
    <xf numFmtId="164" fontId="26" fillId="0" borderId="12" xfId="43" applyNumberFormat="1" applyFont="1" applyBorder="1" applyAlignment="1">
      <alignment horizontal="center"/>
    </xf>
    <xf numFmtId="164" fontId="26" fillId="0" borderId="13" xfId="43" applyNumberFormat="1" applyFont="1" applyBorder="1" applyAlignment="1">
      <alignment horizontal="center"/>
    </xf>
    <xf numFmtId="164" fontId="33" fillId="0" borderId="12" xfId="43" applyNumberFormat="1" applyFont="1" applyBorder="1" applyAlignment="1">
      <alignment horizontal="center"/>
    </xf>
    <xf numFmtId="164" fontId="33" fillId="0" borderId="41" xfId="43" applyNumberFormat="1" applyFont="1" applyBorder="1" applyAlignment="1">
      <alignment horizontal="center"/>
    </xf>
    <xf numFmtId="164" fontId="33" fillId="0" borderId="13" xfId="43" applyNumberFormat="1" applyFont="1" applyBorder="1" applyAlignment="1">
      <alignment horizontal="center"/>
    </xf>
    <xf numFmtId="164" fontId="26" fillId="0" borderId="0" xfId="43" applyNumberFormat="1" applyFont="1" applyAlignment="1">
      <alignment horizontal="center"/>
    </xf>
  </cellXfs>
  <cellStyles count="45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3" builtinId="3"/>
    <cellStyle name="Ezres 3" xfId="44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zoomScale="110" zoomScaleNormal="110" workbookViewId="0">
      <pane xSplit="3" ySplit="17" topLeftCell="D39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E78" sqref="E78"/>
    </sheetView>
  </sheetViews>
  <sheetFormatPr defaultRowHeight="12.75" x14ac:dyDescent="0.2"/>
  <cols>
    <col min="1" max="1" width="5.140625" style="1" customWidth="1"/>
    <col min="2" max="2" width="30.7109375" style="1" customWidth="1"/>
    <col min="3" max="13" width="12.7109375" style="1" customWidth="1"/>
    <col min="14" max="14" width="8.7109375" style="1" customWidth="1"/>
    <col min="15" max="15" width="7.7109375" style="1" customWidth="1"/>
    <col min="16" max="16384" width="9.140625" style="1"/>
  </cols>
  <sheetData>
    <row r="1" spans="1:15" x14ac:dyDescent="0.2">
      <c r="L1" s="213" t="s">
        <v>93</v>
      </c>
      <c r="M1" s="213"/>
    </row>
    <row r="2" spans="1:15" x14ac:dyDescent="0.2">
      <c r="M2" s="114"/>
    </row>
    <row r="3" spans="1:15" x14ac:dyDescent="0.2">
      <c r="M3" s="114"/>
    </row>
    <row r="4" spans="1:15" x14ac:dyDescent="0.2">
      <c r="A4" s="214" t="s">
        <v>86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5" hidden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</row>
    <row r="6" spans="1:15" x14ac:dyDescent="0.2">
      <c r="A6" s="214" t="s">
        <v>94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3"/>
      <c r="O6" s="4"/>
    </row>
    <row r="7" spans="1:15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4"/>
    </row>
    <row r="8" spans="1:15" ht="13.5" thickBot="1" x14ac:dyDescent="0.25">
      <c r="A8" s="2"/>
      <c r="B8" s="3"/>
      <c r="C8" s="3"/>
      <c r="D8" s="3"/>
      <c r="E8" s="6"/>
      <c r="F8" s="3"/>
      <c r="G8" s="3"/>
      <c r="H8" s="3"/>
      <c r="I8" s="3"/>
      <c r="J8" s="3"/>
      <c r="K8" s="3"/>
      <c r="L8" s="3"/>
      <c r="M8" s="118" t="s">
        <v>0</v>
      </c>
      <c r="N8" s="3"/>
      <c r="O8" s="4"/>
    </row>
    <row r="9" spans="1:15" ht="13.5" thickBot="1" x14ac:dyDescent="0.25">
      <c r="A9" s="8"/>
      <c r="B9" s="9"/>
      <c r="C9" s="9"/>
      <c r="D9" s="215" t="s">
        <v>1</v>
      </c>
      <c r="E9" s="215"/>
      <c r="F9" s="215"/>
      <c r="G9" s="215"/>
      <c r="H9" s="215"/>
      <c r="I9" s="215"/>
      <c r="J9" s="215"/>
      <c r="K9" s="216"/>
      <c r="L9" s="119" t="s">
        <v>2</v>
      </c>
      <c r="M9" s="120"/>
    </row>
    <row r="10" spans="1:15" ht="13.5" thickBot="1" x14ac:dyDescent="0.25">
      <c r="A10" s="10"/>
      <c r="B10" s="11"/>
      <c r="C10" s="11"/>
      <c r="D10" s="217" t="s">
        <v>62</v>
      </c>
      <c r="E10" s="217"/>
      <c r="F10" s="217"/>
      <c r="G10" s="217"/>
      <c r="H10" s="217"/>
      <c r="I10" s="218" t="s">
        <v>63</v>
      </c>
      <c r="J10" s="217"/>
      <c r="K10" s="219"/>
      <c r="L10" s="12"/>
      <c r="M10" s="13"/>
    </row>
    <row r="11" spans="1:15" ht="12.75" customHeight="1" x14ac:dyDescent="0.2">
      <c r="A11" s="14"/>
      <c r="B11" s="15"/>
      <c r="C11" s="16" t="s">
        <v>3</v>
      </c>
      <c r="D11" s="17"/>
      <c r="E11" s="18" t="s">
        <v>4</v>
      </c>
      <c r="F11" s="18"/>
      <c r="G11" s="19"/>
      <c r="H11" s="19"/>
      <c r="I11" s="8"/>
      <c r="J11" s="20"/>
      <c r="K11" s="21"/>
      <c r="L11" s="22"/>
      <c r="M11" s="23"/>
    </row>
    <row r="12" spans="1:15" x14ac:dyDescent="0.2">
      <c r="A12" s="14"/>
      <c r="B12" s="16" t="s">
        <v>60</v>
      </c>
      <c r="C12" s="16" t="s">
        <v>5</v>
      </c>
      <c r="D12" s="24" t="s">
        <v>6</v>
      </c>
      <c r="E12" s="18" t="s">
        <v>7</v>
      </c>
      <c r="F12" s="18" t="s">
        <v>8</v>
      </c>
      <c r="G12" s="19" t="s">
        <v>9</v>
      </c>
      <c r="H12" s="19" t="s">
        <v>47</v>
      </c>
      <c r="I12" s="22" t="s">
        <v>11</v>
      </c>
      <c r="J12" s="25" t="s">
        <v>12</v>
      </c>
      <c r="K12" s="26" t="s">
        <v>47</v>
      </c>
      <c r="L12" s="22" t="s">
        <v>10</v>
      </c>
      <c r="M12" s="23" t="s">
        <v>13</v>
      </c>
    </row>
    <row r="13" spans="1:15" x14ac:dyDescent="0.2">
      <c r="A13" s="27"/>
      <c r="B13" s="16" t="s">
        <v>20</v>
      </c>
      <c r="C13" s="16" t="s">
        <v>14</v>
      </c>
      <c r="D13" s="24" t="s">
        <v>15</v>
      </c>
      <c r="E13" s="18" t="s">
        <v>53</v>
      </c>
      <c r="F13" s="18" t="s">
        <v>5</v>
      </c>
      <c r="G13" s="19" t="s">
        <v>16</v>
      </c>
      <c r="H13" s="19" t="s">
        <v>51</v>
      </c>
      <c r="I13" s="22"/>
      <c r="J13" s="25"/>
      <c r="K13" s="26" t="s">
        <v>18</v>
      </c>
      <c r="L13" s="22" t="s">
        <v>17</v>
      </c>
      <c r="M13" s="23" t="s">
        <v>17</v>
      </c>
    </row>
    <row r="14" spans="1:15" x14ac:dyDescent="0.2">
      <c r="A14" s="28" t="s">
        <v>19</v>
      </c>
      <c r="B14" s="16"/>
      <c r="C14" s="15"/>
      <c r="D14" s="17"/>
      <c r="E14" s="25" t="s">
        <v>21</v>
      </c>
      <c r="F14" s="18"/>
      <c r="G14" s="19" t="s">
        <v>22</v>
      </c>
      <c r="H14" s="19" t="s">
        <v>17</v>
      </c>
      <c r="I14" s="10"/>
      <c r="J14" s="29"/>
      <c r="K14" s="26" t="s">
        <v>17</v>
      </c>
      <c r="L14" s="22"/>
      <c r="M14" s="23"/>
    </row>
    <row r="15" spans="1:15" x14ac:dyDescent="0.2">
      <c r="A15" s="30"/>
      <c r="B15" s="16"/>
      <c r="C15" s="15"/>
      <c r="D15" s="17"/>
      <c r="E15" s="25" t="s">
        <v>24</v>
      </c>
      <c r="F15" s="18"/>
      <c r="G15" s="19"/>
      <c r="H15" s="19" t="s">
        <v>5</v>
      </c>
      <c r="I15" s="31"/>
      <c r="J15" s="32"/>
      <c r="K15" s="26" t="s">
        <v>5</v>
      </c>
      <c r="L15" s="22"/>
      <c r="M15" s="23"/>
    </row>
    <row r="16" spans="1:15" x14ac:dyDescent="0.2">
      <c r="A16" s="93"/>
      <c r="B16" s="94"/>
      <c r="C16" s="95"/>
      <c r="D16" s="96"/>
      <c r="E16" s="97" t="s">
        <v>25</v>
      </c>
      <c r="F16" s="98"/>
      <c r="G16" s="96"/>
      <c r="H16" s="99"/>
      <c r="I16" s="100"/>
      <c r="J16" s="101"/>
      <c r="K16" s="102"/>
      <c r="L16" s="103"/>
      <c r="M16" s="104"/>
    </row>
    <row r="17" spans="1:13" x14ac:dyDescent="0.2">
      <c r="A17" s="105">
        <v>1</v>
      </c>
      <c r="B17" s="106">
        <v>2</v>
      </c>
      <c r="C17" s="106">
        <v>3</v>
      </c>
      <c r="D17" s="107">
        <v>4</v>
      </c>
      <c r="E17" s="108">
        <v>5</v>
      </c>
      <c r="F17" s="108">
        <v>6</v>
      </c>
      <c r="G17" s="108">
        <v>7</v>
      </c>
      <c r="H17" s="109">
        <v>8</v>
      </c>
      <c r="I17" s="110">
        <v>9</v>
      </c>
      <c r="J17" s="111">
        <v>10</v>
      </c>
      <c r="K17" s="112">
        <v>11</v>
      </c>
      <c r="L17" s="105">
        <v>12</v>
      </c>
      <c r="M17" s="113">
        <v>13</v>
      </c>
    </row>
    <row r="18" spans="1:13" x14ac:dyDescent="0.2">
      <c r="A18" s="39"/>
      <c r="B18" s="16"/>
      <c r="C18" s="85"/>
      <c r="D18" s="17"/>
      <c r="E18" s="17"/>
      <c r="F18" s="17"/>
      <c r="G18" s="17"/>
      <c r="H18" s="17"/>
      <c r="I18" s="10"/>
      <c r="J18" s="17"/>
      <c r="K18" s="86"/>
      <c r="L18" s="10"/>
      <c r="M18" s="86"/>
    </row>
    <row r="19" spans="1:13" x14ac:dyDescent="0.2">
      <c r="A19" s="39" t="s">
        <v>64</v>
      </c>
      <c r="B19" s="40" t="s">
        <v>27</v>
      </c>
      <c r="C19" s="126">
        <f>SUM(D19:M19)</f>
        <v>3117.2969999999996</v>
      </c>
      <c r="D19" s="127">
        <f>1327.889+1371.07</f>
        <v>2698.9589999999998</v>
      </c>
      <c r="E19" s="127">
        <f>205.825+212.513</f>
        <v>418.33799999999997</v>
      </c>
      <c r="F19" s="127">
        <v>-100</v>
      </c>
      <c r="G19" s="127"/>
      <c r="H19" s="127"/>
      <c r="I19" s="128">
        <v>100</v>
      </c>
      <c r="J19" s="129"/>
      <c r="K19" s="129"/>
      <c r="L19" s="130"/>
      <c r="M19" s="131"/>
    </row>
    <row r="20" spans="1:13" x14ac:dyDescent="0.2">
      <c r="A20" s="10"/>
      <c r="B20" s="41"/>
      <c r="C20" s="132"/>
      <c r="D20" s="129"/>
      <c r="E20" s="129"/>
      <c r="F20" s="129"/>
      <c r="G20" s="129"/>
      <c r="H20" s="129"/>
      <c r="I20" s="133"/>
      <c r="J20" s="129"/>
      <c r="K20" s="129"/>
      <c r="L20" s="130"/>
      <c r="M20" s="131"/>
    </row>
    <row r="21" spans="1:13" x14ac:dyDescent="0.2">
      <c r="A21" s="42" t="s">
        <v>26</v>
      </c>
      <c r="B21" s="43" t="s">
        <v>80</v>
      </c>
      <c r="C21" s="134">
        <f>SUM(C19:C20)</f>
        <v>3117.2969999999996</v>
      </c>
      <c r="D21" s="135">
        <f>SUM(D19:D20)</f>
        <v>2698.9589999999998</v>
      </c>
      <c r="E21" s="136">
        <f>SUM(E19:E20)</f>
        <v>418.33799999999997</v>
      </c>
      <c r="F21" s="136">
        <f t="shared" ref="F21:M21" si="0">SUM(F19:F20)</f>
        <v>-100</v>
      </c>
      <c r="G21" s="136">
        <f t="shared" si="0"/>
        <v>0</v>
      </c>
      <c r="H21" s="136">
        <f t="shared" si="0"/>
        <v>0</v>
      </c>
      <c r="I21" s="137">
        <f t="shared" si="0"/>
        <v>100</v>
      </c>
      <c r="J21" s="136">
        <f t="shared" si="0"/>
        <v>0</v>
      </c>
      <c r="K21" s="138">
        <f t="shared" si="0"/>
        <v>0</v>
      </c>
      <c r="L21" s="139">
        <f t="shared" si="0"/>
        <v>0</v>
      </c>
      <c r="M21" s="140">
        <f t="shared" si="0"/>
        <v>0</v>
      </c>
    </row>
    <row r="22" spans="1:13" x14ac:dyDescent="0.2">
      <c r="A22" s="10"/>
      <c r="B22" s="44"/>
      <c r="C22" s="141"/>
      <c r="D22" s="129"/>
      <c r="E22" s="129"/>
      <c r="F22" s="129"/>
      <c r="G22" s="129"/>
      <c r="H22" s="129"/>
      <c r="I22" s="133"/>
      <c r="J22" s="129"/>
      <c r="K22" s="129"/>
      <c r="L22" s="130"/>
      <c r="M22" s="131"/>
    </row>
    <row r="23" spans="1:13" x14ac:dyDescent="0.2">
      <c r="A23" s="39" t="s">
        <v>64</v>
      </c>
      <c r="B23" s="40" t="s">
        <v>28</v>
      </c>
      <c r="C23" s="126">
        <f t="shared" ref="C23:C34" si="1">SUM(D23:M23)</f>
        <v>0</v>
      </c>
      <c r="D23" s="127">
        <f>-272.446-272.446</f>
        <v>-544.89200000000005</v>
      </c>
      <c r="E23" s="127">
        <f>-42.23-42.23</f>
        <v>-84.46</v>
      </c>
      <c r="F23" s="127">
        <f>314.676+314.676</f>
        <v>629.35199999999998</v>
      </c>
      <c r="G23" s="127"/>
      <c r="H23" s="127"/>
      <c r="I23" s="128"/>
      <c r="J23" s="127"/>
      <c r="K23" s="129"/>
      <c r="L23" s="130"/>
      <c r="M23" s="131"/>
    </row>
    <row r="24" spans="1:13" x14ac:dyDescent="0.2">
      <c r="A24" s="39" t="s">
        <v>65</v>
      </c>
      <c r="B24" s="40" t="s">
        <v>30</v>
      </c>
      <c r="C24" s="126">
        <f t="shared" si="1"/>
        <v>0</v>
      </c>
      <c r="D24" s="127"/>
      <c r="E24" s="127"/>
      <c r="F24" s="127"/>
      <c r="G24" s="127"/>
      <c r="H24" s="127"/>
      <c r="I24" s="128"/>
      <c r="J24" s="127"/>
      <c r="K24" s="129"/>
      <c r="L24" s="130"/>
      <c r="M24" s="131"/>
    </row>
    <row r="25" spans="1:13" x14ac:dyDescent="0.2">
      <c r="A25" s="39" t="s">
        <v>66</v>
      </c>
      <c r="B25" s="40" t="s">
        <v>32</v>
      </c>
      <c r="C25" s="126">
        <f>SUM(D25:M25)</f>
        <v>480</v>
      </c>
      <c r="D25" s="127">
        <v>-381.822</v>
      </c>
      <c r="E25" s="127">
        <v>-59.183</v>
      </c>
      <c r="F25" s="127">
        <v>441.005</v>
      </c>
      <c r="G25" s="127"/>
      <c r="H25" s="127"/>
      <c r="I25" s="128">
        <v>480</v>
      </c>
      <c r="J25" s="127"/>
      <c r="K25" s="129"/>
      <c r="L25" s="130"/>
      <c r="M25" s="131"/>
    </row>
    <row r="26" spans="1:13" x14ac:dyDescent="0.2">
      <c r="A26" s="39" t="s">
        <v>67</v>
      </c>
      <c r="B26" s="40" t="s">
        <v>34</v>
      </c>
      <c r="C26" s="126">
        <f t="shared" si="1"/>
        <v>0</v>
      </c>
      <c r="D26" s="127">
        <f>-770.153-770.153</f>
        <v>-1540.306</v>
      </c>
      <c r="E26" s="127">
        <f>-119.374-119.374</f>
        <v>-238.74799999999999</v>
      </c>
      <c r="F26" s="127">
        <f>889.527+889.527</f>
        <v>1779.0540000000001</v>
      </c>
      <c r="G26" s="127"/>
      <c r="H26" s="127"/>
      <c r="I26" s="128"/>
      <c r="J26" s="127"/>
      <c r="K26" s="129"/>
      <c r="L26" s="130"/>
      <c r="M26" s="131"/>
    </row>
    <row r="27" spans="1:13" x14ac:dyDescent="0.2">
      <c r="A27" s="39" t="s">
        <v>68</v>
      </c>
      <c r="B27" s="40" t="s">
        <v>35</v>
      </c>
      <c r="C27" s="126">
        <f t="shared" si="1"/>
        <v>0</v>
      </c>
      <c r="D27" s="127">
        <f>-786.153-1517.205</f>
        <v>-2303.3580000000002</v>
      </c>
      <c r="E27" s="127">
        <f>-121.854-235.166</f>
        <v>-357.02</v>
      </c>
      <c r="F27" s="127">
        <f>908.007+1752.371</f>
        <v>2660.3780000000002</v>
      </c>
      <c r="G27" s="127"/>
      <c r="H27" s="127"/>
      <c r="I27" s="128"/>
      <c r="J27" s="127"/>
      <c r="K27" s="129"/>
      <c r="L27" s="130"/>
      <c r="M27" s="131"/>
    </row>
    <row r="28" spans="1:13" x14ac:dyDescent="0.2">
      <c r="A28" s="39" t="s">
        <v>69</v>
      </c>
      <c r="B28" s="40" t="s">
        <v>36</v>
      </c>
      <c r="C28" s="126">
        <f t="shared" si="1"/>
        <v>0</v>
      </c>
      <c r="D28" s="127">
        <f>-544.893-544.893</f>
        <v>-1089.7860000000001</v>
      </c>
      <c r="E28" s="127">
        <f>-84.458-84.458</f>
        <v>-168.916</v>
      </c>
      <c r="F28" s="127">
        <f>629.351+629.351</f>
        <v>1258.702</v>
      </c>
      <c r="G28" s="127"/>
      <c r="H28" s="127"/>
      <c r="I28" s="128"/>
      <c r="J28" s="127"/>
      <c r="K28" s="129"/>
      <c r="L28" s="130"/>
      <c r="M28" s="131"/>
    </row>
    <row r="29" spans="1:13" x14ac:dyDescent="0.2">
      <c r="A29" s="39" t="s">
        <v>70</v>
      </c>
      <c r="B29" s="40" t="s">
        <v>37</v>
      </c>
      <c r="C29" s="126">
        <f t="shared" si="1"/>
        <v>0</v>
      </c>
      <c r="D29" s="127"/>
      <c r="E29" s="127"/>
      <c r="F29" s="127"/>
      <c r="G29" s="127"/>
      <c r="H29" s="127"/>
      <c r="I29" s="128"/>
      <c r="J29" s="127"/>
      <c r="K29" s="129"/>
      <c r="L29" s="130"/>
      <c r="M29" s="131"/>
    </row>
    <row r="30" spans="1:13" s="78" customFormat="1" x14ac:dyDescent="0.2">
      <c r="A30" s="22" t="s">
        <v>71</v>
      </c>
      <c r="B30" s="79" t="s">
        <v>38</v>
      </c>
      <c r="C30" s="126">
        <f t="shared" si="1"/>
        <v>99.999999999999886</v>
      </c>
      <c r="D30" s="127">
        <f>-136.223-136.223</f>
        <v>-272.44600000000003</v>
      </c>
      <c r="E30" s="127">
        <f>-21.115-21.115</f>
        <v>-42.23</v>
      </c>
      <c r="F30" s="127">
        <f>157.338+100+157.338</f>
        <v>414.67599999999993</v>
      </c>
      <c r="G30" s="127"/>
      <c r="H30" s="127"/>
      <c r="I30" s="128"/>
      <c r="J30" s="127"/>
      <c r="K30" s="129"/>
      <c r="L30" s="130"/>
      <c r="M30" s="131"/>
    </row>
    <row r="31" spans="1:13" x14ac:dyDescent="0.2">
      <c r="A31" s="39" t="s">
        <v>74</v>
      </c>
      <c r="B31" s="40" t="s">
        <v>39</v>
      </c>
      <c r="C31" s="126">
        <f t="shared" si="1"/>
        <v>0</v>
      </c>
      <c r="D31" s="127">
        <f>-701.471-817.339</f>
        <v>-1518.81</v>
      </c>
      <c r="E31" s="127">
        <f>-108.728-126.688</f>
        <v>-235.416</v>
      </c>
      <c r="F31" s="127">
        <f>810.199+944.027</f>
        <v>1754.2260000000001</v>
      </c>
      <c r="G31" s="127"/>
      <c r="H31" s="127"/>
      <c r="I31" s="128"/>
      <c r="J31" s="127"/>
      <c r="K31" s="129"/>
      <c r="L31" s="130"/>
      <c r="M31" s="131"/>
    </row>
    <row r="32" spans="1:13" x14ac:dyDescent="0.2">
      <c r="A32" s="39" t="s">
        <v>72</v>
      </c>
      <c r="B32" s="40" t="s">
        <v>40</v>
      </c>
      <c r="C32" s="126">
        <f t="shared" si="1"/>
        <v>0</v>
      </c>
      <c r="D32" s="127">
        <f>-707.239-754.967</f>
        <v>-1462.2060000000001</v>
      </c>
      <c r="E32" s="127">
        <f>-109.622-117.02</f>
        <v>-226.642</v>
      </c>
      <c r="F32" s="127">
        <f>816.861+871.987</f>
        <v>1688.848</v>
      </c>
      <c r="G32" s="127"/>
      <c r="H32" s="127"/>
      <c r="I32" s="128"/>
      <c r="J32" s="127"/>
      <c r="K32" s="129"/>
      <c r="L32" s="130"/>
      <c r="M32" s="131"/>
    </row>
    <row r="33" spans="1:13" x14ac:dyDescent="0.2">
      <c r="A33" s="39" t="s">
        <v>73</v>
      </c>
      <c r="B33" s="40" t="s">
        <v>85</v>
      </c>
      <c r="C33" s="126">
        <f t="shared" si="1"/>
        <v>0</v>
      </c>
      <c r="D33" s="127">
        <f>-376.527-376.527</f>
        <v>-753.05399999999997</v>
      </c>
      <c r="E33" s="127">
        <f>-58.362-58.362</f>
        <v>-116.724</v>
      </c>
      <c r="F33" s="127">
        <f>434.889+434.889</f>
        <v>869.77800000000002</v>
      </c>
      <c r="G33" s="127"/>
      <c r="H33" s="127"/>
      <c r="I33" s="128"/>
      <c r="J33" s="127"/>
      <c r="K33" s="129"/>
      <c r="L33" s="130"/>
      <c r="M33" s="131"/>
    </row>
    <row r="34" spans="1:13" x14ac:dyDescent="0.2">
      <c r="A34" s="39" t="s">
        <v>87</v>
      </c>
      <c r="B34" s="40" t="s">
        <v>88</v>
      </c>
      <c r="C34" s="126">
        <f t="shared" si="1"/>
        <v>0</v>
      </c>
      <c r="D34" s="127">
        <f>-491.062-232.998</f>
        <v>-724.06</v>
      </c>
      <c r="E34" s="127">
        <f>-76.115-36.115</f>
        <v>-112.22999999999999</v>
      </c>
      <c r="F34" s="127">
        <f>567.177+269.113</f>
        <v>836.29</v>
      </c>
      <c r="G34" s="127"/>
      <c r="H34" s="127"/>
      <c r="I34" s="128"/>
      <c r="J34" s="127"/>
      <c r="K34" s="129"/>
      <c r="L34" s="130"/>
      <c r="M34" s="131"/>
    </row>
    <row r="35" spans="1:13" x14ac:dyDescent="0.2">
      <c r="A35" s="39"/>
      <c r="B35" s="45"/>
      <c r="C35" s="126"/>
      <c r="D35" s="127"/>
      <c r="E35" s="127"/>
      <c r="F35" s="127"/>
      <c r="G35" s="127"/>
      <c r="H35" s="127"/>
      <c r="I35" s="128"/>
      <c r="J35" s="127"/>
      <c r="K35" s="129"/>
      <c r="L35" s="130"/>
      <c r="M35" s="131"/>
    </row>
    <row r="36" spans="1:13" x14ac:dyDescent="0.2">
      <c r="A36" s="42" t="s">
        <v>29</v>
      </c>
      <c r="B36" s="43" t="s">
        <v>81</v>
      </c>
      <c r="C36" s="134">
        <f>SUM(C23:C35)</f>
        <v>579.99999999999989</v>
      </c>
      <c r="D36" s="135">
        <f>SUM(D23:D34)</f>
        <v>-10590.74</v>
      </c>
      <c r="E36" s="142">
        <f t="shared" ref="E36:M36" si="2">SUM(E23:E34)</f>
        <v>-1641.569</v>
      </c>
      <c r="F36" s="142">
        <f t="shared" si="2"/>
        <v>12332.309000000001</v>
      </c>
      <c r="G36" s="135">
        <f t="shared" si="2"/>
        <v>0</v>
      </c>
      <c r="H36" s="142">
        <f t="shared" si="2"/>
        <v>0</v>
      </c>
      <c r="I36" s="143">
        <f t="shared" si="2"/>
        <v>480</v>
      </c>
      <c r="J36" s="142">
        <f t="shared" si="2"/>
        <v>0</v>
      </c>
      <c r="K36" s="135">
        <f t="shared" si="2"/>
        <v>0</v>
      </c>
      <c r="L36" s="144">
        <f t="shared" si="2"/>
        <v>0</v>
      </c>
      <c r="M36" s="145">
        <f t="shared" si="2"/>
        <v>0</v>
      </c>
    </row>
    <row r="37" spans="1:13" x14ac:dyDescent="0.2">
      <c r="A37" s="10"/>
      <c r="B37" s="11"/>
      <c r="C37" s="132"/>
      <c r="D37" s="129"/>
      <c r="E37" s="129"/>
      <c r="F37" s="129"/>
      <c r="G37" s="129"/>
      <c r="H37" s="129"/>
      <c r="I37" s="133"/>
      <c r="J37" s="129"/>
      <c r="K37" s="129"/>
      <c r="L37" s="130"/>
      <c r="M37" s="131"/>
    </row>
    <row r="38" spans="1:13" x14ac:dyDescent="0.2">
      <c r="A38" s="39" t="s">
        <v>64</v>
      </c>
      <c r="B38" s="40" t="s">
        <v>41</v>
      </c>
      <c r="C38" s="126">
        <f t="shared" ref="C38:C42" si="3">SUM(D38:M38)</f>
        <v>2447.3530000000001</v>
      </c>
      <c r="D38" s="127">
        <f>1105.896+1013.023</f>
        <v>2118.9189999999999</v>
      </c>
      <c r="E38" s="127">
        <f>171.414+157.02</f>
        <v>328.43399999999997</v>
      </c>
      <c r="F38" s="127"/>
      <c r="G38" s="127"/>
      <c r="H38" s="127"/>
      <c r="I38" s="128"/>
      <c r="J38" s="127"/>
      <c r="K38" s="127"/>
      <c r="L38" s="130"/>
      <c r="M38" s="131"/>
    </row>
    <row r="39" spans="1:13" x14ac:dyDescent="0.2">
      <c r="A39" s="39" t="s">
        <v>65</v>
      </c>
      <c r="B39" s="40" t="s">
        <v>42</v>
      </c>
      <c r="C39" s="126">
        <f t="shared" si="3"/>
        <v>2087.2350000000006</v>
      </c>
      <c r="D39" s="127">
        <f>1564.564+82.361-341.57+1561.709+92.023</f>
        <v>2959.0870000000004</v>
      </c>
      <c r="E39" s="127">
        <f>242.508+12.766-52.943+242.061+14.263</f>
        <v>458.65500000000003</v>
      </c>
      <c r="F39" s="127">
        <f>-2200+394.513+474.98</f>
        <v>-1330.5070000000001</v>
      </c>
      <c r="G39" s="127"/>
      <c r="H39" s="127"/>
      <c r="I39" s="128"/>
      <c r="J39" s="127"/>
      <c r="K39" s="127"/>
      <c r="L39" s="130"/>
      <c r="M39" s="131"/>
    </row>
    <row r="40" spans="1:13" x14ac:dyDescent="0.2">
      <c r="A40" s="39" t="s">
        <v>66</v>
      </c>
      <c r="B40" s="40" t="s">
        <v>43</v>
      </c>
      <c r="C40" s="126">
        <f t="shared" si="3"/>
        <v>3958.8379999999997</v>
      </c>
      <c r="D40" s="127">
        <f>1491.101-132.652+1534.019</f>
        <v>2892.4679999999998</v>
      </c>
      <c r="E40" s="127">
        <f>231.124-20.561+237.774</f>
        <v>448.33699999999999</v>
      </c>
      <c r="F40" s="127">
        <f>153.213+464.82</f>
        <v>618.03300000000002</v>
      </c>
      <c r="G40" s="127"/>
      <c r="H40" s="127"/>
      <c r="I40" s="128"/>
      <c r="J40" s="127"/>
      <c r="K40" s="127"/>
      <c r="L40" s="130"/>
      <c r="M40" s="131"/>
    </row>
    <row r="41" spans="1:13" x14ac:dyDescent="0.2">
      <c r="A41" s="39" t="s">
        <v>67</v>
      </c>
      <c r="B41" s="40" t="s">
        <v>44</v>
      </c>
      <c r="C41" s="126">
        <f t="shared" si="3"/>
        <v>2369.25</v>
      </c>
      <c r="D41" s="127">
        <f>882.707+882.706</f>
        <v>1765.413</v>
      </c>
      <c r="E41" s="127">
        <f>136.818+136.819</f>
        <v>273.637</v>
      </c>
      <c r="F41" s="127">
        <v>330.2</v>
      </c>
      <c r="G41" s="127"/>
      <c r="H41" s="127"/>
      <c r="I41" s="128"/>
      <c r="J41" s="127"/>
      <c r="K41" s="127"/>
      <c r="L41" s="130"/>
      <c r="M41" s="131"/>
    </row>
    <row r="42" spans="1:13" x14ac:dyDescent="0.2">
      <c r="A42" s="39" t="s">
        <v>68</v>
      </c>
      <c r="B42" s="40" t="s">
        <v>91</v>
      </c>
      <c r="C42" s="126">
        <f t="shared" si="3"/>
        <v>9376.6409999999996</v>
      </c>
      <c r="D42" s="127">
        <f>3912.994+4205.308</f>
        <v>8118.3019999999997</v>
      </c>
      <c r="E42" s="127">
        <f>606.519+651.82</f>
        <v>1258.3389999999999</v>
      </c>
      <c r="F42" s="127"/>
      <c r="G42" s="127"/>
      <c r="H42" s="127"/>
      <c r="I42" s="128"/>
      <c r="J42" s="127"/>
      <c r="K42" s="127"/>
      <c r="L42" s="130"/>
      <c r="M42" s="131"/>
    </row>
    <row r="43" spans="1:13" x14ac:dyDescent="0.2">
      <c r="A43" s="39"/>
      <c r="B43" s="11"/>
      <c r="C43" s="132"/>
      <c r="D43" s="129"/>
      <c r="E43" s="129"/>
      <c r="F43" s="129"/>
      <c r="G43" s="129"/>
      <c r="H43" s="129"/>
      <c r="I43" s="133"/>
      <c r="J43" s="129"/>
      <c r="K43" s="129"/>
      <c r="L43" s="130"/>
      <c r="M43" s="131"/>
    </row>
    <row r="44" spans="1:13" x14ac:dyDescent="0.2">
      <c r="A44" s="42" t="s">
        <v>31</v>
      </c>
      <c r="B44" s="46" t="s">
        <v>82</v>
      </c>
      <c r="C44" s="134">
        <f>SUM(C38:C43)</f>
        <v>20239.316999999999</v>
      </c>
      <c r="D44" s="135">
        <f>SUM(D38:D42)</f>
        <v>17854.188999999998</v>
      </c>
      <c r="E44" s="135">
        <f t="shared" ref="E44:M44" si="4">SUM(E38:E42)</f>
        <v>2767.402</v>
      </c>
      <c r="F44" s="135">
        <f t="shared" si="4"/>
        <v>-382.27400000000006</v>
      </c>
      <c r="G44" s="135">
        <f t="shared" si="4"/>
        <v>0</v>
      </c>
      <c r="H44" s="146">
        <f t="shared" si="4"/>
        <v>0</v>
      </c>
      <c r="I44" s="135">
        <f t="shared" si="4"/>
        <v>0</v>
      </c>
      <c r="J44" s="135">
        <f t="shared" si="4"/>
        <v>0</v>
      </c>
      <c r="K44" s="146">
        <f t="shared" si="4"/>
        <v>0</v>
      </c>
      <c r="L44" s="135">
        <f t="shared" si="4"/>
        <v>0</v>
      </c>
      <c r="M44" s="146">
        <f t="shared" si="4"/>
        <v>0</v>
      </c>
    </row>
    <row r="45" spans="1:13" x14ac:dyDescent="0.2">
      <c r="A45" s="47"/>
      <c r="B45" s="48"/>
      <c r="C45" s="147"/>
      <c r="D45" s="148"/>
      <c r="E45" s="148"/>
      <c r="F45" s="148"/>
      <c r="G45" s="148"/>
      <c r="H45" s="148"/>
      <c r="I45" s="149"/>
      <c r="J45" s="148"/>
      <c r="K45" s="150"/>
      <c r="L45" s="151"/>
      <c r="M45" s="152"/>
    </row>
    <row r="46" spans="1:13" x14ac:dyDescent="0.2">
      <c r="A46" s="38" t="s">
        <v>33</v>
      </c>
      <c r="B46" s="49" t="s">
        <v>45</v>
      </c>
      <c r="C46" s="153">
        <f>SUM(D46:M46)</f>
        <v>0</v>
      </c>
      <c r="D46" s="154"/>
      <c r="E46" s="155"/>
      <c r="F46" s="156">
        <v>-139</v>
      </c>
      <c r="G46" s="156"/>
      <c r="H46" s="156"/>
      <c r="I46" s="157">
        <v>139</v>
      </c>
      <c r="J46" s="156"/>
      <c r="K46" s="158"/>
      <c r="L46" s="159"/>
      <c r="M46" s="160"/>
    </row>
    <row r="47" spans="1:13" ht="13.5" thickBot="1" x14ac:dyDescent="0.25">
      <c r="A47" s="10"/>
      <c r="B47" s="11"/>
      <c r="C47" s="161"/>
      <c r="D47" s="162"/>
      <c r="E47" s="162"/>
      <c r="F47" s="162"/>
      <c r="G47" s="162"/>
      <c r="H47" s="163"/>
      <c r="I47" s="162"/>
      <c r="J47" s="162"/>
      <c r="K47" s="163"/>
      <c r="L47" s="164"/>
      <c r="M47" s="163"/>
    </row>
    <row r="48" spans="1:13" ht="22.5" thickBot="1" x14ac:dyDescent="0.25">
      <c r="A48" s="50" t="s">
        <v>75</v>
      </c>
      <c r="B48" s="51" t="s">
        <v>79</v>
      </c>
      <c r="C48" s="165">
        <f>C21+C36+C44+C46</f>
        <v>23936.613999999998</v>
      </c>
      <c r="D48" s="165">
        <f t="shared" ref="D48:M48" si="5">D21+D36+D44+D46</f>
        <v>9962.4079999999994</v>
      </c>
      <c r="E48" s="165">
        <f t="shared" si="5"/>
        <v>1544.171</v>
      </c>
      <c r="F48" s="165">
        <f t="shared" si="5"/>
        <v>11711.035000000002</v>
      </c>
      <c r="G48" s="165">
        <f t="shared" si="5"/>
        <v>0</v>
      </c>
      <c r="H48" s="165">
        <f t="shared" si="5"/>
        <v>0</v>
      </c>
      <c r="I48" s="165">
        <f t="shared" si="5"/>
        <v>719</v>
      </c>
      <c r="J48" s="165">
        <f t="shared" si="5"/>
        <v>0</v>
      </c>
      <c r="K48" s="165">
        <f t="shared" si="5"/>
        <v>0</v>
      </c>
      <c r="L48" s="165">
        <f t="shared" si="5"/>
        <v>0</v>
      </c>
      <c r="M48" s="165">
        <f t="shared" si="5"/>
        <v>0</v>
      </c>
    </row>
    <row r="49" spans="1:15" x14ac:dyDescent="0.2">
      <c r="A49" s="35"/>
      <c r="B49" s="52"/>
      <c r="C49" s="166"/>
      <c r="D49" s="167"/>
      <c r="E49" s="167"/>
      <c r="F49" s="167"/>
      <c r="G49" s="167"/>
      <c r="H49" s="168"/>
      <c r="I49" s="167"/>
      <c r="J49" s="167"/>
      <c r="K49" s="168"/>
      <c r="L49" s="169"/>
      <c r="M49" s="168"/>
    </row>
    <row r="50" spans="1:15" x14ac:dyDescent="0.2">
      <c r="A50" s="121" t="s">
        <v>76</v>
      </c>
      <c r="B50" s="56" t="s">
        <v>77</v>
      </c>
      <c r="C50" s="170">
        <f>SUM(D50:M50)</f>
        <v>3432</v>
      </c>
      <c r="D50" s="171">
        <v>-12600</v>
      </c>
      <c r="E50" s="172"/>
      <c r="F50" s="173">
        <f>3000+12600</f>
        <v>15600</v>
      </c>
      <c r="G50" s="172"/>
      <c r="H50" s="174"/>
      <c r="I50" s="172">
        <v>432</v>
      </c>
      <c r="J50" s="175"/>
      <c r="K50" s="174"/>
      <c r="L50" s="176"/>
      <c r="M50" s="174"/>
    </row>
    <row r="51" spans="1:15" ht="13.5" thickBot="1" x14ac:dyDescent="0.25">
      <c r="A51" s="31"/>
      <c r="B51" s="11"/>
      <c r="C51" s="161"/>
      <c r="D51" s="162"/>
      <c r="E51" s="162"/>
      <c r="F51" s="162"/>
      <c r="G51" s="162"/>
      <c r="H51" s="163"/>
      <c r="I51" s="162"/>
      <c r="J51" s="162"/>
      <c r="K51" s="163"/>
      <c r="L51" s="164"/>
      <c r="M51" s="163"/>
    </row>
    <row r="52" spans="1:15" ht="13.5" thickBot="1" x14ac:dyDescent="0.25">
      <c r="A52" s="122" t="s">
        <v>78</v>
      </c>
      <c r="B52" s="123" t="s">
        <v>84</v>
      </c>
      <c r="C52" s="165">
        <f>C48+C50</f>
        <v>27368.613999999998</v>
      </c>
      <c r="D52" s="177">
        <f t="shared" ref="D52:M52" si="6">D48+D50</f>
        <v>-2637.5920000000006</v>
      </c>
      <c r="E52" s="178">
        <f t="shared" si="6"/>
        <v>1544.171</v>
      </c>
      <c r="F52" s="178">
        <f t="shared" si="6"/>
        <v>27311.035000000003</v>
      </c>
      <c r="G52" s="178">
        <f t="shared" si="6"/>
        <v>0</v>
      </c>
      <c r="H52" s="179">
        <f t="shared" si="6"/>
        <v>0</v>
      </c>
      <c r="I52" s="177">
        <f t="shared" si="6"/>
        <v>1151</v>
      </c>
      <c r="J52" s="178">
        <f t="shared" si="6"/>
        <v>0</v>
      </c>
      <c r="K52" s="178">
        <f t="shared" si="6"/>
        <v>0</v>
      </c>
      <c r="L52" s="178">
        <f t="shared" si="6"/>
        <v>0</v>
      </c>
      <c r="M52" s="179">
        <f t="shared" si="6"/>
        <v>0</v>
      </c>
    </row>
    <row r="53" spans="1:15" x14ac:dyDescent="0.2">
      <c r="A53" s="58"/>
      <c r="B53" s="17"/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</row>
    <row r="54" spans="1:15" hidden="1" x14ac:dyDescent="0.2">
      <c r="C54" s="59"/>
      <c r="D54" s="87">
        <v>-20803.921999999999</v>
      </c>
      <c r="E54" s="87">
        <v>-3224.6060000000002</v>
      </c>
      <c r="F54" s="87">
        <v>24028.527999999998</v>
      </c>
      <c r="G54" s="59"/>
      <c r="H54" s="59"/>
      <c r="I54" s="59"/>
      <c r="J54" s="59"/>
      <c r="K54" s="59"/>
      <c r="L54" s="59"/>
      <c r="M54" s="59"/>
      <c r="N54" s="114"/>
      <c r="O54" s="114"/>
    </row>
    <row r="55" spans="1:15" hidden="1" x14ac:dyDescent="0.2">
      <c r="C55" s="59"/>
      <c r="D55" s="87">
        <v>-6006.4319999999998</v>
      </c>
      <c r="E55" s="87">
        <v>-930.99800000000005</v>
      </c>
      <c r="F55" s="87">
        <v>6937.43</v>
      </c>
      <c r="G55" s="59"/>
      <c r="H55" s="59"/>
      <c r="I55" s="59"/>
      <c r="J55" s="59"/>
      <c r="K55" s="59"/>
      <c r="L55" s="59"/>
      <c r="M55" s="59"/>
      <c r="N55" s="114"/>
      <c r="O55" s="114"/>
    </row>
    <row r="56" spans="1:15" hidden="1" x14ac:dyDescent="0.2">
      <c r="C56" s="59"/>
      <c r="D56" s="87"/>
      <c r="E56" s="87"/>
      <c r="F56" s="87">
        <v>-19494</v>
      </c>
      <c r="G56" s="87"/>
      <c r="H56" s="87"/>
      <c r="I56" s="87">
        <v>19494</v>
      </c>
      <c r="J56" s="59"/>
      <c r="K56" s="59"/>
      <c r="L56" s="59"/>
      <c r="M56" s="59"/>
      <c r="N56" s="114"/>
      <c r="O56" s="114"/>
    </row>
    <row r="57" spans="1:15" hidden="1" x14ac:dyDescent="0.2">
      <c r="C57" s="59"/>
      <c r="D57" s="87">
        <v>-126</v>
      </c>
      <c r="E57" s="87"/>
      <c r="F57" s="87">
        <v>126</v>
      </c>
      <c r="G57" s="87"/>
      <c r="H57" s="87"/>
      <c r="I57" s="87"/>
      <c r="J57" s="59"/>
      <c r="K57" s="59"/>
      <c r="L57" s="59"/>
      <c r="M57" s="59"/>
      <c r="N57" s="114"/>
      <c r="O57" s="114"/>
    </row>
    <row r="58" spans="1:15" hidden="1" x14ac:dyDescent="0.2">
      <c r="C58" s="59"/>
      <c r="D58" s="87"/>
      <c r="E58" s="87"/>
      <c r="F58" s="87">
        <v>-71.108000000000004</v>
      </c>
      <c r="G58" s="87"/>
      <c r="H58" s="87">
        <v>71.108000000000004</v>
      </c>
      <c r="I58" s="87"/>
      <c r="J58" s="59"/>
      <c r="K58" s="59"/>
      <c r="L58" s="59"/>
      <c r="M58" s="59"/>
      <c r="N58" s="114"/>
      <c r="O58" s="114"/>
    </row>
    <row r="59" spans="1:15" hidden="1" x14ac:dyDescent="0.2">
      <c r="C59" s="87">
        <v>12339.59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114"/>
      <c r="O59" s="114"/>
    </row>
    <row r="60" spans="1:15" hidden="1" x14ac:dyDescent="0.2">
      <c r="C60" s="87">
        <v>24657.045999999998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114"/>
      <c r="O60" s="114"/>
    </row>
    <row r="61" spans="1:15" hidden="1" x14ac:dyDescent="0.2">
      <c r="C61" s="87">
        <v>670</v>
      </c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114"/>
      <c r="O61" s="114"/>
    </row>
    <row r="62" spans="1:15" hidden="1" x14ac:dyDescent="0.2">
      <c r="C62" s="87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114"/>
      <c r="O62" s="114"/>
    </row>
    <row r="63" spans="1:15" hidden="1" x14ac:dyDescent="0.2">
      <c r="C63" s="87">
        <f>SUM(C59:C62)</f>
        <v>37666.635999999999</v>
      </c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114"/>
      <c r="O63" s="114"/>
    </row>
    <row r="64" spans="1:15" hidden="1" x14ac:dyDescent="0.2">
      <c r="C64" s="87"/>
      <c r="D64" s="87">
        <v>-9127.7360000000008</v>
      </c>
      <c r="E64" s="87">
        <v>-1414.8019999999999</v>
      </c>
      <c r="F64" s="87">
        <v>10542.538</v>
      </c>
      <c r="G64" s="59"/>
      <c r="H64" s="87"/>
      <c r="I64" s="59"/>
      <c r="J64" s="59"/>
      <c r="K64" s="59"/>
      <c r="L64" s="59"/>
      <c r="M64" s="59"/>
      <c r="N64" s="114"/>
      <c r="O64" s="114"/>
    </row>
    <row r="65" spans="2:15" hidden="1" x14ac:dyDescent="0.2">
      <c r="C65" s="87">
        <v>37666.635999999999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114"/>
      <c r="O65" s="114"/>
    </row>
    <row r="66" spans="2:15" hidden="1" x14ac:dyDescent="0.2">
      <c r="C66" s="87">
        <v>989</v>
      </c>
      <c r="D66" s="59"/>
      <c r="E66" s="59"/>
      <c r="F66" s="87"/>
      <c r="G66" s="59"/>
      <c r="H66" s="59"/>
      <c r="I66" s="59"/>
      <c r="J66" s="59"/>
      <c r="K66" s="59"/>
      <c r="L66" s="59"/>
      <c r="M66" s="59"/>
      <c r="N66" s="114"/>
      <c r="O66" s="114"/>
    </row>
    <row r="67" spans="2:15" hidden="1" x14ac:dyDescent="0.2">
      <c r="C67" s="87">
        <v>1061</v>
      </c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114"/>
      <c r="O67" s="114"/>
    </row>
    <row r="68" spans="2:15" hidden="1" x14ac:dyDescent="0.2">
      <c r="C68" s="87">
        <v>19150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</row>
    <row r="69" spans="2:15" hidden="1" x14ac:dyDescent="0.2">
      <c r="C69" s="87">
        <v>2418</v>
      </c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</row>
    <row r="70" spans="2:15" hidden="1" x14ac:dyDescent="0.2">
      <c r="C70" s="87">
        <v>12201.696</v>
      </c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</row>
    <row r="71" spans="2:15" hidden="1" x14ac:dyDescent="0.2">
      <c r="B71" s="92"/>
      <c r="C71" s="87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</row>
    <row r="72" spans="2:15" hidden="1" x14ac:dyDescent="0.2">
      <c r="C72" s="87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</row>
    <row r="73" spans="2:15" hidden="1" x14ac:dyDescent="0.2"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</row>
    <row r="74" spans="2:15" hidden="1" x14ac:dyDescent="0.2">
      <c r="C74" s="87">
        <f>SUM(C65:C73)</f>
        <v>73486.331999999995</v>
      </c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</row>
    <row r="75" spans="2:15" x14ac:dyDescent="0.2">
      <c r="C75" s="92"/>
      <c r="D75" s="117"/>
      <c r="E75" s="117"/>
      <c r="F75" s="117"/>
      <c r="G75" s="114"/>
      <c r="H75" s="114"/>
      <c r="I75" s="114"/>
      <c r="J75" s="114"/>
      <c r="K75" s="114"/>
      <c r="L75" s="114"/>
      <c r="M75" s="114"/>
      <c r="N75" s="114"/>
      <c r="O75" s="114"/>
    </row>
    <row r="76" spans="2:15" x14ac:dyDescent="0.2">
      <c r="B76" s="117"/>
      <c r="C76" s="92"/>
      <c r="D76" s="117"/>
      <c r="E76" s="117"/>
      <c r="F76" s="117"/>
      <c r="G76" s="92"/>
      <c r="H76" s="92"/>
      <c r="I76" s="92"/>
      <c r="J76" s="92"/>
      <c r="K76" s="92"/>
      <c r="L76" s="92"/>
      <c r="M76" s="92"/>
      <c r="N76" s="114"/>
      <c r="O76" s="114"/>
    </row>
    <row r="77" spans="2:15" x14ac:dyDescent="0.2">
      <c r="B77" s="117"/>
      <c r="C77" s="92"/>
      <c r="D77" s="92"/>
      <c r="E77" s="92"/>
      <c r="F77" s="92"/>
      <c r="G77" s="92"/>
      <c r="H77" s="92"/>
      <c r="I77" s="92"/>
      <c r="J77" s="92"/>
      <c r="K77" s="114"/>
      <c r="L77" s="114"/>
      <c r="M77" s="114"/>
      <c r="N77" s="114"/>
      <c r="O77" s="114"/>
    </row>
    <row r="78" spans="2:15" x14ac:dyDescent="0.2">
      <c r="B78" s="117"/>
      <c r="C78" s="92"/>
      <c r="D78" s="92"/>
      <c r="E78" s="92"/>
      <c r="F78" s="92"/>
      <c r="G78" s="92"/>
      <c r="H78" s="92"/>
      <c r="I78" s="92"/>
      <c r="J78" s="92"/>
      <c r="K78" s="114"/>
      <c r="L78" s="114"/>
      <c r="M78" s="114"/>
      <c r="N78" s="114"/>
      <c r="O78" s="114"/>
    </row>
    <row r="79" spans="2:15" x14ac:dyDescent="0.2">
      <c r="B79" s="117"/>
      <c r="C79" s="92"/>
      <c r="D79" s="92"/>
      <c r="E79" s="92"/>
      <c r="F79" s="92"/>
      <c r="G79" s="92"/>
      <c r="H79" s="92"/>
      <c r="I79" s="92"/>
      <c r="J79" s="114"/>
      <c r="K79" s="114"/>
      <c r="L79" s="114"/>
      <c r="M79" s="114"/>
      <c r="N79" s="114"/>
      <c r="O79" s="114"/>
    </row>
    <row r="80" spans="2:15" x14ac:dyDescent="0.2">
      <c r="B80" s="117"/>
      <c r="C80" s="117"/>
      <c r="D80" s="117"/>
      <c r="E80" s="117"/>
      <c r="F80" s="117"/>
      <c r="G80" s="117"/>
      <c r="H80" s="117"/>
      <c r="I80" s="117"/>
      <c r="J80" s="114"/>
      <c r="K80" s="114"/>
      <c r="L80" s="114"/>
      <c r="M80" s="114"/>
      <c r="N80" s="114"/>
      <c r="O80" s="114"/>
    </row>
    <row r="81" spans="2:15" x14ac:dyDescent="0.2">
      <c r="C81" s="114"/>
      <c r="D81" s="117"/>
      <c r="E81" s="117"/>
      <c r="F81" s="117"/>
      <c r="G81" s="114"/>
      <c r="H81" s="114"/>
      <c r="I81" s="114"/>
      <c r="J81" s="114"/>
      <c r="K81" s="114"/>
      <c r="L81" s="114"/>
      <c r="M81" s="114"/>
      <c r="N81" s="114"/>
      <c r="O81" s="114"/>
    </row>
    <row r="82" spans="2:15" x14ac:dyDescent="0.2">
      <c r="B82" s="117"/>
      <c r="C82" s="117"/>
      <c r="D82" s="125"/>
      <c r="E82" s="117"/>
      <c r="F82" s="117"/>
      <c r="G82" s="117"/>
      <c r="H82" s="117"/>
      <c r="I82" s="117"/>
      <c r="J82" s="114"/>
      <c r="K82" s="114"/>
      <c r="L82" s="114"/>
      <c r="M82" s="114"/>
      <c r="N82" s="114"/>
      <c r="O82" s="114"/>
    </row>
    <row r="83" spans="2:15" x14ac:dyDescent="0.2">
      <c r="B83" s="117"/>
      <c r="C83" s="114"/>
      <c r="D83" s="117"/>
      <c r="E83" s="117"/>
      <c r="F83" s="117"/>
      <c r="G83" s="117"/>
      <c r="H83" s="117"/>
      <c r="I83" s="117"/>
      <c r="J83" s="114"/>
      <c r="K83" s="114"/>
      <c r="L83" s="114"/>
      <c r="M83" s="114"/>
      <c r="N83" s="114"/>
      <c r="O83" s="114"/>
    </row>
    <row r="84" spans="2:15" x14ac:dyDescent="0.2">
      <c r="B84" s="117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</row>
    <row r="85" spans="2:15" x14ac:dyDescent="0.2">
      <c r="B85" s="117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</row>
    <row r="86" spans="2:15" x14ac:dyDescent="0.2">
      <c r="B86" s="117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</row>
    <row r="87" spans="2:15" x14ac:dyDescent="0.2">
      <c r="B87" s="117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</row>
    <row r="88" spans="2:15" x14ac:dyDescent="0.2">
      <c r="B88" s="117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</row>
    <row r="89" spans="2:15" x14ac:dyDescent="0.2">
      <c r="B89" s="117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</row>
    <row r="90" spans="2:15" x14ac:dyDescent="0.2">
      <c r="B90" s="117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</row>
    <row r="91" spans="2:15" x14ac:dyDescent="0.2">
      <c r="B91" s="117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</row>
    <row r="92" spans="2:15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</row>
    <row r="93" spans="2:15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</row>
    <row r="94" spans="2:15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</row>
    <row r="95" spans="2:15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</row>
    <row r="96" spans="2:15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</row>
    <row r="97" spans="3:15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</row>
    <row r="98" spans="3:15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</row>
    <row r="99" spans="3:15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</row>
    <row r="100" spans="3:15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</row>
    <row r="101" spans="3:15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</row>
    <row r="102" spans="3:15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zoomScale="110" zoomScaleNormal="110" workbookViewId="0">
      <pane xSplit="2" ySplit="16" topLeftCell="C41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L59" sqref="L59"/>
    </sheetView>
  </sheetViews>
  <sheetFormatPr defaultRowHeight="12.75" x14ac:dyDescent="0.2"/>
  <cols>
    <col min="1" max="1" width="4.85546875" style="1" customWidth="1"/>
    <col min="2" max="2" width="30.7109375" style="1" customWidth="1"/>
    <col min="3" max="15" width="12.28515625" style="1" customWidth="1"/>
    <col min="16" max="16" width="9.42578125" style="1" bestFit="1" customWidth="1"/>
    <col min="17" max="17" width="12.28515625" style="1" customWidth="1"/>
    <col min="18" max="18" width="9.140625" style="1"/>
    <col min="19" max="19" width="12.42578125" style="117" bestFit="1" customWidth="1"/>
    <col min="20" max="16384" width="9.140625" style="1"/>
  </cols>
  <sheetData>
    <row r="1" spans="1:16" x14ac:dyDescent="0.2">
      <c r="M1" s="114"/>
      <c r="N1" s="213" t="s">
        <v>92</v>
      </c>
      <c r="O1" s="213"/>
    </row>
    <row r="2" spans="1:16" x14ac:dyDescent="0.2">
      <c r="M2" s="114"/>
      <c r="N2" s="114"/>
      <c r="O2" s="61"/>
    </row>
    <row r="3" spans="1:16" x14ac:dyDescent="0.2">
      <c r="M3" s="114"/>
      <c r="N3" s="114"/>
      <c r="O3" s="61"/>
    </row>
    <row r="4" spans="1:16" x14ac:dyDescent="0.2">
      <c r="A4" s="227" t="s">
        <v>90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</row>
    <row r="5" spans="1:16" hidden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6" x14ac:dyDescent="0.2">
      <c r="A6" s="2"/>
      <c r="B6" s="214" t="s">
        <v>94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3"/>
      <c r="P6" s="4"/>
    </row>
    <row r="7" spans="1:16" x14ac:dyDescent="0.2">
      <c r="A7" s="2"/>
      <c r="B7" s="3"/>
      <c r="C7" s="3"/>
      <c r="D7" s="3"/>
      <c r="E7" s="3"/>
      <c r="F7" s="3"/>
      <c r="G7" s="3"/>
      <c r="H7" s="62"/>
      <c r="I7" s="3"/>
      <c r="J7" s="3"/>
      <c r="K7" s="3"/>
      <c r="L7" s="3"/>
      <c r="M7" s="3"/>
      <c r="N7" s="3"/>
      <c r="O7" s="5"/>
      <c r="P7" s="4"/>
    </row>
    <row r="8" spans="1:16" ht="13.5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7" t="s">
        <v>0</v>
      </c>
      <c r="P8" s="63"/>
    </row>
    <row r="9" spans="1:16" ht="13.5" thickBot="1" x14ac:dyDescent="0.25">
      <c r="A9" s="8"/>
      <c r="B9" s="9"/>
      <c r="C9" s="9"/>
      <c r="D9" s="220" t="s">
        <v>1</v>
      </c>
      <c r="E9" s="220"/>
      <c r="F9" s="220"/>
      <c r="G9" s="221"/>
      <c r="H9" s="221"/>
      <c r="I9" s="221"/>
      <c r="J9" s="220"/>
      <c r="K9" s="220"/>
      <c r="L9" s="220"/>
      <c r="M9" s="220"/>
      <c r="N9" s="222" t="s">
        <v>2</v>
      </c>
      <c r="O9" s="223"/>
      <c r="P9" s="58"/>
    </row>
    <row r="10" spans="1:16" ht="13.5" thickBot="1" x14ac:dyDescent="0.25">
      <c r="A10" s="10"/>
      <c r="B10" s="64"/>
      <c r="C10" s="64"/>
      <c r="D10" s="224" t="s">
        <v>61</v>
      </c>
      <c r="E10" s="225"/>
      <c r="F10" s="225"/>
      <c r="G10" s="225"/>
      <c r="H10" s="225"/>
      <c r="I10" s="226"/>
      <c r="J10" s="224" t="s">
        <v>56</v>
      </c>
      <c r="K10" s="225"/>
      <c r="L10" s="225"/>
      <c r="M10" s="225"/>
      <c r="N10" s="65"/>
      <c r="O10" s="66"/>
      <c r="P10" s="58"/>
    </row>
    <row r="11" spans="1:16" ht="12.75" customHeight="1" x14ac:dyDescent="0.2">
      <c r="A11" s="67"/>
      <c r="B11" s="16" t="s">
        <v>60</v>
      </c>
      <c r="C11" s="16" t="s">
        <v>3</v>
      </c>
      <c r="D11" s="58"/>
      <c r="E11" s="32"/>
      <c r="F11" s="68"/>
      <c r="G11" s="8"/>
      <c r="H11" s="69"/>
      <c r="I11" s="70"/>
      <c r="J11" s="124"/>
      <c r="K11" s="71"/>
      <c r="L11" s="124"/>
      <c r="M11" s="71"/>
      <c r="N11" s="22" t="s">
        <v>10</v>
      </c>
      <c r="O11" s="23" t="s">
        <v>13</v>
      </c>
      <c r="P11" s="58"/>
    </row>
    <row r="12" spans="1:16" x14ac:dyDescent="0.2">
      <c r="A12" s="67"/>
      <c r="B12" s="16" t="s">
        <v>20</v>
      </c>
      <c r="C12" s="16" t="s">
        <v>46</v>
      </c>
      <c r="D12" s="72" t="s">
        <v>10</v>
      </c>
      <c r="E12" s="73" t="s">
        <v>10</v>
      </c>
      <c r="F12" s="73" t="s">
        <v>10</v>
      </c>
      <c r="G12" s="22" t="s">
        <v>13</v>
      </c>
      <c r="H12" s="73" t="s">
        <v>49</v>
      </c>
      <c r="I12" s="23" t="s">
        <v>13</v>
      </c>
      <c r="J12" s="74" t="s">
        <v>10</v>
      </c>
      <c r="K12" s="26" t="s">
        <v>10</v>
      </c>
      <c r="L12" s="74" t="s">
        <v>13</v>
      </c>
      <c r="M12" s="26" t="s">
        <v>13</v>
      </c>
      <c r="N12" s="22" t="s">
        <v>17</v>
      </c>
      <c r="O12" s="23" t="s">
        <v>17</v>
      </c>
      <c r="P12" s="58"/>
    </row>
    <row r="13" spans="1:16" x14ac:dyDescent="0.2">
      <c r="A13" s="75"/>
      <c r="B13" s="16"/>
      <c r="C13" s="16" t="s">
        <v>14</v>
      </c>
      <c r="D13" s="72" t="s">
        <v>46</v>
      </c>
      <c r="E13" s="73" t="s">
        <v>46</v>
      </c>
      <c r="F13" s="73" t="s">
        <v>17</v>
      </c>
      <c r="G13" s="22" t="s">
        <v>46</v>
      </c>
      <c r="H13" s="73" t="s">
        <v>46</v>
      </c>
      <c r="I13" s="23" t="s">
        <v>17</v>
      </c>
      <c r="J13" s="74" t="s">
        <v>57</v>
      </c>
      <c r="K13" s="26" t="s">
        <v>59</v>
      </c>
      <c r="L13" s="74" t="s">
        <v>57</v>
      </c>
      <c r="M13" s="26" t="s">
        <v>59</v>
      </c>
      <c r="N13" s="22"/>
      <c r="O13" s="23"/>
      <c r="P13" s="58"/>
    </row>
    <row r="14" spans="1:16" x14ac:dyDescent="0.2">
      <c r="A14" s="28" t="s">
        <v>19</v>
      </c>
      <c r="B14" s="16"/>
      <c r="C14" s="34"/>
      <c r="D14" s="24" t="s">
        <v>50</v>
      </c>
      <c r="E14" s="73"/>
      <c r="F14" s="73" t="s">
        <v>54</v>
      </c>
      <c r="G14" s="39" t="s">
        <v>50</v>
      </c>
      <c r="H14" s="73"/>
      <c r="I14" s="23" t="s">
        <v>54</v>
      </c>
      <c r="J14" s="74" t="s">
        <v>55</v>
      </c>
      <c r="K14" s="26" t="s">
        <v>48</v>
      </c>
      <c r="L14" s="74" t="s">
        <v>55</v>
      </c>
      <c r="M14" s="26" t="s">
        <v>48</v>
      </c>
      <c r="N14" s="22"/>
      <c r="O14" s="23"/>
      <c r="P14" s="58"/>
    </row>
    <row r="15" spans="1:16" x14ac:dyDescent="0.2">
      <c r="A15" s="28"/>
      <c r="B15" s="16"/>
      <c r="C15" s="34"/>
      <c r="D15" s="24" t="s">
        <v>52</v>
      </c>
      <c r="E15" s="73"/>
      <c r="F15" s="73" t="s">
        <v>23</v>
      </c>
      <c r="G15" s="39" t="s">
        <v>52</v>
      </c>
      <c r="H15" s="73"/>
      <c r="I15" s="23" t="s">
        <v>23</v>
      </c>
      <c r="J15" s="74" t="s">
        <v>58</v>
      </c>
      <c r="K15" s="23"/>
      <c r="L15" s="74" t="s">
        <v>58</v>
      </c>
      <c r="M15" s="23"/>
      <c r="N15" s="22"/>
      <c r="O15" s="23"/>
      <c r="P15" s="58"/>
    </row>
    <row r="16" spans="1:16" x14ac:dyDescent="0.2">
      <c r="A16" s="27"/>
      <c r="B16" s="33"/>
      <c r="C16" s="34"/>
      <c r="D16" s="53"/>
      <c r="E16" s="73"/>
      <c r="F16" s="73"/>
      <c r="G16" s="54"/>
      <c r="H16" s="73"/>
      <c r="I16" s="23"/>
      <c r="J16" s="74"/>
      <c r="K16" s="23"/>
      <c r="L16" s="74"/>
      <c r="M16" s="36"/>
      <c r="N16" s="10"/>
      <c r="O16" s="37"/>
      <c r="P16" s="58"/>
    </row>
    <row r="17" spans="1:17" x14ac:dyDescent="0.2">
      <c r="A17" s="105">
        <v>1</v>
      </c>
      <c r="B17" s="106">
        <v>2</v>
      </c>
      <c r="C17" s="106">
        <v>3</v>
      </c>
      <c r="D17" s="107">
        <v>4</v>
      </c>
      <c r="E17" s="107">
        <v>5</v>
      </c>
      <c r="F17" s="109">
        <v>6</v>
      </c>
      <c r="G17" s="105">
        <v>7</v>
      </c>
      <c r="H17" s="109">
        <v>8</v>
      </c>
      <c r="I17" s="112">
        <v>9</v>
      </c>
      <c r="J17" s="105">
        <v>10</v>
      </c>
      <c r="K17" s="112">
        <v>11</v>
      </c>
      <c r="L17" s="105">
        <v>12</v>
      </c>
      <c r="M17" s="112">
        <v>13</v>
      </c>
      <c r="N17" s="105">
        <v>14</v>
      </c>
      <c r="O17" s="112">
        <v>15</v>
      </c>
      <c r="P17" s="58"/>
    </row>
    <row r="18" spans="1:17" x14ac:dyDescent="0.2">
      <c r="A18" s="39"/>
      <c r="B18" s="16"/>
      <c r="C18" s="80"/>
      <c r="D18" s="81"/>
      <c r="E18" s="84"/>
      <c r="F18" s="81"/>
      <c r="G18" s="82"/>
      <c r="H18" s="81"/>
      <c r="I18" s="83"/>
      <c r="J18" s="82"/>
      <c r="K18" s="83"/>
      <c r="L18" s="82"/>
      <c r="M18" s="83"/>
      <c r="N18" s="82"/>
      <c r="O18" s="83"/>
      <c r="P18" s="58"/>
    </row>
    <row r="19" spans="1:17" x14ac:dyDescent="0.2">
      <c r="A19" s="39" t="s">
        <v>64</v>
      </c>
      <c r="B19" s="40" t="s">
        <v>27</v>
      </c>
      <c r="C19" s="161">
        <v>0</v>
      </c>
      <c r="D19" s="162"/>
      <c r="E19" s="180"/>
      <c r="F19" s="162"/>
      <c r="G19" s="164"/>
      <c r="H19" s="162"/>
      <c r="I19" s="163"/>
      <c r="J19" s="164"/>
      <c r="K19" s="163">
        <f>1533.714+1583.583-100</f>
        <v>3017.297</v>
      </c>
      <c r="L19" s="164"/>
      <c r="M19" s="163">
        <v>100</v>
      </c>
      <c r="N19" s="164"/>
      <c r="O19" s="163"/>
      <c r="P19" s="58"/>
      <c r="Q19" s="116"/>
    </row>
    <row r="20" spans="1:17" x14ac:dyDescent="0.2">
      <c r="A20" s="10"/>
      <c r="B20" s="41"/>
      <c r="C20" s="161"/>
      <c r="D20" s="162"/>
      <c r="E20" s="180"/>
      <c r="F20" s="162"/>
      <c r="G20" s="164"/>
      <c r="H20" s="162"/>
      <c r="I20" s="163"/>
      <c r="J20" s="164"/>
      <c r="K20" s="163"/>
      <c r="L20" s="164"/>
      <c r="M20" s="163"/>
      <c r="N20" s="164"/>
      <c r="O20" s="163"/>
      <c r="P20" s="58"/>
      <c r="Q20" s="116"/>
    </row>
    <row r="21" spans="1:17" x14ac:dyDescent="0.2">
      <c r="A21" s="42" t="s">
        <v>26</v>
      </c>
      <c r="B21" s="43" t="s">
        <v>80</v>
      </c>
      <c r="C21" s="181">
        <f>SUM(C19:C20)</f>
        <v>0</v>
      </c>
      <c r="D21" s="182">
        <f>SUM(D19:D20)</f>
        <v>0</v>
      </c>
      <c r="E21" s="183">
        <f t="shared" ref="E21:O21" si="0">SUM(E19:E20)</f>
        <v>0</v>
      </c>
      <c r="F21" s="184">
        <f t="shared" si="0"/>
        <v>0</v>
      </c>
      <c r="G21" s="182">
        <f t="shared" si="0"/>
        <v>0</v>
      </c>
      <c r="H21" s="183">
        <f t="shared" si="0"/>
        <v>0</v>
      </c>
      <c r="I21" s="184">
        <f t="shared" si="0"/>
        <v>0</v>
      </c>
      <c r="J21" s="182">
        <f t="shared" si="0"/>
        <v>0</v>
      </c>
      <c r="K21" s="184">
        <f t="shared" si="0"/>
        <v>3017.297</v>
      </c>
      <c r="L21" s="182">
        <f t="shared" si="0"/>
        <v>0</v>
      </c>
      <c r="M21" s="184">
        <f t="shared" si="0"/>
        <v>100</v>
      </c>
      <c r="N21" s="182">
        <f t="shared" si="0"/>
        <v>0</v>
      </c>
      <c r="O21" s="184">
        <f t="shared" si="0"/>
        <v>0</v>
      </c>
      <c r="P21" s="58"/>
      <c r="Q21" s="116"/>
    </row>
    <row r="22" spans="1:17" x14ac:dyDescent="0.2">
      <c r="A22" s="10"/>
      <c r="B22" s="76"/>
      <c r="C22" s="185"/>
      <c r="D22" s="162"/>
      <c r="E22" s="180"/>
      <c r="F22" s="162"/>
      <c r="G22" s="164"/>
      <c r="H22" s="162"/>
      <c r="I22" s="163"/>
      <c r="J22" s="164"/>
      <c r="K22" s="163"/>
      <c r="L22" s="164"/>
      <c r="M22" s="163"/>
      <c r="N22" s="164"/>
      <c r="O22" s="163"/>
      <c r="P22" s="58"/>
      <c r="Q22" s="116"/>
    </row>
    <row r="23" spans="1:17" x14ac:dyDescent="0.2">
      <c r="A23" s="39" t="s">
        <v>64</v>
      </c>
      <c r="B23" s="40" t="s">
        <v>28</v>
      </c>
      <c r="C23" s="161">
        <v>0</v>
      </c>
      <c r="D23" s="162"/>
      <c r="E23" s="180"/>
      <c r="F23" s="162"/>
      <c r="G23" s="164"/>
      <c r="H23" s="162"/>
      <c r="I23" s="163"/>
      <c r="J23" s="164"/>
      <c r="K23" s="163"/>
      <c r="L23" s="164"/>
      <c r="M23" s="163"/>
      <c r="N23" s="164"/>
      <c r="O23" s="163"/>
      <c r="P23" s="58"/>
      <c r="Q23" s="116"/>
    </row>
    <row r="24" spans="1:17" x14ac:dyDescent="0.2">
      <c r="A24" s="39" t="s">
        <v>65</v>
      </c>
      <c r="B24" s="40" t="s">
        <v>30</v>
      </c>
      <c r="C24" s="161">
        <v>0</v>
      </c>
      <c r="D24" s="162"/>
      <c r="E24" s="180"/>
      <c r="F24" s="162"/>
      <c r="G24" s="164"/>
      <c r="H24" s="162"/>
      <c r="I24" s="163"/>
      <c r="J24" s="164"/>
      <c r="K24" s="163"/>
      <c r="L24" s="164"/>
      <c r="M24" s="163"/>
      <c r="N24" s="164"/>
      <c r="O24" s="163"/>
      <c r="P24" s="58"/>
      <c r="Q24" s="116"/>
    </row>
    <row r="25" spans="1:17" x14ac:dyDescent="0.2">
      <c r="A25" s="39" t="s">
        <v>66</v>
      </c>
      <c r="B25" s="40" t="s">
        <v>32</v>
      </c>
      <c r="C25" s="161">
        <v>0</v>
      </c>
      <c r="D25" s="162"/>
      <c r="E25" s="180"/>
      <c r="F25" s="162"/>
      <c r="G25" s="164"/>
      <c r="H25" s="162"/>
      <c r="I25" s="163"/>
      <c r="J25" s="164"/>
      <c r="K25" s="163"/>
      <c r="L25" s="164"/>
      <c r="M25" s="163">
        <v>480</v>
      </c>
      <c r="N25" s="164"/>
      <c r="O25" s="163"/>
      <c r="P25" s="58"/>
      <c r="Q25" s="116"/>
    </row>
    <row r="26" spans="1:17" x14ac:dyDescent="0.2">
      <c r="A26" s="39" t="s">
        <v>67</v>
      </c>
      <c r="B26" s="40" t="s">
        <v>34</v>
      </c>
      <c r="C26" s="161">
        <v>0</v>
      </c>
      <c r="D26" s="162"/>
      <c r="E26" s="180"/>
      <c r="F26" s="162"/>
      <c r="G26" s="164"/>
      <c r="H26" s="162"/>
      <c r="I26" s="163"/>
      <c r="J26" s="164"/>
      <c r="K26" s="163"/>
      <c r="L26" s="164"/>
      <c r="M26" s="163"/>
      <c r="N26" s="164"/>
      <c r="O26" s="163"/>
      <c r="P26" s="58"/>
      <c r="Q26" s="116"/>
    </row>
    <row r="27" spans="1:17" x14ac:dyDescent="0.2">
      <c r="A27" s="39" t="s">
        <v>68</v>
      </c>
      <c r="B27" s="40" t="s">
        <v>35</v>
      </c>
      <c r="C27" s="161">
        <v>0</v>
      </c>
      <c r="D27" s="162"/>
      <c r="E27" s="180"/>
      <c r="F27" s="162"/>
      <c r="G27" s="164"/>
      <c r="H27" s="162"/>
      <c r="I27" s="163"/>
      <c r="J27" s="164"/>
      <c r="K27" s="163"/>
      <c r="L27" s="164"/>
      <c r="M27" s="163"/>
      <c r="N27" s="164"/>
      <c r="O27" s="163"/>
      <c r="P27" s="58"/>
      <c r="Q27" s="116"/>
    </row>
    <row r="28" spans="1:17" x14ac:dyDescent="0.2">
      <c r="A28" s="39" t="s">
        <v>69</v>
      </c>
      <c r="B28" s="40" t="s">
        <v>36</v>
      </c>
      <c r="C28" s="161">
        <v>0</v>
      </c>
      <c r="D28" s="162"/>
      <c r="E28" s="180"/>
      <c r="F28" s="162"/>
      <c r="G28" s="164"/>
      <c r="H28" s="162"/>
      <c r="I28" s="163"/>
      <c r="J28" s="164"/>
      <c r="K28" s="163"/>
      <c r="L28" s="164"/>
      <c r="M28" s="163"/>
      <c r="N28" s="164"/>
      <c r="O28" s="163"/>
      <c r="P28" s="58"/>
      <c r="Q28" s="116"/>
    </row>
    <row r="29" spans="1:17" x14ac:dyDescent="0.2">
      <c r="A29" s="39" t="s">
        <v>70</v>
      </c>
      <c r="B29" s="40" t="s">
        <v>37</v>
      </c>
      <c r="C29" s="161">
        <v>0</v>
      </c>
      <c r="D29" s="162"/>
      <c r="E29" s="180"/>
      <c r="F29" s="162"/>
      <c r="G29" s="164"/>
      <c r="H29" s="162"/>
      <c r="I29" s="163"/>
      <c r="J29" s="164"/>
      <c r="K29" s="163"/>
      <c r="L29" s="164"/>
      <c r="M29" s="163"/>
      <c r="N29" s="164"/>
      <c r="O29" s="163"/>
      <c r="P29" s="58"/>
      <c r="Q29" s="116"/>
    </row>
    <row r="30" spans="1:17" x14ac:dyDescent="0.2">
      <c r="A30" s="39" t="s">
        <v>71</v>
      </c>
      <c r="B30" s="40" t="s">
        <v>38</v>
      </c>
      <c r="C30" s="161">
        <v>0</v>
      </c>
      <c r="D30" s="162"/>
      <c r="E30" s="180"/>
      <c r="F30" s="162"/>
      <c r="G30" s="164"/>
      <c r="H30" s="162"/>
      <c r="I30" s="163"/>
      <c r="J30" s="164"/>
      <c r="K30" s="163">
        <v>100</v>
      </c>
      <c r="L30" s="164"/>
      <c r="M30" s="163"/>
      <c r="N30" s="164"/>
      <c r="O30" s="163"/>
      <c r="P30" s="58"/>
      <c r="Q30" s="116"/>
    </row>
    <row r="31" spans="1:17" x14ac:dyDescent="0.2">
      <c r="A31" s="39" t="s">
        <v>74</v>
      </c>
      <c r="B31" s="40" t="s">
        <v>39</v>
      </c>
      <c r="C31" s="161">
        <v>0</v>
      </c>
      <c r="D31" s="162"/>
      <c r="E31" s="180"/>
      <c r="F31" s="162"/>
      <c r="G31" s="164"/>
      <c r="H31" s="162"/>
      <c r="I31" s="163"/>
      <c r="J31" s="164"/>
      <c r="K31" s="163"/>
      <c r="L31" s="164"/>
      <c r="M31" s="163"/>
      <c r="N31" s="164"/>
      <c r="O31" s="163"/>
      <c r="P31" s="58"/>
      <c r="Q31" s="116"/>
    </row>
    <row r="32" spans="1:17" x14ac:dyDescent="0.2">
      <c r="A32" s="39" t="s">
        <v>72</v>
      </c>
      <c r="B32" s="40" t="s">
        <v>40</v>
      </c>
      <c r="C32" s="161">
        <v>0</v>
      </c>
      <c r="D32" s="162"/>
      <c r="E32" s="180"/>
      <c r="F32" s="162"/>
      <c r="G32" s="164"/>
      <c r="H32" s="162"/>
      <c r="I32" s="163"/>
      <c r="J32" s="164"/>
      <c r="K32" s="163"/>
      <c r="L32" s="164"/>
      <c r="M32" s="163"/>
      <c r="N32" s="164"/>
      <c r="O32" s="163"/>
      <c r="P32" s="58"/>
      <c r="Q32" s="116"/>
    </row>
    <row r="33" spans="1:17" x14ac:dyDescent="0.2">
      <c r="A33" s="39" t="s">
        <v>73</v>
      </c>
      <c r="B33" s="40" t="s">
        <v>85</v>
      </c>
      <c r="C33" s="161">
        <v>0</v>
      </c>
      <c r="D33" s="162"/>
      <c r="E33" s="180"/>
      <c r="F33" s="162"/>
      <c r="G33" s="164"/>
      <c r="H33" s="162"/>
      <c r="I33" s="163"/>
      <c r="J33" s="164"/>
      <c r="K33" s="163"/>
      <c r="L33" s="164"/>
      <c r="M33" s="163"/>
      <c r="N33" s="164"/>
      <c r="O33" s="163"/>
      <c r="P33" s="58"/>
      <c r="Q33" s="116"/>
    </row>
    <row r="34" spans="1:17" x14ac:dyDescent="0.2">
      <c r="A34" s="39" t="s">
        <v>87</v>
      </c>
      <c r="B34" s="40" t="s">
        <v>89</v>
      </c>
      <c r="C34" s="161">
        <v>0</v>
      </c>
      <c r="D34" s="162"/>
      <c r="E34" s="180"/>
      <c r="F34" s="162"/>
      <c r="G34" s="164"/>
      <c r="H34" s="162"/>
      <c r="I34" s="163"/>
      <c r="J34" s="164"/>
      <c r="K34" s="163"/>
      <c r="L34" s="164"/>
      <c r="M34" s="163"/>
      <c r="N34" s="164"/>
      <c r="O34" s="163"/>
      <c r="P34" s="58"/>
      <c r="Q34" s="116"/>
    </row>
    <row r="35" spans="1:17" x14ac:dyDescent="0.2">
      <c r="A35" s="39"/>
      <c r="B35" s="11"/>
      <c r="C35" s="161"/>
      <c r="D35" s="162"/>
      <c r="E35" s="180"/>
      <c r="F35" s="162"/>
      <c r="G35" s="164"/>
      <c r="H35" s="162"/>
      <c r="I35" s="163"/>
      <c r="J35" s="164"/>
      <c r="K35" s="163"/>
      <c r="L35" s="164"/>
      <c r="M35" s="163"/>
      <c r="N35" s="164"/>
      <c r="O35" s="163"/>
      <c r="P35" s="58"/>
      <c r="Q35" s="116"/>
    </row>
    <row r="36" spans="1:17" x14ac:dyDescent="0.2">
      <c r="A36" s="42" t="s">
        <v>29</v>
      </c>
      <c r="B36" s="46" t="s">
        <v>81</v>
      </c>
      <c r="C36" s="181">
        <f>SUM(C23:C35)</f>
        <v>0</v>
      </c>
      <c r="D36" s="186">
        <f>SUM(D23:D35)</f>
        <v>0</v>
      </c>
      <c r="E36" s="183">
        <f t="shared" ref="E36:O36" si="1">SUM(E23:E35)</f>
        <v>0</v>
      </c>
      <c r="F36" s="184">
        <f t="shared" si="1"/>
        <v>0</v>
      </c>
      <c r="G36" s="186">
        <f t="shared" si="1"/>
        <v>0</v>
      </c>
      <c r="H36" s="183">
        <f t="shared" si="1"/>
        <v>0</v>
      </c>
      <c r="I36" s="184">
        <f t="shared" si="1"/>
        <v>0</v>
      </c>
      <c r="J36" s="186">
        <f t="shared" si="1"/>
        <v>0</v>
      </c>
      <c r="K36" s="184">
        <f t="shared" si="1"/>
        <v>100</v>
      </c>
      <c r="L36" s="186">
        <f t="shared" si="1"/>
        <v>0</v>
      </c>
      <c r="M36" s="184">
        <f t="shared" si="1"/>
        <v>480</v>
      </c>
      <c r="N36" s="186">
        <f t="shared" si="1"/>
        <v>0</v>
      </c>
      <c r="O36" s="184">
        <f t="shared" si="1"/>
        <v>0</v>
      </c>
      <c r="P36" s="58"/>
      <c r="Q36" s="116"/>
    </row>
    <row r="37" spans="1:17" x14ac:dyDescent="0.2">
      <c r="A37" s="10"/>
      <c r="B37" s="11"/>
      <c r="C37" s="161"/>
      <c r="D37" s="162"/>
      <c r="E37" s="180"/>
      <c r="F37" s="162"/>
      <c r="G37" s="164"/>
      <c r="H37" s="162"/>
      <c r="I37" s="163"/>
      <c r="J37" s="164"/>
      <c r="K37" s="163"/>
      <c r="L37" s="164"/>
      <c r="M37" s="163"/>
      <c r="N37" s="164"/>
      <c r="O37" s="163"/>
      <c r="P37" s="58"/>
      <c r="Q37" s="116"/>
    </row>
    <row r="38" spans="1:17" x14ac:dyDescent="0.2">
      <c r="A38" s="39" t="s">
        <v>64</v>
      </c>
      <c r="B38" s="40" t="s">
        <v>41</v>
      </c>
      <c r="C38" s="161">
        <v>0</v>
      </c>
      <c r="D38" s="162"/>
      <c r="E38" s="180"/>
      <c r="F38" s="162"/>
      <c r="G38" s="164"/>
      <c r="H38" s="162"/>
      <c r="I38" s="163"/>
      <c r="J38" s="164"/>
      <c r="K38" s="163">
        <f>1277.31+1170.043</f>
        <v>2447.3530000000001</v>
      </c>
      <c r="L38" s="164"/>
      <c r="M38" s="163"/>
      <c r="N38" s="164"/>
      <c r="O38" s="163"/>
      <c r="P38" s="58"/>
      <c r="Q38" s="116"/>
    </row>
    <row r="39" spans="1:17" x14ac:dyDescent="0.2">
      <c r="A39" s="39" t="s">
        <v>65</v>
      </c>
      <c r="B39" s="40" t="s">
        <v>42</v>
      </c>
      <c r="C39" s="161">
        <v>0</v>
      </c>
      <c r="D39" s="162"/>
      <c r="E39" s="180"/>
      <c r="F39" s="162"/>
      <c r="G39" s="164"/>
      <c r="H39" s="162"/>
      <c r="I39" s="163"/>
      <c r="J39" s="164"/>
      <c r="K39" s="163">
        <f>-2200+1807.072+95.127+474.98+1803.77+106.286</f>
        <v>2087.2349999999997</v>
      </c>
      <c r="L39" s="164"/>
      <c r="M39" s="163"/>
      <c r="N39" s="164"/>
      <c r="O39" s="163"/>
      <c r="P39" s="58"/>
      <c r="Q39" s="116"/>
    </row>
    <row r="40" spans="1:17" x14ac:dyDescent="0.2">
      <c r="A40" s="39" t="s">
        <v>66</v>
      </c>
      <c r="B40" s="40" t="s">
        <v>43</v>
      </c>
      <c r="C40" s="161">
        <v>0</v>
      </c>
      <c r="D40" s="162"/>
      <c r="E40" s="180"/>
      <c r="F40" s="162"/>
      <c r="G40" s="164"/>
      <c r="H40" s="162"/>
      <c r="I40" s="163"/>
      <c r="J40" s="164"/>
      <c r="K40" s="163">
        <f>1722.225+464.82+1771.793</f>
        <v>3958.8379999999997</v>
      </c>
      <c r="L40" s="164"/>
      <c r="M40" s="163"/>
      <c r="N40" s="164"/>
      <c r="O40" s="163"/>
      <c r="P40" s="58"/>
      <c r="Q40" s="116"/>
    </row>
    <row r="41" spans="1:17" x14ac:dyDescent="0.2">
      <c r="A41" s="39" t="s">
        <v>67</v>
      </c>
      <c r="B41" s="40" t="s">
        <v>44</v>
      </c>
      <c r="C41" s="161">
        <v>0</v>
      </c>
      <c r="D41" s="162"/>
      <c r="E41" s="180"/>
      <c r="F41" s="162"/>
      <c r="G41" s="164"/>
      <c r="H41" s="162"/>
      <c r="I41" s="163"/>
      <c r="J41" s="164"/>
      <c r="K41" s="163">
        <f>1019.525+330.2+1019.525</f>
        <v>2369.25</v>
      </c>
      <c r="L41" s="164"/>
      <c r="M41" s="163"/>
      <c r="N41" s="164"/>
      <c r="O41" s="163"/>
      <c r="P41" s="58"/>
      <c r="Q41" s="116"/>
    </row>
    <row r="42" spans="1:17" x14ac:dyDescent="0.2">
      <c r="A42" s="39" t="s">
        <v>68</v>
      </c>
      <c r="B42" s="40" t="s">
        <v>91</v>
      </c>
      <c r="C42" s="161">
        <v>0</v>
      </c>
      <c r="D42" s="162"/>
      <c r="E42" s="180"/>
      <c r="F42" s="162"/>
      <c r="G42" s="164"/>
      <c r="H42" s="162"/>
      <c r="I42" s="163"/>
      <c r="J42" s="164"/>
      <c r="K42" s="187">
        <f>4519.513+4857.128</f>
        <v>9376.6409999999996</v>
      </c>
      <c r="L42" s="188"/>
      <c r="M42" s="187"/>
      <c r="N42" s="164"/>
      <c r="O42" s="163"/>
      <c r="P42" s="58"/>
      <c r="Q42" s="116"/>
    </row>
    <row r="43" spans="1:17" x14ac:dyDescent="0.2">
      <c r="A43" s="39"/>
      <c r="B43" s="40"/>
      <c r="C43" s="161"/>
      <c r="D43" s="162"/>
      <c r="E43" s="180"/>
      <c r="F43" s="162"/>
      <c r="G43" s="164"/>
      <c r="H43" s="162"/>
      <c r="I43" s="163"/>
      <c r="J43" s="164"/>
      <c r="K43" s="187"/>
      <c r="L43" s="188"/>
      <c r="M43" s="187"/>
      <c r="N43" s="164"/>
      <c r="O43" s="163"/>
      <c r="P43" s="58"/>
      <c r="Q43" s="116"/>
    </row>
    <row r="44" spans="1:17" x14ac:dyDescent="0.2">
      <c r="A44" s="42" t="s">
        <v>31</v>
      </c>
      <c r="B44" s="46" t="s">
        <v>83</v>
      </c>
      <c r="C44" s="181">
        <f>SUM(C38:C43)</f>
        <v>0</v>
      </c>
      <c r="D44" s="182">
        <f t="shared" ref="D44:O44" si="2">SUM(D38:D43)</f>
        <v>0</v>
      </c>
      <c r="E44" s="183">
        <f t="shared" si="2"/>
        <v>0</v>
      </c>
      <c r="F44" s="184">
        <f t="shared" si="2"/>
        <v>0</v>
      </c>
      <c r="G44" s="182">
        <f t="shared" si="2"/>
        <v>0</v>
      </c>
      <c r="H44" s="183">
        <f t="shared" si="2"/>
        <v>0</v>
      </c>
      <c r="I44" s="184">
        <f t="shared" si="2"/>
        <v>0</v>
      </c>
      <c r="J44" s="182">
        <f t="shared" si="2"/>
        <v>0</v>
      </c>
      <c r="K44" s="189">
        <f t="shared" si="2"/>
        <v>20239.316999999999</v>
      </c>
      <c r="L44" s="190">
        <f t="shared" si="2"/>
        <v>0</v>
      </c>
      <c r="M44" s="189">
        <f t="shared" si="2"/>
        <v>0</v>
      </c>
      <c r="N44" s="182">
        <f t="shared" si="2"/>
        <v>0</v>
      </c>
      <c r="O44" s="184">
        <f t="shared" si="2"/>
        <v>0</v>
      </c>
      <c r="P44" s="58"/>
      <c r="Q44" s="116"/>
    </row>
    <row r="45" spans="1:17" x14ac:dyDescent="0.2">
      <c r="A45" s="47"/>
      <c r="B45" s="48"/>
      <c r="C45" s="191"/>
      <c r="D45" s="192"/>
      <c r="E45" s="193"/>
      <c r="F45" s="192"/>
      <c r="G45" s="194"/>
      <c r="H45" s="192"/>
      <c r="I45" s="195"/>
      <c r="J45" s="194"/>
      <c r="K45" s="196"/>
      <c r="L45" s="197"/>
      <c r="M45" s="196"/>
      <c r="N45" s="194"/>
      <c r="O45" s="195"/>
      <c r="P45" s="58"/>
      <c r="Q45" s="116"/>
    </row>
    <row r="46" spans="1:17" x14ac:dyDescent="0.2">
      <c r="A46" s="38" t="s">
        <v>33</v>
      </c>
      <c r="B46" s="49" t="s">
        <v>45</v>
      </c>
      <c r="C46" s="170">
        <v>0</v>
      </c>
      <c r="D46" s="198"/>
      <c r="E46" s="183"/>
      <c r="F46" s="198"/>
      <c r="G46" s="199"/>
      <c r="H46" s="200"/>
      <c r="I46" s="201"/>
      <c r="J46" s="199"/>
      <c r="K46" s="202">
        <v>-139</v>
      </c>
      <c r="L46" s="203"/>
      <c r="M46" s="204">
        <v>139</v>
      </c>
      <c r="N46" s="199"/>
      <c r="O46" s="184"/>
      <c r="P46" s="58"/>
      <c r="Q46" s="116"/>
    </row>
    <row r="47" spans="1:17" ht="13.5" thickBot="1" x14ac:dyDescent="0.25">
      <c r="A47" s="10"/>
      <c r="B47" s="11"/>
      <c r="C47" s="161"/>
      <c r="D47" s="162"/>
      <c r="E47" s="180"/>
      <c r="F47" s="162"/>
      <c r="G47" s="164"/>
      <c r="H47" s="162"/>
      <c r="I47" s="163"/>
      <c r="J47" s="164"/>
      <c r="K47" s="163"/>
      <c r="L47" s="164"/>
      <c r="M47" s="163"/>
      <c r="N47" s="164"/>
      <c r="O47" s="163"/>
      <c r="P47" s="58"/>
      <c r="Q47" s="116"/>
    </row>
    <row r="48" spans="1:17" ht="22.5" thickBot="1" x14ac:dyDescent="0.25">
      <c r="A48" s="50" t="s">
        <v>75</v>
      </c>
      <c r="B48" s="51" t="s">
        <v>79</v>
      </c>
      <c r="C48" s="165">
        <f>SUM(C21+C36+C44+C46)</f>
        <v>0</v>
      </c>
      <c r="D48" s="205">
        <f>SUM(D21+D36+D44+D46)</f>
        <v>0</v>
      </c>
      <c r="E48" s="205">
        <f t="shared" ref="E48:O48" si="3">SUM(E21+E36+E44+E46)</f>
        <v>0</v>
      </c>
      <c r="F48" s="205">
        <f t="shared" si="3"/>
        <v>0</v>
      </c>
      <c r="G48" s="205">
        <f t="shared" si="3"/>
        <v>0</v>
      </c>
      <c r="H48" s="205">
        <f t="shared" si="3"/>
        <v>0</v>
      </c>
      <c r="I48" s="205">
        <f t="shared" si="3"/>
        <v>0</v>
      </c>
      <c r="J48" s="205">
        <f t="shared" si="3"/>
        <v>0</v>
      </c>
      <c r="K48" s="205">
        <f t="shared" si="3"/>
        <v>23217.613999999998</v>
      </c>
      <c r="L48" s="205">
        <f t="shared" si="3"/>
        <v>0</v>
      </c>
      <c r="M48" s="205">
        <f t="shared" si="3"/>
        <v>719</v>
      </c>
      <c r="N48" s="205">
        <f t="shared" si="3"/>
        <v>0</v>
      </c>
      <c r="O48" s="206">
        <f t="shared" si="3"/>
        <v>0</v>
      </c>
      <c r="P48" s="58"/>
      <c r="Q48" s="116"/>
    </row>
    <row r="49" spans="1:17" x14ac:dyDescent="0.2">
      <c r="A49" s="35"/>
      <c r="B49" s="52"/>
      <c r="C49" s="166"/>
      <c r="D49" s="207"/>
      <c r="E49" s="208"/>
      <c r="F49" s="162"/>
      <c r="G49" s="164"/>
      <c r="H49" s="162"/>
      <c r="I49" s="163"/>
      <c r="J49" s="164"/>
      <c r="K49" s="163"/>
      <c r="L49" s="164"/>
      <c r="M49" s="163"/>
      <c r="N49" s="164"/>
      <c r="O49" s="163"/>
      <c r="P49" s="58"/>
      <c r="Q49" s="116"/>
    </row>
    <row r="50" spans="1:17" x14ac:dyDescent="0.2">
      <c r="A50" s="55" t="s">
        <v>76</v>
      </c>
      <c r="B50" s="56" t="s">
        <v>77</v>
      </c>
      <c r="C50" s="170">
        <v>0</v>
      </c>
      <c r="D50" s="162"/>
      <c r="E50" s="173"/>
      <c r="F50" s="209"/>
      <c r="G50" s="176"/>
      <c r="H50" s="175"/>
      <c r="I50" s="174"/>
      <c r="J50" s="176"/>
      <c r="K50" s="174">
        <v>3000</v>
      </c>
      <c r="L50" s="176"/>
      <c r="M50" s="174">
        <v>432</v>
      </c>
      <c r="N50" s="176"/>
      <c r="O50" s="174"/>
      <c r="P50" s="58"/>
      <c r="Q50" s="116"/>
    </row>
    <row r="51" spans="1:17" ht="13.5" thickBot="1" x14ac:dyDescent="0.25">
      <c r="A51" s="31"/>
      <c r="B51" s="11"/>
      <c r="C51" s="161"/>
      <c r="D51" s="210"/>
      <c r="E51" s="211"/>
      <c r="F51" s="162"/>
      <c r="G51" s="164"/>
      <c r="H51" s="162"/>
      <c r="I51" s="163"/>
      <c r="J51" s="164"/>
      <c r="K51" s="163"/>
      <c r="L51" s="164"/>
      <c r="M51" s="163"/>
      <c r="N51" s="164"/>
      <c r="O51" s="163"/>
      <c r="P51" s="58"/>
      <c r="Q51" s="116"/>
    </row>
    <row r="52" spans="1:17" ht="13.5" thickBot="1" x14ac:dyDescent="0.25">
      <c r="A52" s="115" t="s">
        <v>78</v>
      </c>
      <c r="B52" s="57" t="s">
        <v>84</v>
      </c>
      <c r="C52" s="212">
        <f>SUM(+C48+C50)</f>
        <v>0</v>
      </c>
      <c r="D52" s="212">
        <f t="shared" ref="D52:O52" si="4">SUM(+D48+D50)</f>
        <v>0</v>
      </c>
      <c r="E52" s="212">
        <f t="shared" si="4"/>
        <v>0</v>
      </c>
      <c r="F52" s="212">
        <f t="shared" si="4"/>
        <v>0</v>
      </c>
      <c r="G52" s="212">
        <f t="shared" si="4"/>
        <v>0</v>
      </c>
      <c r="H52" s="212">
        <f t="shared" si="4"/>
        <v>0</v>
      </c>
      <c r="I52" s="212">
        <f t="shared" si="4"/>
        <v>0</v>
      </c>
      <c r="J52" s="212">
        <f t="shared" si="4"/>
        <v>0</v>
      </c>
      <c r="K52" s="212">
        <f t="shared" si="4"/>
        <v>26217.613999999998</v>
      </c>
      <c r="L52" s="212">
        <f t="shared" si="4"/>
        <v>0</v>
      </c>
      <c r="M52" s="212">
        <f t="shared" si="4"/>
        <v>1151</v>
      </c>
      <c r="N52" s="212">
        <f t="shared" si="4"/>
        <v>0</v>
      </c>
      <c r="O52" s="212">
        <f t="shared" si="4"/>
        <v>0</v>
      </c>
      <c r="P52" s="58"/>
    </row>
    <row r="53" spans="1:17" x14ac:dyDescent="0.2"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8"/>
      <c r="Q53" s="116"/>
    </row>
    <row r="54" spans="1:17" x14ac:dyDescent="0.2">
      <c r="C54" s="114"/>
      <c r="P54" s="58"/>
    </row>
    <row r="55" spans="1:17" x14ac:dyDescent="0.2">
      <c r="C55" s="114"/>
      <c r="P55" s="58"/>
    </row>
    <row r="56" spans="1:17" x14ac:dyDescent="0.2">
      <c r="C56" s="114"/>
      <c r="P56" s="58"/>
    </row>
    <row r="57" spans="1:17" x14ac:dyDescent="0.2">
      <c r="C57" s="114"/>
      <c r="D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58"/>
    </row>
    <row r="58" spans="1:17" x14ac:dyDescent="0.2">
      <c r="C58" s="114"/>
      <c r="D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58"/>
    </row>
    <row r="59" spans="1:17" x14ac:dyDescent="0.2">
      <c r="F59" s="114"/>
      <c r="G59" s="114"/>
      <c r="H59" s="114"/>
      <c r="I59" s="114"/>
      <c r="M59" s="114"/>
      <c r="N59" s="114"/>
      <c r="O59" s="114"/>
      <c r="P59" s="58"/>
    </row>
    <row r="60" spans="1:17" x14ac:dyDescent="0.2">
      <c r="C60" s="114"/>
      <c r="F60" s="114"/>
      <c r="G60" s="114"/>
      <c r="H60" s="114"/>
      <c r="I60" s="114"/>
      <c r="M60" s="114"/>
      <c r="N60" s="114"/>
      <c r="O60" s="114"/>
      <c r="P60" s="58"/>
    </row>
    <row r="61" spans="1:17" x14ac:dyDescent="0.2">
      <c r="F61" s="114"/>
      <c r="G61" s="114"/>
      <c r="H61" s="114"/>
      <c r="I61" s="114"/>
      <c r="M61" s="114"/>
      <c r="N61" s="114"/>
      <c r="O61" s="114"/>
      <c r="P61" s="58"/>
    </row>
    <row r="62" spans="1:17" x14ac:dyDescent="0.2">
      <c r="C62" s="114"/>
      <c r="F62" s="114"/>
      <c r="G62" s="114"/>
      <c r="H62" s="114"/>
      <c r="I62" s="114"/>
      <c r="M62" s="114"/>
      <c r="N62" s="114"/>
      <c r="O62" s="114"/>
      <c r="P62" s="58"/>
    </row>
    <row r="63" spans="1:17" x14ac:dyDescent="0.2">
      <c r="C63" s="114"/>
      <c r="F63" s="114"/>
      <c r="G63" s="114"/>
      <c r="H63" s="114"/>
      <c r="I63" s="114"/>
      <c r="M63" s="114"/>
      <c r="N63" s="114"/>
      <c r="O63" s="114"/>
      <c r="P63" s="58"/>
    </row>
    <row r="64" spans="1:17" x14ac:dyDescent="0.2">
      <c r="F64" s="114"/>
      <c r="G64" s="114"/>
      <c r="H64" s="114"/>
      <c r="I64" s="114"/>
      <c r="M64" s="114"/>
      <c r="N64" s="114"/>
      <c r="O64" s="114"/>
      <c r="P64" s="58"/>
    </row>
    <row r="65" spans="3:16" x14ac:dyDescent="0.2">
      <c r="C65" s="114"/>
      <c r="F65" s="114"/>
      <c r="G65" s="114"/>
      <c r="H65" s="114"/>
      <c r="I65" s="114"/>
      <c r="M65" s="114"/>
      <c r="N65" s="114"/>
      <c r="O65" s="114"/>
      <c r="P65" s="58"/>
    </row>
    <row r="66" spans="3:16" x14ac:dyDescent="0.2">
      <c r="C66" s="114"/>
      <c r="D66" s="114"/>
      <c r="F66" s="114"/>
      <c r="G66" s="114"/>
      <c r="H66" s="114"/>
      <c r="I66" s="114"/>
      <c r="M66" s="114"/>
      <c r="N66" s="114"/>
      <c r="O66" s="114"/>
      <c r="P66" s="58"/>
    </row>
    <row r="67" spans="3:16" x14ac:dyDescent="0.2">
      <c r="C67" s="114"/>
      <c r="D67" s="114"/>
      <c r="F67" s="114"/>
      <c r="G67" s="114"/>
      <c r="H67" s="114"/>
      <c r="I67" s="114"/>
      <c r="M67" s="114"/>
      <c r="N67" s="114"/>
      <c r="O67" s="114"/>
      <c r="P67" s="58"/>
    </row>
    <row r="68" spans="3:16" x14ac:dyDescent="0.2">
      <c r="C68" s="114"/>
      <c r="D68" s="114"/>
      <c r="F68" s="114"/>
      <c r="G68" s="114"/>
      <c r="H68" s="114"/>
      <c r="I68" s="114"/>
      <c r="M68" s="114"/>
      <c r="N68" s="114"/>
      <c r="O68" s="114"/>
      <c r="P68" s="58"/>
    </row>
    <row r="69" spans="3:16" x14ac:dyDescent="0.2">
      <c r="C69" s="114"/>
      <c r="D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58"/>
    </row>
    <row r="70" spans="3:16" x14ac:dyDescent="0.2">
      <c r="C70" s="114"/>
      <c r="D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58"/>
    </row>
    <row r="71" spans="3:16" x14ac:dyDescent="0.2">
      <c r="C71" s="114"/>
      <c r="D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58"/>
    </row>
    <row r="72" spans="3:16" x14ac:dyDescent="0.2">
      <c r="C72" s="114"/>
      <c r="D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58"/>
    </row>
    <row r="73" spans="3:16" x14ac:dyDescent="0.2">
      <c r="C73" s="114"/>
      <c r="D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58"/>
    </row>
    <row r="74" spans="3:16" x14ac:dyDescent="0.2">
      <c r="D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58"/>
    </row>
    <row r="75" spans="3:16" x14ac:dyDescent="0.2">
      <c r="D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58"/>
    </row>
    <row r="76" spans="3:16" x14ac:dyDescent="0.2">
      <c r="D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58"/>
    </row>
    <row r="77" spans="3:16" x14ac:dyDescent="0.2">
      <c r="D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58"/>
    </row>
    <row r="78" spans="3:16" x14ac:dyDescent="0.2">
      <c r="C78" s="114"/>
      <c r="D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58"/>
    </row>
    <row r="79" spans="3:16" x14ac:dyDescent="0.2">
      <c r="C79" s="114"/>
      <c r="D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58"/>
    </row>
    <row r="80" spans="3:16" x14ac:dyDescent="0.2"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58"/>
    </row>
    <row r="81" spans="3:16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58"/>
    </row>
    <row r="82" spans="3:16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58"/>
    </row>
    <row r="83" spans="3:16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58"/>
    </row>
    <row r="84" spans="3:16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58"/>
    </row>
    <row r="85" spans="3:16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58"/>
    </row>
    <row r="86" spans="3:16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58"/>
    </row>
    <row r="87" spans="3:16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58"/>
    </row>
    <row r="88" spans="3:16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58"/>
    </row>
    <row r="89" spans="3:16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58"/>
    </row>
    <row r="90" spans="3:16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58"/>
    </row>
    <row r="91" spans="3:16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58"/>
    </row>
    <row r="92" spans="3:16" x14ac:dyDescent="0.2">
      <c r="C92" s="2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114"/>
      <c r="O92" s="114"/>
      <c r="P92" s="58"/>
    </row>
    <row r="93" spans="3:16" x14ac:dyDescent="0.2">
      <c r="C93" s="2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114"/>
      <c r="O93" s="114"/>
      <c r="P93" s="58"/>
    </row>
    <row r="94" spans="3:16" x14ac:dyDescent="0.2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58"/>
    </row>
    <row r="95" spans="3:16" x14ac:dyDescent="0.2"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58"/>
    </row>
    <row r="96" spans="3:16" x14ac:dyDescent="0.2"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58"/>
    </row>
    <row r="97" spans="2:16" x14ac:dyDescent="0.2">
      <c r="D97" s="114"/>
      <c r="E97" s="114"/>
      <c r="F97" s="114"/>
      <c r="G97" s="114"/>
      <c r="H97" s="114"/>
      <c r="I97" s="92"/>
      <c r="J97" s="114"/>
      <c r="K97" s="114"/>
      <c r="L97" s="87"/>
      <c r="M97" s="114"/>
      <c r="N97" s="114"/>
      <c r="O97" s="114"/>
      <c r="P97" s="58"/>
    </row>
    <row r="98" spans="2:16" x14ac:dyDescent="0.2">
      <c r="D98" s="114"/>
      <c r="E98" s="114"/>
      <c r="F98" s="114"/>
      <c r="G98" s="114"/>
      <c r="H98" s="114"/>
      <c r="I98" s="92"/>
      <c r="J98" s="114"/>
      <c r="K98" s="114"/>
      <c r="L98" s="87"/>
      <c r="M98" s="114"/>
      <c r="N98" s="114"/>
      <c r="O98" s="114"/>
      <c r="P98" s="58"/>
    </row>
    <row r="99" spans="2:16" x14ac:dyDescent="0.2"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58"/>
    </row>
    <row r="100" spans="2:16" x14ac:dyDescent="0.2"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58"/>
    </row>
    <row r="101" spans="2:16" x14ac:dyDescent="0.2"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58"/>
    </row>
    <row r="102" spans="2:16" x14ac:dyDescent="0.2"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58"/>
    </row>
    <row r="103" spans="2:16" x14ac:dyDescent="0.2"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58"/>
    </row>
    <row r="104" spans="2:16" x14ac:dyDescent="0.2">
      <c r="B104" s="60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</row>
    <row r="105" spans="2:16" x14ac:dyDescent="0.2">
      <c r="B105" s="60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2:16" x14ac:dyDescent="0.2">
      <c r="B106" s="60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2:16" x14ac:dyDescent="0.2"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</row>
    <row r="108" spans="2:16" x14ac:dyDescent="0.2"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</row>
    <row r="109" spans="2:16" x14ac:dyDescent="0.2"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</row>
    <row r="110" spans="2:16" x14ac:dyDescent="0.2"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</row>
    <row r="111" spans="2:16" x14ac:dyDescent="0.2"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</row>
    <row r="112" spans="2:16" x14ac:dyDescent="0.2"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</row>
    <row r="113" spans="4:16" x14ac:dyDescent="0.2"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</row>
    <row r="114" spans="4:16" x14ac:dyDescent="0.2"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</row>
    <row r="115" spans="4:16" x14ac:dyDescent="0.2"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</row>
    <row r="116" spans="4:16" x14ac:dyDescent="0.2"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</row>
    <row r="117" spans="4:16" x14ac:dyDescent="0.2"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</row>
    <row r="118" spans="4:16" x14ac:dyDescent="0.2"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</row>
    <row r="119" spans="4:16" x14ac:dyDescent="0.2"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</row>
    <row r="120" spans="4:16" x14ac:dyDescent="0.2"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</row>
    <row r="121" spans="4:16" x14ac:dyDescent="0.2"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</row>
    <row r="122" spans="4:16" x14ac:dyDescent="0.2"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</row>
    <row r="123" spans="4:16" x14ac:dyDescent="0.2"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</row>
    <row r="124" spans="4:16" x14ac:dyDescent="0.2"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</row>
    <row r="125" spans="4:16" x14ac:dyDescent="0.2"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</row>
    <row r="126" spans="4:16" x14ac:dyDescent="0.2"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</row>
    <row r="127" spans="4:16" x14ac:dyDescent="0.2"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</row>
    <row r="128" spans="4:16" x14ac:dyDescent="0.2"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</row>
    <row r="129" spans="3:16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</row>
    <row r="130" spans="3:16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</row>
    <row r="131" spans="3:16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</row>
    <row r="132" spans="3:16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2021-10-18T12:34:42Z</cp:lastPrinted>
  <dcterms:created xsi:type="dcterms:W3CDTF">2013-05-29T08:17:59Z</dcterms:created>
  <dcterms:modified xsi:type="dcterms:W3CDTF">2021-11-10T08:07:59Z</dcterms:modified>
</cp:coreProperties>
</file>