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lyet\Desktop\Augusztus\I. féléves beszámoló\"/>
    </mc:Choice>
  </mc:AlternateContent>
  <bookViews>
    <workbookView xWindow="0" yWindow="0" windowWidth="28800" windowHeight="12135" firstSheet="20" activeTab="24"/>
  </bookViews>
  <sheets>
    <sheet name="Adósság" sheetId="2" state="hidden" r:id="rId1"/>
    <sheet name="8051_PmKab_bér" sheetId="31" state="hidden" r:id="rId2"/>
    <sheet name="8401 Ép.Fejl.O." sheetId="406" state="hidden" r:id="rId3"/>
    <sheet name="9035_KDNP" sheetId="329" state="hidden" r:id="rId4"/>
    <sheet name="9055 OK" sheetId="328" state="hidden" r:id="rId5"/>
    <sheet name="10061 OK SZÉTVÁLT Törlés" sheetId="399" state="hidden" r:id="rId6"/>
    <sheet name="9085 OK" sheetId="186" state="hidden" r:id="rId7"/>
    <sheet name="9085_IGO_Finansz" sheetId="229" state="hidden" r:id="rId8"/>
    <sheet name="9085_IGO_Bev" sheetId="187" state="hidden" r:id="rId9"/>
    <sheet name="ö_086_Iskolák K_B" sheetId="381" state="hidden" r:id="rId10"/>
    <sheet name="9420_MLSZ_pályaép" sheetId="273" state="hidden" r:id="rId11"/>
    <sheet name="9421 Főv.EU-s csat.fejl_B" sheetId="437" state="hidden" r:id="rId12"/>
    <sheet name="10427_TÉR-Köz_Adyligeti park" sheetId="330" state="hidden" r:id="rId13"/>
    <sheet name="10429 VEKOP-6.1.1 Kadarka Ó." sheetId="413" state="hidden" r:id="rId14"/>
    <sheet name="11020_Választás KP" sheetId="131" state="hidden" r:id="rId15"/>
    <sheet name="11020 Választás saját" sheetId="128" state="hidden" r:id="rId16"/>
    <sheet name="005_NÉPSZAV közp." sheetId="373" state="hidden" r:id="rId17"/>
    <sheet name="006_NÉPSZAV saját" sheetId="374" state="hidden" r:id="rId18"/>
    <sheet name="ö_037_LMP" sheetId="27" state="hidden" r:id="rId19"/>
    <sheet name="ö_120_bevétel" sheetId="61" state="hidden" r:id="rId20"/>
    <sheet name="1_mérleg" sheetId="208" r:id="rId21"/>
    <sheet name="2_kiadás" sheetId="281" r:id="rId22"/>
    <sheet name="3_bevétel" sheetId="282" r:id="rId23"/>
    <sheet name="4_öNK.felújítások" sheetId="439" r:id="rId24"/>
    <sheet name="5_ öNK. beruházások" sheetId="440" r:id="rId25"/>
    <sheet name="T_4_5_COFOG" sheetId="327" state="hidden" r:id="rId26"/>
  </sheets>
  <definedNames>
    <definedName name="_15_" localSheetId="23">#REF!</definedName>
    <definedName name="_15_" localSheetId="24">#REF!</definedName>
    <definedName name="_15_">#REF!</definedName>
    <definedName name="_16_" localSheetId="23">#REF!</definedName>
    <definedName name="_16_" localSheetId="24">#REF!</definedName>
    <definedName name="_16_">#REF!</definedName>
    <definedName name="_6" localSheetId="23">#REF!</definedName>
    <definedName name="_6" localSheetId="24">#REF!</definedName>
    <definedName name="_6">#REF!</definedName>
    <definedName name="_Toc206922301" localSheetId="6">'9085 OK'!#REF!</definedName>
    <definedName name="_Toc206922301" localSheetId="7">'9085_IGO_Finansz'!#REF!</definedName>
    <definedName name="_Toc206922301" localSheetId="9">'ö_086_Iskolák K_B'!#REF!</definedName>
    <definedName name="_Toc206922302" localSheetId="6">'9085 OK'!#REF!</definedName>
    <definedName name="_Toc206922302" localSheetId="7">'9085_IGO_Finansz'!#REF!</definedName>
    <definedName name="_Toc206922302" localSheetId="9">'ö_086_Iskolák K_B'!#REF!</definedName>
    <definedName name="a" localSheetId="16">#REF!</definedName>
    <definedName name="a" localSheetId="17">#REF!</definedName>
    <definedName name="a" localSheetId="5">#REF!</definedName>
    <definedName name="a" localSheetId="12">#REF!</definedName>
    <definedName name="a" localSheetId="13">#REF!</definedName>
    <definedName name="a" localSheetId="23">#REF!</definedName>
    <definedName name="a" localSheetId="24">#REF!</definedName>
    <definedName name="a" localSheetId="2">#REF!</definedName>
    <definedName name="a" localSheetId="3">#REF!</definedName>
    <definedName name="a" localSheetId="4">#REF!</definedName>
    <definedName name="a" localSheetId="11">#REF!</definedName>
    <definedName name="a" localSheetId="9">#REF!</definedName>
    <definedName name="a" localSheetId="25">#REF!</definedName>
    <definedName name="a">#REF!</definedName>
    <definedName name="ági" localSheetId="23">#REF!</definedName>
    <definedName name="ági" localSheetId="24">#REF!</definedName>
    <definedName name="ági">#REF!</definedName>
    <definedName name="Excel_BuiltIn_Print_Area_100_1">#REF!</definedName>
    <definedName name="Excel_BuiltIn_Print_Area_109_1" localSheetId="24">'5_ öNK. beruházások'!$A$11:$D$374</definedName>
    <definedName name="Excel_BuiltIn_Print_Area_109_1">#REF!</definedName>
    <definedName name="Excel_BuiltIn_Print_Area_111">#REF!</definedName>
    <definedName name="Excel_BuiltIn_Print_Area_14_1" localSheetId="5">#REF!</definedName>
    <definedName name="Excel_BuiltIn_Print_Area_14_1" localSheetId="13">#REF!</definedName>
    <definedName name="Excel_BuiltIn_Print_Area_14_1" localSheetId="23">#REF!</definedName>
    <definedName name="Excel_BuiltIn_Print_Area_14_1" localSheetId="24">#REF!</definedName>
    <definedName name="Excel_BuiltIn_Print_Area_14_1" localSheetId="2">#REF!</definedName>
    <definedName name="Excel_BuiltIn_Print_Area_14_1" localSheetId="11">#REF!</definedName>
    <definedName name="Excel_BuiltIn_Print_Area_14_1">#REF!</definedName>
    <definedName name="Excel_BuiltIn_Print_Area_14_1_1" localSheetId="5">#REF!</definedName>
    <definedName name="Excel_BuiltIn_Print_Area_14_1_1" localSheetId="13">#REF!</definedName>
    <definedName name="Excel_BuiltIn_Print_Area_14_1_1" localSheetId="23">#REF!</definedName>
    <definedName name="Excel_BuiltIn_Print_Area_14_1_1" localSheetId="24">#REF!</definedName>
    <definedName name="Excel_BuiltIn_Print_Area_14_1_1" localSheetId="2">#REF!</definedName>
    <definedName name="Excel_BuiltIn_Print_Area_14_1_1" localSheetId="11">#REF!</definedName>
    <definedName name="Excel_BuiltIn_Print_Area_14_1_1">#REF!</definedName>
    <definedName name="Excel_BuiltIn_Print_Area_29_1" localSheetId="5">#REF!</definedName>
    <definedName name="Excel_BuiltIn_Print_Area_29_1" localSheetId="13">#REF!</definedName>
    <definedName name="Excel_BuiltIn_Print_Area_29_1" localSheetId="23">#REF!</definedName>
    <definedName name="Excel_BuiltIn_Print_Area_29_1" localSheetId="24">#REF!</definedName>
    <definedName name="Excel_BuiltIn_Print_Area_29_1" localSheetId="2">#REF!</definedName>
    <definedName name="Excel_BuiltIn_Print_Area_29_1" localSheetId="11">#REF!</definedName>
    <definedName name="Excel_BuiltIn_Print_Area_29_1">#REF!</definedName>
    <definedName name="Excel_BuiltIn_Print_Area_29_1_1" localSheetId="5">#REF!</definedName>
    <definedName name="Excel_BuiltIn_Print_Area_29_1_1" localSheetId="13">#REF!</definedName>
    <definedName name="Excel_BuiltIn_Print_Area_29_1_1" localSheetId="23">#REF!</definedName>
    <definedName name="Excel_BuiltIn_Print_Area_29_1_1" localSheetId="24">#REF!</definedName>
    <definedName name="Excel_BuiltIn_Print_Area_29_1_1" localSheetId="2">#REF!</definedName>
    <definedName name="Excel_BuiltIn_Print_Area_29_1_1" localSheetId="11">#REF!</definedName>
    <definedName name="Excel_BuiltIn_Print_Area_29_1_1">#REF!</definedName>
    <definedName name="Excel_BuiltIn_Print_Area_29_1_1_62" localSheetId="23">#REF!</definedName>
    <definedName name="Excel_BuiltIn_Print_Area_29_1_1_62" localSheetId="24">#REF!</definedName>
    <definedName name="Excel_BuiltIn_Print_Area_29_1_1_62">#REF!</definedName>
    <definedName name="Excel_BuiltIn_Print_Area_29_1_62" localSheetId="23">#REF!</definedName>
    <definedName name="Excel_BuiltIn_Print_Area_29_1_62" localSheetId="24">#REF!</definedName>
    <definedName name="Excel_BuiltIn_Print_Area_29_1_62">#REF!</definedName>
    <definedName name="Excel_BuiltIn_Print_Area_31_1" localSheetId="5">#REF!</definedName>
    <definedName name="Excel_BuiltIn_Print_Area_31_1" localSheetId="13">#REF!</definedName>
    <definedName name="Excel_BuiltIn_Print_Area_31_1" localSheetId="23">#REF!</definedName>
    <definedName name="Excel_BuiltIn_Print_Area_31_1" localSheetId="24">#REF!</definedName>
    <definedName name="Excel_BuiltIn_Print_Area_31_1" localSheetId="2">#REF!</definedName>
    <definedName name="Excel_BuiltIn_Print_Area_31_1" localSheetId="11">#REF!</definedName>
    <definedName name="Excel_BuiltIn_Print_Area_31_1">#REF!</definedName>
    <definedName name="Excel_BuiltIn_Print_Area_32_1" localSheetId="5">#REF!</definedName>
    <definedName name="Excel_BuiltIn_Print_Area_32_1" localSheetId="13">#REF!</definedName>
    <definedName name="Excel_BuiltIn_Print_Area_32_1" localSheetId="23">#REF!</definedName>
    <definedName name="Excel_BuiltIn_Print_Area_32_1" localSheetId="24">#REF!</definedName>
    <definedName name="Excel_BuiltIn_Print_Area_32_1" localSheetId="2">#REF!</definedName>
    <definedName name="Excel_BuiltIn_Print_Area_32_1" localSheetId="11">#REF!</definedName>
    <definedName name="Excel_BuiltIn_Print_Area_32_1">#REF!</definedName>
    <definedName name="Excel_BuiltIn_Print_Area_32_1_64" localSheetId="23">#REF!</definedName>
    <definedName name="Excel_BuiltIn_Print_Area_32_1_64" localSheetId="24">#REF!</definedName>
    <definedName name="Excel_BuiltIn_Print_Area_32_1_64">#REF!</definedName>
    <definedName name="Excel_BuiltIn_Print_Area_33_1" localSheetId="23">#REF!</definedName>
    <definedName name="Excel_BuiltIn_Print_Area_33_1" localSheetId="24">#REF!</definedName>
    <definedName name="Excel_BuiltIn_Print_Area_33_1">#REF!</definedName>
    <definedName name="Excel_BuiltIn_Print_Area_34_1" localSheetId="5">#REF!</definedName>
    <definedName name="Excel_BuiltIn_Print_Area_34_1" localSheetId="13">#REF!</definedName>
    <definedName name="Excel_BuiltIn_Print_Area_34_1" localSheetId="23">#REF!</definedName>
    <definedName name="Excel_BuiltIn_Print_Area_34_1" localSheetId="24">#REF!</definedName>
    <definedName name="Excel_BuiltIn_Print_Area_34_1" localSheetId="2">#REF!</definedName>
    <definedName name="Excel_BuiltIn_Print_Area_34_1" localSheetId="11">#REF!</definedName>
    <definedName name="Excel_BuiltIn_Print_Area_34_1">#REF!</definedName>
    <definedName name="Excel_BuiltIn_Print_Area_35_1" localSheetId="23">#REF!</definedName>
    <definedName name="Excel_BuiltIn_Print_Area_35_1" localSheetId="24">#REF!</definedName>
    <definedName name="Excel_BuiltIn_Print_Area_35_1">#REF!</definedName>
    <definedName name="Excel_BuiltIn_Print_Area_36_1" localSheetId="23">#REF!</definedName>
    <definedName name="Excel_BuiltIn_Print_Area_36_1" localSheetId="24">#REF!</definedName>
    <definedName name="Excel_BuiltIn_Print_Area_36_1">#REF!</definedName>
    <definedName name="Excel_BuiltIn_Print_Area_37_1" localSheetId="5">#REF!</definedName>
    <definedName name="Excel_BuiltIn_Print_Area_37_1" localSheetId="13">#REF!</definedName>
    <definedName name="Excel_BuiltIn_Print_Area_37_1" localSheetId="23">#REF!</definedName>
    <definedName name="Excel_BuiltIn_Print_Area_37_1" localSheetId="24">#REF!</definedName>
    <definedName name="Excel_BuiltIn_Print_Area_37_1" localSheetId="2">#REF!</definedName>
    <definedName name="Excel_BuiltIn_Print_Area_37_1" localSheetId="11">#REF!</definedName>
    <definedName name="Excel_BuiltIn_Print_Area_37_1">#REF!</definedName>
    <definedName name="Excel_BuiltIn_Print_Area_4_1" localSheetId="23">#REF!</definedName>
    <definedName name="Excel_BuiltIn_Print_Area_4_1" localSheetId="24">#REF!</definedName>
    <definedName name="Excel_BuiltIn_Print_Area_4_1">#REF!</definedName>
    <definedName name="Excel_BuiltIn_Print_Area_41_1" localSheetId="23">#REF!</definedName>
    <definedName name="Excel_BuiltIn_Print_Area_41_1" localSheetId="24">#REF!</definedName>
    <definedName name="Excel_BuiltIn_Print_Area_41_1">#REF!</definedName>
    <definedName name="Excel_BuiltIn_Print_Area_44_1" localSheetId="23">#REF!</definedName>
    <definedName name="Excel_BuiltIn_Print_Area_44_1" localSheetId="24">#REF!</definedName>
    <definedName name="Excel_BuiltIn_Print_Area_44_1">#REF!</definedName>
    <definedName name="Excel_BuiltIn_Print_Area_48_1" localSheetId="23">#REF!</definedName>
    <definedName name="Excel_BuiltIn_Print_Area_48_1" localSheetId="24">#REF!</definedName>
    <definedName name="Excel_BuiltIn_Print_Area_48_1">#REF!</definedName>
    <definedName name="Excel_BuiltIn_Print_Area_5_1" localSheetId="23">#REF!</definedName>
    <definedName name="Excel_BuiltIn_Print_Area_5_1" localSheetId="24">#REF!</definedName>
    <definedName name="Excel_BuiltIn_Print_Area_5_1">#REF!</definedName>
    <definedName name="Excel_BuiltIn_Print_Area_50_1" localSheetId="23">#REF!</definedName>
    <definedName name="Excel_BuiltIn_Print_Area_50_1" localSheetId="24">#REF!</definedName>
    <definedName name="Excel_BuiltIn_Print_Area_50_1">#REF!</definedName>
    <definedName name="Excel_BuiltIn_Print_Area_55_1" localSheetId="5">#REF!</definedName>
    <definedName name="Excel_BuiltIn_Print_Area_55_1" localSheetId="13">#REF!</definedName>
    <definedName name="Excel_BuiltIn_Print_Area_55_1" localSheetId="23">#REF!</definedName>
    <definedName name="Excel_BuiltIn_Print_Area_55_1" localSheetId="24">#REF!</definedName>
    <definedName name="Excel_BuiltIn_Print_Area_55_1" localSheetId="2">#REF!</definedName>
    <definedName name="Excel_BuiltIn_Print_Area_55_1" localSheetId="11">#REF!</definedName>
    <definedName name="Excel_BuiltIn_Print_Area_55_1">#REF!</definedName>
    <definedName name="Excel_BuiltIn_Print_Area_61_1" localSheetId="23">#REF!</definedName>
    <definedName name="Excel_BuiltIn_Print_Area_61_1" localSheetId="24">#REF!</definedName>
    <definedName name="Excel_BuiltIn_Print_Area_61_1">#REF!</definedName>
    <definedName name="Excel_BuiltIn_Print_Area_61_1_68" localSheetId="23">#REF!</definedName>
    <definedName name="Excel_BuiltIn_Print_Area_61_1_68" localSheetId="24">#REF!</definedName>
    <definedName name="Excel_BuiltIn_Print_Area_61_1_68">#REF!</definedName>
    <definedName name="Excel_BuiltIn_Print_Area_62_1" localSheetId="23">#REF!</definedName>
    <definedName name="Excel_BuiltIn_Print_Area_62_1" localSheetId="24">#REF!</definedName>
    <definedName name="Excel_BuiltIn_Print_Area_62_1">#REF!</definedName>
    <definedName name="Excel_BuiltIn_Print_Area_64_1" localSheetId="5">#REF!</definedName>
    <definedName name="Excel_BuiltIn_Print_Area_64_1" localSheetId="13">#REF!</definedName>
    <definedName name="Excel_BuiltIn_Print_Area_64_1" localSheetId="23">#REF!</definedName>
    <definedName name="Excel_BuiltIn_Print_Area_64_1" localSheetId="24">#REF!</definedName>
    <definedName name="Excel_BuiltIn_Print_Area_64_1" localSheetId="2">#REF!</definedName>
    <definedName name="Excel_BuiltIn_Print_Area_64_1" localSheetId="11">#REF!</definedName>
    <definedName name="Excel_BuiltIn_Print_Area_64_1">#REF!</definedName>
    <definedName name="Excel_BuiltIn_Print_Area_71_1" localSheetId="5">#REF!</definedName>
    <definedName name="Excel_BuiltIn_Print_Area_71_1" localSheetId="13">#REF!</definedName>
    <definedName name="Excel_BuiltIn_Print_Area_71_1" localSheetId="23">#REF!</definedName>
    <definedName name="Excel_BuiltIn_Print_Area_71_1" localSheetId="24">#REF!</definedName>
    <definedName name="Excel_BuiltIn_Print_Area_71_1" localSheetId="2">#REF!</definedName>
    <definedName name="Excel_BuiltIn_Print_Area_71_1" localSheetId="11">#REF!</definedName>
    <definedName name="Excel_BuiltIn_Print_Area_71_1">#REF!</definedName>
    <definedName name="Excel_BuiltIn_Print_Area_91_1">#REF!</definedName>
    <definedName name="mama" localSheetId="16">#REF!</definedName>
    <definedName name="mama" localSheetId="17">#REF!</definedName>
    <definedName name="mama" localSheetId="5">#REF!</definedName>
    <definedName name="mama" localSheetId="12">#REF!</definedName>
    <definedName name="mama" localSheetId="13">#REF!</definedName>
    <definedName name="mama" localSheetId="23">#REF!</definedName>
    <definedName name="mama" localSheetId="24">#REF!</definedName>
    <definedName name="mama" localSheetId="2">#REF!</definedName>
    <definedName name="mama" localSheetId="3">#REF!</definedName>
    <definedName name="mama" localSheetId="4">#REF!</definedName>
    <definedName name="mama" localSheetId="11">#REF!</definedName>
    <definedName name="mama" localSheetId="9">#REF!</definedName>
    <definedName name="mama" localSheetId="25">#REF!</definedName>
    <definedName name="mama">#REF!</definedName>
    <definedName name="_xlnm.Print_Titles" localSheetId="16">'005_NÉPSZAV közp.'!$5:$9</definedName>
    <definedName name="_xlnm.Print_Titles" localSheetId="17">'006_NÉPSZAV saját'!$5:$9</definedName>
    <definedName name="_xlnm.Print_Titles" localSheetId="15">'11020 Választás saját'!$3:$10</definedName>
    <definedName name="_xlnm.Print_Titles" localSheetId="14">'11020_Választás KP'!$5:$7</definedName>
    <definedName name="_xlnm.Print_Titles" localSheetId="23">'4_öNK.felújítások'!$7:$9</definedName>
    <definedName name="_xlnm.Print_Titles" localSheetId="24">'5_ öNK. beruházások'!$7:$10</definedName>
    <definedName name="_xlnm.Print_Titles" localSheetId="1">'8051_PmKab_bér'!$1:$9</definedName>
    <definedName name="_xlnm.Print_Titles" localSheetId="2">'8401 Ép.Fejl.O.'!$1:$6</definedName>
    <definedName name="_xlnm.Print_Titles" localSheetId="6">'9085 OK'!$3:$7</definedName>
    <definedName name="_xlnm.Print_Titles" localSheetId="9">'ö_086_Iskolák K_B'!$3:$7</definedName>
    <definedName name="_xlnm.Print_Titles" localSheetId="25">T_4_5_COFOG!$8:$14</definedName>
    <definedName name="_xlnm.Print_Area" localSheetId="16">'005_NÉPSZAV közp.'!$A$1:$AA$71</definedName>
    <definedName name="_xlnm.Print_Area" localSheetId="17">'006_NÉPSZAV saját'!$A$1:$AA$60</definedName>
    <definedName name="_xlnm.Print_Area" localSheetId="20">'1_mérleg'!$A$1:$P$53</definedName>
    <definedName name="_xlnm.Print_Area" localSheetId="5">'10061 OK SZÉTVÁLT Törlés'!$A$1:$AI$67</definedName>
    <definedName name="_xlnm.Print_Area" localSheetId="12">'10427_TÉR-Köz_Adyligeti park'!$A$1:$AI$60</definedName>
    <definedName name="_xlnm.Print_Area" localSheetId="13">'10429 VEKOP-6.1.1 Kadarka Ó.'!$A$1:$AI$68</definedName>
    <definedName name="_xlnm.Print_Area" localSheetId="15">'11020 Választás saját'!$A$1:$AE$172</definedName>
    <definedName name="_xlnm.Print_Area" localSheetId="14">'11020_Választás KP'!$A$1:$AE$271</definedName>
    <definedName name="_xlnm.Print_Area" localSheetId="21">'2_kiadás'!$A$1:$G$57</definedName>
    <definedName name="_xlnm.Print_Area" localSheetId="22">'3_bevétel'!$A$1:$E$94</definedName>
    <definedName name="_xlnm.Print_Area" localSheetId="23">'4_öNK.felújítások'!$A$1:$G$155</definedName>
    <definedName name="_xlnm.Print_Area" localSheetId="24">'5_ öNK. beruházások'!$A$1:$G$374</definedName>
    <definedName name="_xlnm.Print_Area" localSheetId="1">'8051_PmKab_bér'!$A$1:$AI$54</definedName>
    <definedName name="_xlnm.Print_Area" localSheetId="2">'8401 Ép.Fejl.O.'!$A$1:$AI$53</definedName>
    <definedName name="_xlnm.Print_Area" localSheetId="3">'9035_KDNP'!$A$1:$AE$71</definedName>
    <definedName name="_xlnm.Print_Area" localSheetId="4">'9055 OK'!$A$1:$AI$55</definedName>
    <definedName name="_xlnm.Print_Area" localSheetId="6">'9085 OK'!$A$1:$AI$115</definedName>
    <definedName name="_xlnm.Print_Area" localSheetId="8">'9085_IGO_Bev'!$A$1:$AI$77</definedName>
    <definedName name="_xlnm.Print_Area" localSheetId="7">'9085_IGO_Finansz'!$A$1:$Y$55</definedName>
    <definedName name="_xlnm.Print_Area" localSheetId="10">'9420_MLSZ_pályaép'!$A$1:$AI$64</definedName>
    <definedName name="_xlnm.Print_Area" localSheetId="11">'9421 Főv.EU-s csat.fejl_B'!$A$1:$AI$76</definedName>
    <definedName name="_xlnm.Print_Area" localSheetId="18">ö_037_LMP!$A$1:$U$55</definedName>
    <definedName name="_xlnm.Print_Area" localSheetId="9">'ö_086_Iskolák K_B'!$A$1:$AI$153</definedName>
    <definedName name="_xlnm.Print_Area" localSheetId="19">ö_120_bevétel!$A$1:$Y$62</definedName>
    <definedName name="_xlnm.Print_Area" localSheetId="25">T_4_5_COFOG!$A$1:$AH$159</definedName>
    <definedName name="pm" localSheetId="5">#REF!</definedName>
    <definedName name="pm" localSheetId="13">#REF!</definedName>
    <definedName name="pm" localSheetId="23">#REF!</definedName>
    <definedName name="pm" localSheetId="24">#REF!</definedName>
    <definedName name="pm" localSheetId="2">#REF!</definedName>
    <definedName name="pm" localSheetId="11">#REF!</definedName>
    <definedName name="pm">#REF!</definedName>
    <definedName name="teszt" localSheetId="16">#REF!</definedName>
    <definedName name="teszt" localSheetId="17">#REF!</definedName>
    <definedName name="teszt" localSheetId="5">#REF!</definedName>
    <definedName name="teszt" localSheetId="12">#REF!</definedName>
    <definedName name="teszt" localSheetId="13">#REF!</definedName>
    <definedName name="teszt" localSheetId="23">#REF!</definedName>
    <definedName name="teszt" localSheetId="24">#REF!</definedName>
    <definedName name="teszt" localSheetId="2">#REF!</definedName>
    <definedName name="teszt" localSheetId="3">#REF!</definedName>
    <definedName name="teszt" localSheetId="4">#REF!</definedName>
    <definedName name="teszt" localSheetId="11">#REF!</definedName>
    <definedName name="teszt" localSheetId="9">#REF!</definedName>
    <definedName name="teszt" localSheetId="25">#REF!</definedName>
    <definedName name="teszt">#REF!</definedName>
    <definedName name="xxxx" localSheetId="13">#REF!</definedName>
    <definedName name="xxxx" localSheetId="23">#REF!</definedName>
    <definedName name="xxxx" localSheetId="24">#REF!</definedName>
    <definedName name="xxxx" localSheetId="2">#REF!</definedName>
    <definedName name="xxxx" localSheetId="11">#REF!</definedName>
    <definedName name="xxxx">#REF!</definedName>
    <definedName name="XXXXXXX" localSheetId="23">#REF!</definedName>
    <definedName name="XXXXXXX" localSheetId="24">#REF!</definedName>
    <definedName name="XXXXXXX">#REF!</definedName>
  </definedNames>
  <calcPr calcId="152511" iterateDelta="0"/>
</workbook>
</file>

<file path=xl/calcChain.xml><?xml version="1.0" encoding="utf-8"?>
<calcChain xmlns="http://schemas.openxmlformats.org/spreadsheetml/2006/main">
  <c r="AH61" i="327" l="1"/>
  <c r="AH79" i="327"/>
  <c r="AH52" i="327"/>
  <c r="AH55" i="327"/>
  <c r="J76" i="327" l="1"/>
  <c r="J68" i="327" l="1"/>
  <c r="J58" i="327" l="1"/>
  <c r="K58" i="327" l="1"/>
  <c r="Z48" i="327" l="1"/>
  <c r="J62" i="327" l="1"/>
  <c r="J70" i="327" l="1"/>
  <c r="M56" i="327" l="1"/>
  <c r="K71" i="327" l="1"/>
  <c r="L73" i="327"/>
  <c r="L72" i="327"/>
  <c r="J73" i="327"/>
  <c r="J71" i="327"/>
  <c r="J59" i="327"/>
  <c r="E27" i="327" l="1"/>
  <c r="J53" i="399" l="1"/>
  <c r="H55" i="399"/>
  <c r="H65" i="399"/>
  <c r="I65" i="399"/>
  <c r="I62" i="399"/>
  <c r="I63" i="399" s="1"/>
  <c r="J54" i="399"/>
  <c r="J35" i="399"/>
  <c r="H35" i="399"/>
  <c r="J34" i="399"/>
  <c r="J36" i="399"/>
  <c r="J28" i="399"/>
  <c r="J21" i="399"/>
  <c r="J20" i="399"/>
  <c r="J18" i="399"/>
  <c r="H18" i="399"/>
  <c r="J16" i="399"/>
  <c r="H14" i="399"/>
  <c r="J12" i="399"/>
  <c r="J14" i="399" s="1"/>
  <c r="J62" i="399" l="1"/>
  <c r="J63" i="399" s="1"/>
  <c r="D27" i="327" l="1"/>
  <c r="C27" i="327"/>
  <c r="E59" i="327" l="1"/>
  <c r="E107" i="327" l="1"/>
  <c r="I69" i="327" l="1"/>
  <c r="I61" i="327" l="1"/>
  <c r="Q61" i="327" s="1"/>
  <c r="I52" i="327" l="1"/>
  <c r="Q52" i="327" s="1"/>
  <c r="O49" i="327" l="1"/>
  <c r="AC54" i="399" l="1"/>
  <c r="D49" i="327" l="1"/>
  <c r="C49" i="327"/>
  <c r="V49" i="327" l="1"/>
  <c r="J55" i="327" l="1"/>
  <c r="Q55" i="327" s="1"/>
  <c r="I79" i="327" l="1"/>
  <c r="Q79" i="327" s="1"/>
  <c r="H56" i="327" l="1"/>
  <c r="E65" i="327" l="1"/>
  <c r="X47" i="399" l="1"/>
  <c r="AB47" i="399"/>
  <c r="AF47" i="399"/>
  <c r="AJ47" i="399"/>
  <c r="N36" i="399" l="1"/>
  <c r="Y36" i="399"/>
  <c r="AC36" i="399"/>
  <c r="AE36" i="399" l="1"/>
  <c r="AA36" i="399"/>
  <c r="AG36" i="399"/>
  <c r="AI36" i="399" l="1"/>
  <c r="V157" i="327" l="1"/>
  <c r="W157" i="327"/>
  <c r="X157" i="327"/>
  <c r="Y157" i="327"/>
  <c r="Z157" i="327"/>
  <c r="AA157" i="327"/>
  <c r="AB157" i="327"/>
  <c r="AC157" i="327"/>
  <c r="AD157" i="327"/>
  <c r="AE157" i="327"/>
  <c r="T157" i="327"/>
  <c r="U157" i="327"/>
  <c r="S157" i="327"/>
  <c r="E157" i="327"/>
  <c r="F157" i="327"/>
  <c r="G157" i="327"/>
  <c r="H157" i="327"/>
  <c r="I157" i="327"/>
  <c r="J157" i="327"/>
  <c r="K157" i="327"/>
  <c r="L157" i="327"/>
  <c r="M157" i="327"/>
  <c r="N157" i="327"/>
  <c r="O157" i="327"/>
  <c r="P157" i="327"/>
  <c r="D157" i="327"/>
  <c r="C157" i="327"/>
  <c r="AH151" i="327"/>
  <c r="Q151" i="327"/>
  <c r="AH147" i="327"/>
  <c r="Q147" i="327"/>
  <c r="AB58" i="327" l="1"/>
  <c r="AC35" i="399" l="1"/>
  <c r="E88" i="327" l="1"/>
  <c r="K16" i="327" l="1"/>
  <c r="K72" i="327" l="1"/>
  <c r="K27" i="327" l="1"/>
  <c r="L46" i="327" l="1"/>
  <c r="E70" i="327" l="1"/>
  <c r="L22" i="399"/>
  <c r="F59" i="327" l="1"/>
  <c r="N57" i="328" l="1"/>
  <c r="J64" i="327" l="1"/>
  <c r="L24" i="399"/>
  <c r="C22" i="327" l="1"/>
  <c r="D22" i="327" l="1"/>
  <c r="I48" i="327" l="1"/>
  <c r="AC19" i="328" l="1"/>
  <c r="AC20" i="328"/>
  <c r="AC21" i="328"/>
  <c r="AC22" i="328"/>
  <c r="E40" i="327" l="1"/>
  <c r="M24" i="399" l="1"/>
  <c r="P24" i="399"/>
  <c r="Q24" i="399"/>
  <c r="R47" i="399"/>
  <c r="S24" i="399"/>
  <c r="T24" i="399"/>
  <c r="I24" i="399"/>
  <c r="H24" i="399"/>
  <c r="AD22" i="399"/>
  <c r="N22" i="399"/>
  <c r="Y22" i="399"/>
  <c r="Z22" i="399"/>
  <c r="AC22" i="399"/>
  <c r="AA22" i="399" l="1"/>
  <c r="AE22" i="399"/>
  <c r="Y28" i="413" l="1"/>
  <c r="Y29" i="413"/>
  <c r="Y30" i="413"/>
  <c r="Z28" i="413"/>
  <c r="Z29" i="413"/>
  <c r="Z30" i="413"/>
  <c r="AA28" i="413"/>
  <c r="AA29" i="413"/>
  <c r="AA30" i="413"/>
  <c r="J29" i="413"/>
  <c r="J30" i="413"/>
  <c r="J31" i="413"/>
  <c r="Z21" i="399" l="1"/>
  <c r="Y21" i="399"/>
  <c r="Y53" i="399"/>
  <c r="AA53" i="399" s="1"/>
  <c r="J55" i="399"/>
  <c r="J65" i="399" s="1"/>
  <c r="I59" i="399"/>
  <c r="I60" i="399" s="1"/>
  <c r="H59" i="399"/>
  <c r="AA21" i="399" l="1"/>
  <c r="AC21" i="413" l="1"/>
  <c r="AC145" i="128" l="1"/>
  <c r="AE145" i="128" s="1"/>
  <c r="AD145" i="128"/>
  <c r="N145" i="128"/>
  <c r="AC144" i="128" l="1"/>
  <c r="AD144" i="128"/>
  <c r="N144" i="128"/>
  <c r="AE144" i="128" l="1"/>
  <c r="AD56" i="413" l="1"/>
  <c r="AD58" i="413" s="1"/>
  <c r="T60" i="413"/>
  <c r="T58" i="413"/>
  <c r="M70" i="437"/>
  <c r="Q70" i="437"/>
  <c r="AD70" i="437"/>
  <c r="T70" i="437"/>
  <c r="AD68" i="437"/>
  <c r="T64" i="437"/>
  <c r="Q60" i="399" l="1"/>
  <c r="T62" i="399"/>
  <c r="T60" i="399"/>
  <c r="M59" i="399"/>
  <c r="AD59" i="399" s="1"/>
  <c r="AD60" i="399" s="1"/>
  <c r="M60" i="399" l="1"/>
  <c r="X261" i="131" l="1"/>
  <c r="AB261" i="131"/>
  <c r="AF261" i="131"/>
  <c r="Q257" i="131"/>
  <c r="M257" i="131"/>
  <c r="V257" i="131"/>
  <c r="W257" i="131"/>
  <c r="X257" i="131"/>
  <c r="AB257" i="131"/>
  <c r="AF257" i="131"/>
  <c r="AB197" i="131"/>
  <c r="X197" i="131"/>
  <c r="W197" i="131"/>
  <c r="V197" i="131"/>
  <c r="Q197" i="131"/>
  <c r="P197" i="131"/>
  <c r="N197" i="131"/>
  <c r="M197" i="131"/>
  <c r="L197" i="131"/>
  <c r="AF197" i="131"/>
  <c r="Y221" i="131"/>
  <c r="W221" i="131"/>
  <c r="V221" i="131"/>
  <c r="T221" i="131"/>
  <c r="S221" i="131"/>
  <c r="Q221" i="131"/>
  <c r="P221" i="131"/>
  <c r="M221" i="131"/>
  <c r="AD219" i="131"/>
  <c r="AE219" i="131" s="1"/>
  <c r="AE221" i="131" s="1"/>
  <c r="Z219" i="131"/>
  <c r="Y219" i="131"/>
  <c r="N219" i="131"/>
  <c r="N221" i="131" s="1"/>
  <c r="W160" i="131"/>
  <c r="V160" i="131"/>
  <c r="T160" i="131"/>
  <c r="S160" i="131"/>
  <c r="Q160" i="131"/>
  <c r="P160" i="131"/>
  <c r="M160" i="131"/>
  <c r="AD158" i="131"/>
  <c r="AE158" i="131" s="1"/>
  <c r="AE160" i="131" s="1"/>
  <c r="Z158" i="131"/>
  <c r="Y158" i="131"/>
  <c r="N158" i="131"/>
  <c r="N160" i="131" s="1"/>
  <c r="AA219" i="131" l="1"/>
  <c r="AA221" i="131" s="1"/>
  <c r="AA158" i="131"/>
  <c r="AA160" i="131" s="1"/>
  <c r="AD221" i="131"/>
  <c r="Y160" i="131"/>
  <c r="AD160" i="131"/>
  <c r="AD27" i="329" l="1"/>
  <c r="AD29" i="329"/>
  <c r="AD30" i="329"/>
  <c r="AD31" i="329"/>
  <c r="AD32" i="329"/>
  <c r="AD33" i="329"/>
  <c r="AD34" i="329"/>
  <c r="AD35" i="329"/>
  <c r="AD36" i="329"/>
  <c r="AD37" i="329"/>
  <c r="AD38" i="329"/>
  <c r="AD39" i="329"/>
  <c r="AD40" i="329"/>
  <c r="AD42" i="329"/>
  <c r="AD44" i="329"/>
  <c r="AD45" i="329"/>
  <c r="AD47" i="329"/>
  <c r="T45" i="329"/>
  <c r="T63" i="329"/>
  <c r="S63" i="329"/>
  <c r="AD93" i="128" l="1"/>
  <c r="AC93" i="128"/>
  <c r="N93" i="128"/>
  <c r="AC96" i="128"/>
  <c r="N96" i="128"/>
  <c r="AD96" i="128"/>
  <c r="AE96" i="128" l="1"/>
  <c r="AE93" i="128"/>
  <c r="P51" i="328" l="1"/>
  <c r="Q51" i="328"/>
  <c r="V51" i="328"/>
  <c r="W51" i="328"/>
  <c r="X51" i="328"/>
  <c r="AB51" i="328"/>
  <c r="AF51" i="328"/>
  <c r="AD47" i="328"/>
  <c r="AD49" i="328" s="1"/>
  <c r="T49" i="328"/>
  <c r="Q49" i="328"/>
  <c r="M49" i="328"/>
  <c r="W49" i="328"/>
  <c r="V49" i="328"/>
  <c r="S49" i="328"/>
  <c r="P49" i="328"/>
  <c r="N49" i="328"/>
  <c r="L49" i="328"/>
  <c r="L36" i="328"/>
  <c r="AC47" i="328"/>
  <c r="Y47" i="328"/>
  <c r="N47" i="328"/>
  <c r="J47" i="328"/>
  <c r="Y43" i="328"/>
  <c r="Z43" i="328"/>
  <c r="AC43" i="328"/>
  <c r="AD43" i="328"/>
  <c r="AH43" i="328" s="1"/>
  <c r="N43" i="328"/>
  <c r="AE47" i="328" l="1"/>
  <c r="AE49" i="328" s="1"/>
  <c r="AG47" i="328"/>
  <c r="AI47" i="328" s="1"/>
  <c r="AI49" i="328" s="1"/>
  <c r="AE43" i="328"/>
  <c r="AA43" i="328"/>
  <c r="AA47" i="328"/>
  <c r="AA49" i="328" s="1"/>
  <c r="AG49" i="328"/>
  <c r="Y49" i="328"/>
  <c r="AC49" i="328"/>
  <c r="AG43" i="328"/>
  <c r="AI43" i="328" s="1"/>
  <c r="AD155" i="128" l="1"/>
  <c r="X160" i="128"/>
  <c r="Z160" i="128"/>
  <c r="AB160" i="128"/>
  <c r="AF160" i="128"/>
  <c r="AG160" i="128"/>
  <c r="AH160" i="128"/>
  <c r="AI160" i="128"/>
  <c r="W130" i="128"/>
  <c r="V130" i="128"/>
  <c r="T130" i="128"/>
  <c r="S130" i="128"/>
  <c r="Q130" i="128"/>
  <c r="P130" i="128"/>
  <c r="M130" i="128"/>
  <c r="M160" i="128" s="1"/>
  <c r="Y128" i="128"/>
  <c r="AD128" i="128"/>
  <c r="N128" i="128"/>
  <c r="N130" i="128" s="1"/>
  <c r="Z128" i="128" l="1"/>
  <c r="AA128" i="128" s="1"/>
  <c r="AA130" i="128" s="1"/>
  <c r="AA160" i="128" s="1"/>
  <c r="Y130" i="128"/>
  <c r="Y160" i="128" s="1"/>
  <c r="AE128" i="128"/>
  <c r="AE130" i="128" s="1"/>
  <c r="AD130" i="128"/>
  <c r="AC123" i="131" l="1"/>
  <c r="AE123" i="131" s="1"/>
  <c r="Y129" i="131"/>
  <c r="AA129" i="131" s="1"/>
  <c r="AC129" i="131"/>
  <c r="AE129" i="131"/>
  <c r="Y130" i="131"/>
  <c r="AA130" i="131" s="1"/>
  <c r="AC130" i="131"/>
  <c r="AG130" i="131" s="1"/>
  <c r="AI130" i="131" s="1"/>
  <c r="Y131" i="131"/>
  <c r="AA131" i="131"/>
  <c r="AC131" i="131"/>
  <c r="AE131" i="131"/>
  <c r="N129" i="131"/>
  <c r="N130" i="131"/>
  <c r="N131" i="131"/>
  <c r="AG131" i="131" l="1"/>
  <c r="AI131" i="131" s="1"/>
  <c r="AE130" i="131"/>
  <c r="AG129" i="131"/>
  <c r="AI129" i="131" s="1"/>
  <c r="I67" i="327" l="1"/>
  <c r="E83" i="327" l="1"/>
  <c r="AD86" i="128" l="1"/>
  <c r="AD87" i="128"/>
  <c r="AC87" i="128"/>
  <c r="AE87" i="128" l="1"/>
  <c r="T101" i="128" l="1"/>
  <c r="AC85" i="128" l="1"/>
  <c r="AD85" i="128"/>
  <c r="AE85" i="128" s="1"/>
  <c r="N85" i="128"/>
  <c r="T111" i="128"/>
  <c r="T168" i="128" s="1"/>
  <c r="X168" i="128"/>
  <c r="AB168" i="128"/>
  <c r="AF168" i="128"/>
  <c r="K113" i="128"/>
  <c r="X113" i="128"/>
  <c r="X170" i="128" s="1"/>
  <c r="AB113" i="128"/>
  <c r="AB170" i="128" s="1"/>
  <c r="AF113" i="128"/>
  <c r="AF170" i="128" s="1"/>
  <c r="AI111" i="128"/>
  <c r="AI168" i="128" s="1"/>
  <c r="AH111" i="128"/>
  <c r="AH168" i="128" s="1"/>
  <c r="AG111" i="128"/>
  <c r="AG113" i="128" s="1"/>
  <c r="AG170" i="128" s="1"/>
  <c r="AA111" i="128"/>
  <c r="AA168" i="128" s="1"/>
  <c r="Z111" i="128"/>
  <c r="Z168" i="128" s="1"/>
  <c r="Y111" i="128"/>
  <c r="Y168" i="128" s="1"/>
  <c r="W111" i="128"/>
  <c r="W168" i="128" s="1"/>
  <c r="V111" i="128"/>
  <c r="V168" i="128" s="1"/>
  <c r="S111" i="128"/>
  <c r="S168" i="128" s="1"/>
  <c r="Q111" i="128"/>
  <c r="P111" i="128"/>
  <c r="M111" i="128"/>
  <c r="L111" i="128"/>
  <c r="J111" i="128"/>
  <c r="I111" i="128"/>
  <c r="H111" i="128"/>
  <c r="AC109" i="128"/>
  <c r="AC111" i="128" s="1"/>
  <c r="AC168" i="128" s="1"/>
  <c r="N109" i="128"/>
  <c r="N111" i="128" s="1"/>
  <c r="AF62" i="413"/>
  <c r="T62" i="413"/>
  <c r="Q62" i="413"/>
  <c r="Q66" i="413" s="1"/>
  <c r="M62" i="413"/>
  <c r="L58" i="413"/>
  <c r="P58" i="413"/>
  <c r="S58" i="413"/>
  <c r="AF58" i="413"/>
  <c r="U66" i="413"/>
  <c r="X66" i="413"/>
  <c r="T66" i="413"/>
  <c r="Y56" i="413"/>
  <c r="AC28" i="413"/>
  <c r="AD28" i="413"/>
  <c r="AH28" i="413" s="1"/>
  <c r="N28" i="413"/>
  <c r="W62" i="413"/>
  <c r="V62" i="413"/>
  <c r="M66" i="413"/>
  <c r="AG60" i="413"/>
  <c r="AG62" i="413" s="1"/>
  <c r="Z60" i="413"/>
  <c r="Z62" i="413" s="1"/>
  <c r="Z66" i="413" s="1"/>
  <c r="N60" i="413"/>
  <c r="N62" i="413" s="1"/>
  <c r="I62" i="413"/>
  <c r="I66" i="413" s="1"/>
  <c r="W58" i="413"/>
  <c r="V58" i="413"/>
  <c r="AH56" i="413"/>
  <c r="AH58" i="413" s="1"/>
  <c r="N56" i="413"/>
  <c r="N58" i="413" s="1"/>
  <c r="J56" i="413"/>
  <c r="J58" i="413" s="1"/>
  <c r="H58" i="413"/>
  <c r="W66" i="413" l="1"/>
  <c r="AF66" i="413"/>
  <c r="AD109" i="128"/>
  <c r="AD111" i="128" s="1"/>
  <c r="AD168" i="128" s="1"/>
  <c r="AG168" i="128"/>
  <c r="AI113" i="128"/>
  <c r="AI170" i="128" s="1"/>
  <c r="AH113" i="128"/>
  <c r="AH170" i="128" s="1"/>
  <c r="AE109" i="128"/>
  <c r="AE111" i="128" s="1"/>
  <c r="AE28" i="413"/>
  <c r="AD60" i="413"/>
  <c r="AG28" i="413"/>
  <c r="AI28" i="413" s="1"/>
  <c r="AA60" i="413"/>
  <c r="AA62" i="413" s="1"/>
  <c r="AA56" i="413"/>
  <c r="AA58" i="413" s="1"/>
  <c r="Y58" i="413"/>
  <c r="AC56" i="413"/>
  <c r="AC58" i="413" s="1"/>
  <c r="J60" i="413"/>
  <c r="J62" i="413" s="1"/>
  <c r="AE60" i="413" l="1"/>
  <c r="AE62" i="413" s="1"/>
  <c r="AD62" i="413"/>
  <c r="AD66" i="413" s="1"/>
  <c r="AH60" i="413"/>
  <c r="AI60" i="413" s="1"/>
  <c r="AI62" i="413" s="1"/>
  <c r="AE168" i="128"/>
  <c r="AE56" i="413"/>
  <c r="AE58" i="413" s="1"/>
  <c r="AG56" i="413"/>
  <c r="AG58" i="413" s="1"/>
  <c r="AH62" i="413" l="1"/>
  <c r="AH66" i="413" s="1"/>
  <c r="AI56" i="413"/>
  <c r="AI58" i="413" s="1"/>
  <c r="AD20" i="399" l="1"/>
  <c r="W163" i="128" l="1"/>
  <c r="X163" i="128"/>
  <c r="Z163" i="128"/>
  <c r="AB163" i="128"/>
  <c r="X165" i="128"/>
  <c r="AB165" i="128"/>
  <c r="AD79" i="128" l="1"/>
  <c r="AD97" i="128"/>
  <c r="AD81" i="128"/>
  <c r="AD82" i="128"/>
  <c r="AD89" i="128"/>
  <c r="AD91" i="128"/>
  <c r="AD92" i="128"/>
  <c r="AD94" i="128"/>
  <c r="AD95" i="128"/>
  <c r="AD83" i="128"/>
  <c r="AD80" i="128"/>
  <c r="T68" i="128"/>
  <c r="W68" i="128"/>
  <c r="V68" i="128"/>
  <c r="S68" i="128"/>
  <c r="Q68" i="128"/>
  <c r="P68" i="128"/>
  <c r="M68" i="128"/>
  <c r="AD66" i="128"/>
  <c r="AE66" i="128" s="1"/>
  <c r="AE68" i="128" s="1"/>
  <c r="Y66" i="128"/>
  <c r="Y113" i="128" s="1"/>
  <c r="Y170" i="128" s="1"/>
  <c r="N66" i="128"/>
  <c r="N68" i="128" s="1"/>
  <c r="S120" i="131"/>
  <c r="S88" i="131"/>
  <c r="S100" i="131"/>
  <c r="AD102" i="131"/>
  <c r="Z66" i="128" l="1"/>
  <c r="AA66" i="128" s="1"/>
  <c r="Y68" i="128"/>
  <c r="AD68" i="128"/>
  <c r="Z113" i="128" l="1"/>
  <c r="Z170" i="128" s="1"/>
  <c r="AA68" i="128"/>
  <c r="AA113" i="128"/>
  <c r="AA170" i="128" s="1"/>
  <c r="W92" i="131" l="1"/>
  <c r="V92" i="131"/>
  <c r="S92" i="131"/>
  <c r="Q92" i="131"/>
  <c r="P92" i="131"/>
  <c r="M92" i="131"/>
  <c r="Z90" i="131"/>
  <c r="Y90" i="131"/>
  <c r="AD90" i="131"/>
  <c r="N90" i="131"/>
  <c r="N92" i="131" s="1"/>
  <c r="AA90" i="131" l="1"/>
  <c r="AA92" i="131" s="1"/>
  <c r="AE90" i="131"/>
  <c r="AE92" i="131" s="1"/>
  <c r="AD92" i="131"/>
  <c r="Y92" i="131"/>
  <c r="T92" i="131"/>
  <c r="AD34" i="413" l="1"/>
  <c r="AD33" i="413"/>
  <c r="AC34" i="413"/>
  <c r="N34" i="413"/>
  <c r="AE34" i="413" l="1"/>
  <c r="S54" i="329" l="1"/>
  <c r="S45" i="329"/>
  <c r="S21" i="329"/>
  <c r="S19" i="329"/>
  <c r="S15" i="329"/>
  <c r="P74" i="437" l="1"/>
  <c r="X74" i="437"/>
  <c r="AB74" i="437"/>
  <c r="AF74" i="437"/>
  <c r="V70" i="437"/>
  <c r="S70" i="437"/>
  <c r="S74" i="437" s="1"/>
  <c r="P70" i="437"/>
  <c r="L70" i="437"/>
  <c r="L74" i="437" s="1"/>
  <c r="H70" i="437"/>
  <c r="H74" i="437" s="1"/>
  <c r="AC68" i="437"/>
  <c r="AC70" i="437" s="1"/>
  <c r="Y68" i="437"/>
  <c r="Y70" i="437" s="1"/>
  <c r="Y74" i="437" s="1"/>
  <c r="N68" i="437"/>
  <c r="N70" i="437" s="1"/>
  <c r="J68" i="437"/>
  <c r="J70" i="437" s="1"/>
  <c r="W66" i="437"/>
  <c r="W74" i="437" s="1"/>
  <c r="V66" i="437"/>
  <c r="V74" i="437" s="1"/>
  <c r="T66" i="437"/>
  <c r="T74" i="437" s="1"/>
  <c r="Q66" i="437"/>
  <c r="Q74" i="437" s="1"/>
  <c r="M66" i="437"/>
  <c r="M74" i="437" s="1"/>
  <c r="I66" i="437"/>
  <c r="I74" i="437" s="1"/>
  <c r="AD64" i="437"/>
  <c r="AD66" i="437" s="1"/>
  <c r="AD74" i="437" s="1"/>
  <c r="Z64" i="437"/>
  <c r="AA64" i="437" s="1"/>
  <c r="AA66" i="437" s="1"/>
  <c r="N64" i="437"/>
  <c r="N66" i="437" s="1"/>
  <c r="J64" i="437"/>
  <c r="J66" i="437" s="1"/>
  <c r="J74" i="437" l="1"/>
  <c r="AC74" i="437"/>
  <c r="N74" i="437"/>
  <c r="AE68" i="437"/>
  <c r="AE70" i="437" s="1"/>
  <c r="AH64" i="437"/>
  <c r="AH66" i="437" s="1"/>
  <c r="AH74" i="437" s="1"/>
  <c r="Z66" i="437"/>
  <c r="Z74" i="437" s="1"/>
  <c r="AG68" i="437"/>
  <c r="AE64" i="437"/>
  <c r="AE66" i="437" s="1"/>
  <c r="AA68" i="437"/>
  <c r="AA70" i="437" s="1"/>
  <c r="AA74" i="437" s="1"/>
  <c r="AI64" i="437" l="1"/>
  <c r="AI66" i="437" s="1"/>
  <c r="AE74" i="437"/>
  <c r="AG70" i="437"/>
  <c r="AG74" i="437" s="1"/>
  <c r="AI68" i="437"/>
  <c r="AI70" i="437" s="1"/>
  <c r="AI74" i="437" l="1"/>
  <c r="V53" i="437"/>
  <c r="S53" i="437"/>
  <c r="L53" i="437"/>
  <c r="H53" i="437"/>
  <c r="P51" i="437"/>
  <c r="AC51" i="437" s="1"/>
  <c r="AC53" i="437" s="1"/>
  <c r="N51" i="437"/>
  <c r="N53" i="437" s="1"/>
  <c r="J51" i="437"/>
  <c r="J53" i="437" s="1"/>
  <c r="V49" i="437"/>
  <c r="S49" i="437"/>
  <c r="P49" i="437"/>
  <c r="L49" i="437"/>
  <c r="H49" i="437"/>
  <c r="AC47" i="437"/>
  <c r="AC49" i="437" s="1"/>
  <c r="Y47" i="437"/>
  <c r="N47" i="437"/>
  <c r="N49" i="437" s="1"/>
  <c r="J47" i="437"/>
  <c r="J49" i="437" s="1"/>
  <c r="W45" i="437"/>
  <c r="V45" i="437"/>
  <c r="T45" i="437"/>
  <c r="S45" i="437"/>
  <c r="Q45" i="437"/>
  <c r="P45" i="437"/>
  <c r="M45" i="437"/>
  <c r="L45" i="437"/>
  <c r="I45" i="437"/>
  <c r="H45" i="437"/>
  <c r="AD43" i="437"/>
  <c r="AC43" i="437"/>
  <c r="Z43" i="437"/>
  <c r="Y43" i="437"/>
  <c r="N43" i="437"/>
  <c r="J43" i="437"/>
  <c r="AD42" i="437"/>
  <c r="AC42" i="437"/>
  <c r="Z42" i="437"/>
  <c r="Y42" i="437"/>
  <c r="N42" i="437"/>
  <c r="J42" i="437"/>
  <c r="AD41" i="437"/>
  <c r="AC41" i="437"/>
  <c r="Z41" i="437"/>
  <c r="Y41" i="437"/>
  <c r="N41" i="437"/>
  <c r="J41" i="437"/>
  <c r="AD40" i="437"/>
  <c r="AC40" i="437"/>
  <c r="Z40" i="437"/>
  <c r="Y40" i="437"/>
  <c r="N40" i="437"/>
  <c r="J40" i="437"/>
  <c r="AD39" i="437"/>
  <c r="AC39" i="437"/>
  <c r="Z39" i="437"/>
  <c r="Y39" i="437"/>
  <c r="N39" i="437"/>
  <c r="J39" i="437"/>
  <c r="AD38" i="437"/>
  <c r="AC38" i="437"/>
  <c r="Z38" i="437"/>
  <c r="Y38" i="437"/>
  <c r="N38" i="437"/>
  <c r="J38" i="437"/>
  <c r="AD37" i="437"/>
  <c r="AE37" i="437" s="1"/>
  <c r="AC37" i="437"/>
  <c r="Z37" i="437"/>
  <c r="Y37" i="437"/>
  <c r="N37" i="437"/>
  <c r="J37" i="437"/>
  <c r="AD36" i="437"/>
  <c r="AC36" i="437"/>
  <c r="Z36" i="437"/>
  <c r="Y36" i="437"/>
  <c r="N36" i="437"/>
  <c r="J36" i="437"/>
  <c r="AH35" i="437"/>
  <c r="AD35" i="437"/>
  <c r="AC35" i="437"/>
  <c r="Z35" i="437"/>
  <c r="Y35" i="437"/>
  <c r="N35" i="437"/>
  <c r="J35" i="437"/>
  <c r="AD34" i="437"/>
  <c r="AC34" i="437"/>
  <c r="Z34" i="437"/>
  <c r="Y34" i="437"/>
  <c r="N34" i="437"/>
  <c r="J34" i="437"/>
  <c r="AD33" i="437"/>
  <c r="AC33" i="437"/>
  <c r="Z33" i="437"/>
  <c r="Y33" i="437"/>
  <c r="N33" i="437"/>
  <c r="J33" i="437"/>
  <c r="W30" i="437"/>
  <c r="V30" i="437"/>
  <c r="V55" i="437" s="1"/>
  <c r="T30" i="437"/>
  <c r="S30" i="437"/>
  <c r="M30" i="437"/>
  <c r="L30" i="437"/>
  <c r="I30" i="437"/>
  <c r="H30" i="437"/>
  <c r="AD28" i="437"/>
  <c r="AC28" i="437"/>
  <c r="AE28" i="437" s="1"/>
  <c r="Z28" i="437"/>
  <c r="Y28" i="437"/>
  <c r="N28" i="437"/>
  <c r="J28" i="437"/>
  <c r="AD27" i="437"/>
  <c r="AC27" i="437"/>
  <c r="Z27" i="437"/>
  <c r="Y27" i="437"/>
  <c r="N27" i="437"/>
  <c r="J27" i="437"/>
  <c r="AD26" i="437"/>
  <c r="AC26" i="437"/>
  <c r="Z26" i="437"/>
  <c r="Y26" i="437"/>
  <c r="N26" i="437"/>
  <c r="J26" i="437"/>
  <c r="AD25" i="437"/>
  <c r="Z25" i="437"/>
  <c r="Y25" i="437"/>
  <c r="N25" i="437"/>
  <c r="J25" i="437"/>
  <c r="AC24" i="437"/>
  <c r="Y24" i="437"/>
  <c r="Q30" i="437"/>
  <c r="P30" i="437"/>
  <c r="N24" i="437"/>
  <c r="J24" i="437"/>
  <c r="AD23" i="437"/>
  <c r="AC23" i="437"/>
  <c r="Z23" i="437"/>
  <c r="Y23" i="437"/>
  <c r="N23" i="437"/>
  <c r="J23" i="437"/>
  <c r="AD22" i="437"/>
  <c r="AC22" i="437"/>
  <c r="Z22" i="437"/>
  <c r="Y22" i="437"/>
  <c r="N22" i="437"/>
  <c r="J22" i="437"/>
  <c r="AD21" i="437"/>
  <c r="AC21" i="437"/>
  <c r="Z21" i="437"/>
  <c r="Y21" i="437"/>
  <c r="N21" i="437"/>
  <c r="J21" i="437"/>
  <c r="AD20" i="437"/>
  <c r="AC20" i="437"/>
  <c r="Z20" i="437"/>
  <c r="Y20" i="437"/>
  <c r="N20" i="437"/>
  <c r="J20" i="437"/>
  <c r="AH43" i="437" l="1"/>
  <c r="AG22" i="437"/>
  <c r="P53" i="437"/>
  <c r="AG38" i="437"/>
  <c r="Y51" i="437"/>
  <c r="Q55" i="437"/>
  <c r="AE40" i="437"/>
  <c r="AG41" i="437"/>
  <c r="AG43" i="437"/>
  <c r="AI43" i="437" s="1"/>
  <c r="AH22" i="437"/>
  <c r="AH23" i="437"/>
  <c r="AH25" i="437"/>
  <c r="AG26" i="437"/>
  <c r="AE27" i="437"/>
  <c r="AG34" i="437"/>
  <c r="AE35" i="437"/>
  <c r="AH39" i="437"/>
  <c r="AE43" i="437"/>
  <c r="AH21" i="437"/>
  <c r="AG27" i="437"/>
  <c r="AG35" i="437"/>
  <c r="AI35" i="437" s="1"/>
  <c r="AH36" i="437"/>
  <c r="AG42" i="437"/>
  <c r="J30" i="437"/>
  <c r="AE20" i="437"/>
  <c r="AA21" i="437"/>
  <c r="AG23" i="437"/>
  <c r="AH26" i="437"/>
  <c r="AH27" i="437"/>
  <c r="W55" i="437"/>
  <c r="AE36" i="437"/>
  <c r="AG37" i="437"/>
  <c r="AG39" i="437"/>
  <c r="AI39" i="437" s="1"/>
  <c r="AH40" i="437"/>
  <c r="AE41" i="437"/>
  <c r="AE47" i="437"/>
  <c r="AE49" i="437" s="1"/>
  <c r="AE21" i="437"/>
  <c r="I55" i="437"/>
  <c r="T55" i="437"/>
  <c r="N45" i="437"/>
  <c r="AD45" i="437"/>
  <c r="AE39" i="437"/>
  <c r="AG47" i="437"/>
  <c r="AG49" i="437" s="1"/>
  <c r="AG24" i="437"/>
  <c r="AG51" i="437"/>
  <c r="AG53" i="437" s="1"/>
  <c r="AH34" i="437"/>
  <c r="AH38" i="437"/>
  <c r="AG21" i="437"/>
  <c r="AI21" i="437" s="1"/>
  <c r="P55" i="437"/>
  <c r="AG28" i="437"/>
  <c r="M55" i="437"/>
  <c r="Z45" i="437"/>
  <c r="J45" i="437"/>
  <c r="AA34" i="437"/>
  <c r="AH37" i="437"/>
  <c r="AA38" i="437"/>
  <c r="AH41" i="437"/>
  <c r="AI41" i="437" s="1"/>
  <c r="AA42" i="437"/>
  <c r="AA47" i="437"/>
  <c r="AA49" i="437" s="1"/>
  <c r="N30" i="437"/>
  <c r="N55" i="437" s="1"/>
  <c r="L55" i="437"/>
  <c r="Y45" i="437"/>
  <c r="AE33" i="437"/>
  <c r="AH42" i="437"/>
  <c r="AI42" i="437" s="1"/>
  <c r="AH20" i="437"/>
  <c r="AE22" i="437"/>
  <c r="AE26" i="437"/>
  <c r="AH28" i="437"/>
  <c r="H55" i="437"/>
  <c r="S55" i="437"/>
  <c r="AC45" i="437"/>
  <c r="AE34" i="437"/>
  <c r="AG36" i="437"/>
  <c r="AI36" i="437" s="1"/>
  <c r="AE38" i="437"/>
  <c r="AG40" i="437"/>
  <c r="AE42" i="437"/>
  <c r="Y49" i="437"/>
  <c r="AI47" i="437"/>
  <c r="AI49" i="437" s="1"/>
  <c r="AA25" i="437"/>
  <c r="Y30" i="437"/>
  <c r="AA20" i="437"/>
  <c r="AG20" i="437"/>
  <c r="AE23" i="437"/>
  <c r="AD24" i="437"/>
  <c r="AE24" i="437" s="1"/>
  <c r="AC25" i="437"/>
  <c r="AE25" i="437" s="1"/>
  <c r="AA28" i="437"/>
  <c r="AA33" i="437"/>
  <c r="AG33" i="437"/>
  <c r="AA37" i="437"/>
  <c r="AA41" i="437"/>
  <c r="AA51" i="437"/>
  <c r="AA53" i="437" s="1"/>
  <c r="Y53" i="437"/>
  <c r="AA23" i="437"/>
  <c r="Z24" i="437"/>
  <c r="AA24" i="437" s="1"/>
  <c r="AA27" i="437"/>
  <c r="AH33" i="437"/>
  <c r="AA36" i="437"/>
  <c r="AA40" i="437"/>
  <c r="AA22" i="437"/>
  <c r="AA26" i="437"/>
  <c r="AA35" i="437"/>
  <c r="AA39" i="437"/>
  <c r="AA43" i="437"/>
  <c r="AE51" i="437"/>
  <c r="AE53" i="437" s="1"/>
  <c r="AI22" i="437" l="1"/>
  <c r="AI26" i="437"/>
  <c r="AI38" i="437"/>
  <c r="Q77" i="437"/>
  <c r="AI51" i="437"/>
  <c r="AI53" i="437" s="1"/>
  <c r="AI34" i="437"/>
  <c r="AI23" i="437"/>
  <c r="AH45" i="437"/>
  <c r="AI40" i="437"/>
  <c r="AE45" i="437"/>
  <c r="J55" i="437"/>
  <c r="AI27" i="437"/>
  <c r="AI37" i="437"/>
  <c r="AE30" i="437"/>
  <c r="AE55" i="437" s="1"/>
  <c r="AH24" i="437"/>
  <c r="AH30" i="437" s="1"/>
  <c r="AC30" i="437"/>
  <c r="AC55" i="437" s="1"/>
  <c r="AI28" i="437"/>
  <c r="AG25" i="437"/>
  <c r="AI25" i="437" s="1"/>
  <c r="AI20" i="437"/>
  <c r="AA30" i="437"/>
  <c r="AA45" i="437"/>
  <c r="Y55" i="437"/>
  <c r="AI24" i="437"/>
  <c r="AD30" i="437"/>
  <c r="AD55" i="437" s="1"/>
  <c r="AI33" i="437"/>
  <c r="AG45" i="437"/>
  <c r="Z30" i="437"/>
  <c r="Z55" i="437" s="1"/>
  <c r="AI45" i="437" l="1"/>
  <c r="AH55" i="437"/>
  <c r="AG30" i="437"/>
  <c r="AG55" i="437" s="1"/>
  <c r="AA55" i="437"/>
  <c r="AI30" i="437"/>
  <c r="AI55" i="437" s="1"/>
  <c r="AD30" i="330" l="1"/>
  <c r="AC30" i="330"/>
  <c r="N30" i="330"/>
  <c r="AE30" i="330" l="1"/>
  <c r="AD22" i="330" l="1"/>
  <c r="AC22" i="330"/>
  <c r="N22" i="330"/>
  <c r="AE22" i="330" l="1"/>
  <c r="C21" i="327" l="1"/>
  <c r="D21" i="327"/>
  <c r="AH33" i="327" l="1"/>
  <c r="AH43" i="327" l="1"/>
  <c r="AD21" i="399" l="1"/>
  <c r="AD24" i="399" s="1"/>
  <c r="AC21" i="399"/>
  <c r="N21" i="399"/>
  <c r="AE21" i="399" l="1"/>
  <c r="I59" i="327"/>
  <c r="K51" i="328" l="1"/>
  <c r="M45" i="328"/>
  <c r="M51" i="328" s="1"/>
  <c r="AB45" i="328"/>
  <c r="X45" i="328"/>
  <c r="W45" i="328"/>
  <c r="V45" i="328"/>
  <c r="T45" i="328"/>
  <c r="T51" i="328" s="1"/>
  <c r="S45" i="328"/>
  <c r="Q45" i="328"/>
  <c r="P45" i="328"/>
  <c r="L45" i="328"/>
  <c r="AD42" i="328"/>
  <c r="AC42" i="328"/>
  <c r="Z42" i="328"/>
  <c r="Y42" i="328"/>
  <c r="N42" i="328"/>
  <c r="J42" i="328"/>
  <c r="AD41" i="328"/>
  <c r="AC41" i="328"/>
  <c r="AE41" i="328" s="1"/>
  <c r="Z41" i="328"/>
  <c r="Y41" i="328"/>
  <c r="N41" i="328"/>
  <c r="I45" i="328"/>
  <c r="I51" i="328" s="1"/>
  <c r="J41" i="328"/>
  <c r="J45" i="328" s="1"/>
  <c r="AD40" i="328"/>
  <c r="AC40" i="328"/>
  <c r="N40" i="328"/>
  <c r="J40" i="328"/>
  <c r="Z45" i="328" l="1"/>
  <c r="Z51" i="328" s="1"/>
  <c r="AE40" i="328"/>
  <c r="AD45" i="328"/>
  <c r="AD51" i="328" s="1"/>
  <c r="AC45" i="328"/>
  <c r="N45" i="328"/>
  <c r="AE42" i="328"/>
  <c r="AG42" i="328"/>
  <c r="AG41" i="328"/>
  <c r="AH41" i="328"/>
  <c r="AH42" i="328"/>
  <c r="H45" i="328"/>
  <c r="AA42" i="328"/>
  <c r="Y45" i="328"/>
  <c r="AA41" i="328"/>
  <c r="AI41" i="328" l="1"/>
  <c r="AE45" i="328"/>
  <c r="AH45" i="328"/>
  <c r="AH51" i="328" s="1"/>
  <c r="AI42" i="328"/>
  <c r="AI45" i="328" s="1"/>
  <c r="AG45" i="328"/>
  <c r="AA45" i="328"/>
  <c r="M37" i="330" l="1"/>
  <c r="L37" i="330"/>
  <c r="Q33" i="327" l="1"/>
  <c r="M62" i="399" l="1"/>
  <c r="L59" i="399"/>
  <c r="H25" i="413" l="1"/>
  <c r="I25" i="413"/>
  <c r="L25" i="413"/>
  <c r="M25" i="413"/>
  <c r="O25" i="413"/>
  <c r="P25" i="413"/>
  <c r="Q25" i="413"/>
  <c r="R25" i="413"/>
  <c r="S25" i="413"/>
  <c r="T25" i="413"/>
  <c r="V25" i="413"/>
  <c r="W25" i="413"/>
  <c r="X25" i="413"/>
  <c r="AF25" i="413"/>
  <c r="AC23" i="413"/>
  <c r="AD23" i="413"/>
  <c r="N23" i="413"/>
  <c r="J23" i="413"/>
  <c r="AE23" i="413" l="1"/>
  <c r="Y40" i="330" l="1"/>
  <c r="N40" i="330"/>
  <c r="J40" i="330"/>
  <c r="AA40" i="330" l="1"/>
  <c r="AC40" i="330"/>
  <c r="AE40" i="330" s="1"/>
  <c r="AG40" i="330" l="1"/>
  <c r="AI40" i="330" s="1"/>
  <c r="G24" i="327" l="1"/>
  <c r="AD37" i="330" l="1"/>
  <c r="AC37" i="330"/>
  <c r="AE37" i="330" s="1"/>
  <c r="Z37" i="330"/>
  <c r="Y37" i="330"/>
  <c r="AA37" i="330" s="1"/>
  <c r="N37" i="330"/>
  <c r="W76" i="327" l="1"/>
  <c r="W73" i="327"/>
  <c r="E73" i="327"/>
  <c r="E44" i="327" l="1"/>
  <c r="F85" i="327"/>
  <c r="E81" i="327"/>
  <c r="E19" i="327"/>
  <c r="E77" i="327"/>
  <c r="H23" i="327" l="1"/>
  <c r="I66" i="327" l="1"/>
  <c r="I88" i="327" l="1"/>
  <c r="I87" i="327"/>
  <c r="I90" i="327"/>
  <c r="I89" i="327"/>
  <c r="I81" i="327"/>
  <c r="I91" i="327" l="1"/>
  <c r="E80" i="327"/>
  <c r="E78" i="327"/>
  <c r="E82" i="327"/>
  <c r="M44" i="413"/>
  <c r="L44" i="413"/>
  <c r="M42" i="413"/>
  <c r="L42" i="413"/>
  <c r="I44" i="413"/>
  <c r="H44" i="413"/>
  <c r="I42" i="413"/>
  <c r="H42" i="413"/>
  <c r="Q44" i="413"/>
  <c r="P44" i="413"/>
  <c r="Q42" i="413"/>
  <c r="P42" i="413"/>
  <c r="T44" i="413"/>
  <c r="S44" i="413"/>
  <c r="T42" i="413"/>
  <c r="S42" i="413"/>
  <c r="J21" i="330"/>
  <c r="J20" i="330"/>
  <c r="N79" i="187" l="1"/>
  <c r="I16" i="187"/>
  <c r="H12" i="187"/>
  <c r="I45" i="187"/>
  <c r="H30" i="187"/>
  <c r="F50" i="229"/>
  <c r="F48" i="229"/>
  <c r="F47" i="229"/>
  <c r="F46" i="229"/>
  <c r="F45" i="229"/>
  <c r="F44" i="229"/>
  <c r="F27" i="229"/>
  <c r="F26" i="229"/>
  <c r="F25" i="229"/>
  <c r="F24" i="229"/>
  <c r="F23" i="229"/>
  <c r="F22" i="229"/>
  <c r="F21" i="229"/>
  <c r="F20" i="229"/>
  <c r="F19" i="229"/>
  <c r="F18" i="229"/>
  <c r="F17" i="229"/>
  <c r="F16" i="229"/>
  <c r="F14" i="229"/>
  <c r="N117" i="186"/>
  <c r="H66" i="186"/>
  <c r="H61" i="186"/>
  <c r="H58" i="186"/>
  <c r="I58" i="186" s="1"/>
  <c r="I52" i="186"/>
  <c r="H52" i="186"/>
  <c r="I14" i="186"/>
  <c r="H14" i="186"/>
  <c r="I13" i="186"/>
  <c r="H13" i="186"/>
  <c r="I12" i="186"/>
  <c r="H12" i="186"/>
  <c r="J59" i="399"/>
  <c r="K50" i="406" l="1"/>
  <c r="I35" i="406"/>
  <c r="H35" i="406"/>
  <c r="L58" i="31"/>
  <c r="L59" i="31" s="1"/>
  <c r="V55" i="399" l="1"/>
  <c r="L55" i="399"/>
  <c r="L65" i="399" s="1"/>
  <c r="P55" i="399"/>
  <c r="S55" i="399"/>
  <c r="AF55" i="399"/>
  <c r="AH55" i="399"/>
  <c r="AC53" i="399"/>
  <c r="AE53" i="399" s="1"/>
  <c r="N53" i="399"/>
  <c r="AC35" i="330" l="1"/>
  <c r="AD35" i="330"/>
  <c r="AE35" i="330" l="1"/>
  <c r="AC29" i="330"/>
  <c r="AD29" i="330"/>
  <c r="N29" i="330"/>
  <c r="AE29" i="330" l="1"/>
  <c r="N29" i="413" l="1"/>
  <c r="AC29" i="413"/>
  <c r="AD29" i="413"/>
  <c r="AE29" i="413" l="1"/>
  <c r="E43" i="327" l="1"/>
  <c r="Q43" i="327" s="1"/>
  <c r="AC28" i="31" l="1"/>
  <c r="AE28" i="31" s="1"/>
  <c r="N28" i="31"/>
  <c r="L37" i="31"/>
  <c r="L38" i="31" s="1"/>
  <c r="P37" i="31"/>
  <c r="R37" i="31"/>
  <c r="S37" i="31"/>
  <c r="V37" i="31"/>
  <c r="W37" i="31"/>
  <c r="X37" i="31"/>
  <c r="Z37" i="31"/>
  <c r="AB37" i="31"/>
  <c r="AF37" i="31"/>
  <c r="AH37" i="31"/>
  <c r="AC15" i="31"/>
  <c r="AE15" i="31" s="1"/>
  <c r="AC11" i="31"/>
  <c r="AE11" i="31" s="1"/>
  <c r="N15" i="31"/>
  <c r="N11" i="31"/>
  <c r="AC15" i="186" l="1"/>
  <c r="AD15" i="186"/>
  <c r="AE15" i="186" l="1"/>
  <c r="AD38" i="128" l="1"/>
  <c r="AC38" i="128"/>
  <c r="AE38" i="128" s="1"/>
  <c r="Z38" i="128"/>
  <c r="AH38" i="128" s="1"/>
  <c r="Y38" i="128"/>
  <c r="AG38" i="128" s="1"/>
  <c r="AC29" i="128"/>
  <c r="AD29" i="128"/>
  <c r="N29" i="128"/>
  <c r="AI38" i="128" l="1"/>
  <c r="AE29" i="128"/>
  <c r="AA38" i="128"/>
  <c r="L50" i="406" l="1"/>
  <c r="M50" i="406"/>
  <c r="N50" i="406"/>
  <c r="V50" i="406"/>
  <c r="W50" i="406"/>
  <c r="X50" i="406"/>
  <c r="AB50" i="406"/>
  <c r="AF50" i="406"/>
  <c r="M49" i="327" l="1"/>
  <c r="T166" i="128" l="1"/>
  <c r="V166" i="128"/>
  <c r="W166" i="128"/>
  <c r="X166" i="128"/>
  <c r="Z166" i="128"/>
  <c r="AB166" i="128"/>
  <c r="AD166" i="128"/>
  <c r="AF166" i="128"/>
  <c r="AH166" i="128"/>
  <c r="T167" i="128"/>
  <c r="V167" i="128"/>
  <c r="W167" i="128"/>
  <c r="X167" i="128"/>
  <c r="Z167" i="128"/>
  <c r="AB167" i="128"/>
  <c r="AD167" i="128"/>
  <c r="AF167" i="128"/>
  <c r="AH167" i="128"/>
  <c r="X54" i="128"/>
  <c r="AB54" i="128"/>
  <c r="AF54" i="128"/>
  <c r="AC50" i="128"/>
  <c r="AE50" i="128" s="1"/>
  <c r="S52" i="128"/>
  <c r="S167" i="128" s="1"/>
  <c r="P52" i="128"/>
  <c r="L52" i="128"/>
  <c r="Y50" i="128"/>
  <c r="AA50" i="128" s="1"/>
  <c r="N50" i="128"/>
  <c r="AC49" i="128"/>
  <c r="Y49" i="128"/>
  <c r="N49" i="128"/>
  <c r="S47" i="128"/>
  <c r="P47" i="128"/>
  <c r="L47" i="128"/>
  <c r="AC45" i="128"/>
  <c r="AC47" i="128" s="1"/>
  <c r="Y45" i="128"/>
  <c r="Y47" i="128" s="1"/>
  <c r="Y166" i="128" s="1"/>
  <c r="N45" i="128"/>
  <c r="N47" i="128" s="1"/>
  <c r="Y52" i="128" l="1"/>
  <c r="Y167" i="128" s="1"/>
  <c r="AC52" i="128"/>
  <c r="AC167" i="128" s="1"/>
  <c r="AE45" i="128"/>
  <c r="AE47" i="128" s="1"/>
  <c r="N52" i="128"/>
  <c r="AE49" i="128"/>
  <c r="AG50" i="128"/>
  <c r="AI50" i="128" s="1"/>
  <c r="AA45" i="128"/>
  <c r="AA47" i="128" s="1"/>
  <c r="AA166" i="128" s="1"/>
  <c r="AG49" i="128"/>
  <c r="AG45" i="128"/>
  <c r="AA49" i="128"/>
  <c r="AA52" i="128" s="1"/>
  <c r="AA167" i="128" s="1"/>
  <c r="AE52" i="128" l="1"/>
  <c r="AE167" i="128" s="1"/>
  <c r="AG52" i="128"/>
  <c r="AG167" i="128" s="1"/>
  <c r="AI49" i="128"/>
  <c r="AI52" i="128" s="1"/>
  <c r="AI167" i="128" s="1"/>
  <c r="AG47" i="128"/>
  <c r="AG166" i="128" s="1"/>
  <c r="AI45" i="128"/>
  <c r="AI47" i="128" s="1"/>
  <c r="AI166" i="128" s="1"/>
  <c r="V54" i="413" l="1"/>
  <c r="V66" i="413" s="1"/>
  <c r="S66" i="413"/>
  <c r="P54" i="413"/>
  <c r="P66" i="413" s="1"/>
  <c r="L54" i="413"/>
  <c r="L66" i="413" s="1"/>
  <c r="H54" i="413"/>
  <c r="H66" i="413" s="1"/>
  <c r="AC52" i="413"/>
  <c r="AC54" i="413" s="1"/>
  <c r="AC66" i="413" s="1"/>
  <c r="Y52" i="413"/>
  <c r="Y54" i="413" s="1"/>
  <c r="Y66" i="413" s="1"/>
  <c r="N52" i="413"/>
  <c r="N54" i="413" s="1"/>
  <c r="J52" i="413"/>
  <c r="J54" i="413" s="1"/>
  <c r="W36" i="413"/>
  <c r="V36" i="413"/>
  <c r="T36" i="413"/>
  <c r="S36" i="413"/>
  <c r="Q36" i="413"/>
  <c r="P36" i="413"/>
  <c r="M36" i="413"/>
  <c r="L36" i="413"/>
  <c r="L38" i="413" s="1"/>
  <c r="I36" i="413"/>
  <c r="I38" i="413" s="1"/>
  <c r="H36" i="413"/>
  <c r="H38" i="413" s="1"/>
  <c r="AC33" i="413"/>
  <c r="Z33" i="413"/>
  <c r="Y33" i="413"/>
  <c r="N33" i="413"/>
  <c r="J33" i="413"/>
  <c r="AD32" i="413"/>
  <c r="AC32" i="413"/>
  <c r="Z32" i="413"/>
  <c r="Y32" i="413"/>
  <c r="N32" i="413"/>
  <c r="J32" i="413"/>
  <c r="AD31" i="413"/>
  <c r="AC31" i="413"/>
  <c r="Z31" i="413"/>
  <c r="Y31" i="413"/>
  <c r="N31" i="413"/>
  <c r="AD30" i="413"/>
  <c r="AH30" i="413" s="1"/>
  <c r="AC30" i="413"/>
  <c r="AG30" i="413" s="1"/>
  <c r="N30" i="413"/>
  <c r="AD27" i="413"/>
  <c r="AC27" i="413"/>
  <c r="Z27" i="413"/>
  <c r="Y27" i="413"/>
  <c r="N27" i="413"/>
  <c r="AD22" i="413"/>
  <c r="AC22" i="413"/>
  <c r="Z22" i="413"/>
  <c r="Y22" i="413"/>
  <c r="N22" i="413"/>
  <c r="J22" i="413"/>
  <c r="AD21" i="413"/>
  <c r="AD44" i="413" s="1"/>
  <c r="AC44" i="413"/>
  <c r="Z21" i="413"/>
  <c r="Y21" i="413"/>
  <c r="N21" i="413"/>
  <c r="N44" i="413" s="1"/>
  <c r="J21" i="413"/>
  <c r="J44" i="413" s="1"/>
  <c r="AD19" i="413"/>
  <c r="AD42" i="413" s="1"/>
  <c r="AC19" i="413"/>
  <c r="AC42" i="413" s="1"/>
  <c r="Z19" i="413"/>
  <c r="Z42" i="413" s="1"/>
  <c r="Y19" i="413"/>
  <c r="N19" i="413"/>
  <c r="N42" i="413" s="1"/>
  <c r="J19" i="413"/>
  <c r="N66" i="413" l="1"/>
  <c r="J66" i="413"/>
  <c r="AC36" i="413"/>
  <c r="J42" i="413"/>
  <c r="J25" i="413"/>
  <c r="AD36" i="413"/>
  <c r="AE31" i="413"/>
  <c r="N25" i="413"/>
  <c r="AG31" i="413"/>
  <c r="J36" i="413"/>
  <c r="J38" i="413" s="1"/>
  <c r="AD25" i="413"/>
  <c r="Z25" i="413"/>
  <c r="AC25" i="413"/>
  <c r="Y25" i="413"/>
  <c r="AA52" i="413"/>
  <c r="AA54" i="413" s="1"/>
  <c r="AA66" i="413" s="1"/>
  <c r="AG32" i="413"/>
  <c r="AH22" i="413"/>
  <c r="AG21" i="413"/>
  <c r="AE22" i="413"/>
  <c r="AG22" i="413"/>
  <c r="AG33" i="413"/>
  <c r="S38" i="413"/>
  <c r="W38" i="413"/>
  <c r="Q38" i="413"/>
  <c r="AH32" i="413"/>
  <c r="AH33" i="413"/>
  <c r="AA27" i="413"/>
  <c r="P38" i="413"/>
  <c r="Q68" i="413" s="1"/>
  <c r="V38" i="413"/>
  <c r="AE21" i="413"/>
  <c r="AE44" i="413" s="1"/>
  <c r="AG27" i="413"/>
  <c r="AA32" i="413"/>
  <c r="AA22" i="413"/>
  <c r="M38" i="413"/>
  <c r="N36" i="413"/>
  <c r="AH31" i="413"/>
  <c r="AI31" i="413" s="1"/>
  <c r="T38" i="413"/>
  <c r="Y36" i="413"/>
  <c r="AA31" i="413"/>
  <c r="AG52" i="413"/>
  <c r="AG54" i="413" s="1"/>
  <c r="AG66" i="413" s="1"/>
  <c r="Z36" i="413"/>
  <c r="AH27" i="413"/>
  <c r="AE33" i="413"/>
  <c r="AI30" i="413"/>
  <c r="AE19" i="413"/>
  <c r="AA21" i="413"/>
  <c r="AE30" i="413"/>
  <c r="Y42" i="413"/>
  <c r="AA42" i="413" s="1"/>
  <c r="AA19" i="413"/>
  <c r="AG19" i="413"/>
  <c r="AH21" i="413"/>
  <c r="AE27" i="413"/>
  <c r="AE32" i="413"/>
  <c r="AA33" i="413"/>
  <c r="AE52" i="413"/>
  <c r="AE54" i="413" s="1"/>
  <c r="AH19" i="413"/>
  <c r="AI33" i="413" l="1"/>
  <c r="AI21" i="413"/>
  <c r="AI52" i="413"/>
  <c r="AI54" i="413" s="1"/>
  <c r="AI66" i="413" s="1"/>
  <c r="AI32" i="413"/>
  <c r="AH25" i="413"/>
  <c r="AE25" i="413"/>
  <c r="AA25" i="413"/>
  <c r="AI22" i="413"/>
  <c r="AG25" i="413"/>
  <c r="AE66" i="413"/>
  <c r="AG36" i="413"/>
  <c r="Q69" i="413"/>
  <c r="Y38" i="413"/>
  <c r="Y44" i="413" s="1"/>
  <c r="AH36" i="413"/>
  <c r="AD38" i="413"/>
  <c r="AI27" i="413"/>
  <c r="N38" i="413"/>
  <c r="AE42" i="413"/>
  <c r="Z38" i="413"/>
  <c r="Z44" i="413" s="1"/>
  <c r="AA36" i="413"/>
  <c r="AE36" i="413"/>
  <c r="AH42" i="413"/>
  <c r="AI19" i="413"/>
  <c r="AG42" i="413"/>
  <c r="AI42" i="413" s="1"/>
  <c r="AC38" i="413"/>
  <c r="AH38" i="413" l="1"/>
  <c r="AH44" i="413" s="1"/>
  <c r="AI36" i="413"/>
  <c r="AG38" i="413"/>
  <c r="AG44" i="413" s="1"/>
  <c r="AI44" i="413" s="1"/>
  <c r="AE38" i="413"/>
  <c r="AI25" i="413"/>
  <c r="AA44" i="413"/>
  <c r="AA38" i="413"/>
  <c r="AI38" i="413" l="1"/>
  <c r="X37" i="406" l="1"/>
  <c r="AB37" i="406"/>
  <c r="W35" i="406"/>
  <c r="V35" i="406"/>
  <c r="T35" i="406"/>
  <c r="S35" i="406"/>
  <c r="Q35" i="406"/>
  <c r="P35" i="406"/>
  <c r="M35" i="406"/>
  <c r="L35" i="406"/>
  <c r="N17" i="406"/>
  <c r="Z33" i="406"/>
  <c r="Z35" i="406" s="1"/>
  <c r="Y33" i="406"/>
  <c r="Y35" i="406" s="1"/>
  <c r="N33" i="406"/>
  <c r="N35" i="406" s="1"/>
  <c r="J33" i="406"/>
  <c r="J35" i="406" s="1"/>
  <c r="AA33" i="406" l="1"/>
  <c r="AA35" i="406" s="1"/>
  <c r="AC33" i="406"/>
  <c r="AC35" i="406" s="1"/>
  <c r="AD33" i="406"/>
  <c r="AD35" i="406" s="1"/>
  <c r="AE33" i="406" l="1"/>
  <c r="AE35" i="406" s="1"/>
  <c r="Y27" i="128" l="1"/>
  <c r="Z27" i="128"/>
  <c r="Y15" i="128"/>
  <c r="AA15" i="128" s="1"/>
  <c r="Y16" i="128"/>
  <c r="AA16" i="128" s="1"/>
  <c r="Z41" i="128"/>
  <c r="Y41" i="128"/>
  <c r="Z40" i="128"/>
  <c r="Y40" i="128"/>
  <c r="Z39" i="128"/>
  <c r="Y39" i="128"/>
  <c r="Y37" i="128"/>
  <c r="Z36" i="128"/>
  <c r="Y36" i="128"/>
  <c r="Z35" i="128"/>
  <c r="Y35" i="128"/>
  <c r="Z34" i="128"/>
  <c r="Y34" i="128"/>
  <c r="Z33" i="128"/>
  <c r="Y33" i="128"/>
  <c r="Z32" i="128"/>
  <c r="Y32" i="128"/>
  <c r="Z30" i="128"/>
  <c r="Y30" i="128"/>
  <c r="Z28" i="128"/>
  <c r="Y28" i="128"/>
  <c r="J22" i="128"/>
  <c r="AA32" i="128" l="1"/>
  <c r="AA34" i="128"/>
  <c r="AA36" i="128"/>
  <c r="AA39" i="128"/>
  <c r="AA30" i="128"/>
  <c r="AA33" i="128"/>
  <c r="AA35" i="128"/>
  <c r="AA40" i="128"/>
  <c r="AA27" i="128"/>
  <c r="AA41" i="128"/>
  <c r="AA28" i="128"/>
  <c r="AH133" i="327" l="1"/>
  <c r="AH20" i="327" l="1"/>
  <c r="Q57" i="327"/>
  <c r="AH53" i="327"/>
  <c r="J26" i="330" l="1"/>
  <c r="I26" i="330"/>
  <c r="H26" i="330"/>
  <c r="V146" i="381" l="1"/>
  <c r="V143" i="381"/>
  <c r="Z62" i="399"/>
  <c r="AA62" i="399" l="1"/>
  <c r="N66" i="329"/>
  <c r="M66" i="329"/>
  <c r="L66" i="329"/>
  <c r="N56" i="329"/>
  <c r="L56" i="329"/>
  <c r="N52" i="329"/>
  <c r="M52" i="329"/>
  <c r="L52" i="329"/>
  <c r="N23" i="329"/>
  <c r="N69" i="329" s="1"/>
  <c r="L23" i="329"/>
  <c r="P17" i="329"/>
  <c r="N17" i="329"/>
  <c r="L17" i="329"/>
  <c r="Z46" i="406"/>
  <c r="Y46" i="406"/>
  <c r="AA46" i="406" s="1"/>
  <c r="AA45" i="406"/>
  <c r="Z45" i="406"/>
  <c r="Y45" i="406"/>
  <c r="Z44" i="406"/>
  <c r="AA44" i="406" s="1"/>
  <c r="Y44" i="406"/>
  <c r="Z24" i="406"/>
  <c r="Y24" i="406"/>
  <c r="Z15" i="406"/>
  <c r="Y15" i="406"/>
  <c r="AA15" i="406" s="1"/>
  <c r="AI29" i="406"/>
  <c r="AH29" i="406"/>
  <c r="AG29" i="406"/>
  <c r="AH46" i="406"/>
  <c r="AG46" i="406"/>
  <c r="AI46" i="406" s="1"/>
  <c r="AH45" i="406"/>
  <c r="AG45" i="406"/>
  <c r="AI45" i="406" s="1"/>
  <c r="AG44" i="406"/>
  <c r="AG48" i="406" s="1"/>
  <c r="I48" i="406"/>
  <c r="H48" i="406"/>
  <c r="J46" i="406"/>
  <c r="J45" i="406"/>
  <c r="J44" i="406"/>
  <c r="J48" i="406" s="1"/>
  <c r="I29" i="406"/>
  <c r="I37" i="406" s="1"/>
  <c r="H29" i="406"/>
  <c r="H37" i="406" s="1"/>
  <c r="J27" i="406"/>
  <c r="J26" i="406"/>
  <c r="J25" i="406"/>
  <c r="J24" i="406"/>
  <c r="J23" i="406"/>
  <c r="I17" i="406"/>
  <c r="H17" i="406"/>
  <c r="J15" i="406"/>
  <c r="J17" i="406" s="1"/>
  <c r="L69" i="329" l="1"/>
  <c r="I50" i="406"/>
  <c r="H50" i="406"/>
  <c r="M69" i="329"/>
  <c r="AA24" i="406"/>
  <c r="J29" i="406"/>
  <c r="Y17" i="406"/>
  <c r="AH44" i="406"/>
  <c r="AH48" i="406" s="1"/>
  <c r="AI44" i="406"/>
  <c r="AI48" i="406" s="1"/>
  <c r="Y48" i="406"/>
  <c r="J37" i="406" l="1"/>
  <c r="J50" i="406" s="1"/>
  <c r="O62" i="327" l="1"/>
  <c r="M90" i="186" l="1"/>
  <c r="L90" i="186"/>
  <c r="J60" i="399" l="1"/>
  <c r="H60" i="399"/>
  <c r="Q63" i="399"/>
  <c r="Q65" i="399" s="1"/>
  <c r="T63" i="399"/>
  <c r="T65" i="399" s="1"/>
  <c r="V63" i="399"/>
  <c r="W63" i="399"/>
  <c r="W65" i="399" s="1"/>
  <c r="Y63" i="399"/>
  <c r="Z63" i="399"/>
  <c r="Z65" i="399" s="1"/>
  <c r="AA63" i="399"/>
  <c r="AD62" i="399"/>
  <c r="N62" i="399"/>
  <c r="N63" i="399" s="1"/>
  <c r="M63" i="399"/>
  <c r="M65" i="399" s="1"/>
  <c r="V60" i="399"/>
  <c r="V65" i="399" s="1"/>
  <c r="P60" i="399"/>
  <c r="S60" i="399"/>
  <c r="L60" i="399"/>
  <c r="W67" i="399" l="1"/>
  <c r="AE62" i="399"/>
  <c r="AE63" i="399" s="1"/>
  <c r="AH62" i="399"/>
  <c r="AD63" i="399"/>
  <c r="AD65" i="399" s="1"/>
  <c r="N59" i="399"/>
  <c r="N60" i="399" s="1"/>
  <c r="AC59" i="399"/>
  <c r="Y59" i="399"/>
  <c r="AG59" i="399" l="1"/>
  <c r="AI59" i="399" s="1"/>
  <c r="AI60" i="399" s="1"/>
  <c r="AI62" i="399"/>
  <c r="AI63" i="399" s="1"/>
  <c r="AH63" i="399"/>
  <c r="AH65" i="399" s="1"/>
  <c r="AG60" i="399"/>
  <c r="Y60" i="399"/>
  <c r="AA59" i="399"/>
  <c r="AA60" i="399" s="1"/>
  <c r="AC60" i="399"/>
  <c r="AE59" i="399"/>
  <c r="AE60" i="399" s="1"/>
  <c r="W49" i="327" l="1"/>
  <c r="H27" i="327" l="1"/>
  <c r="H71" i="327" l="1"/>
  <c r="AJ105" i="381" l="1"/>
  <c r="H25" i="327" l="1"/>
  <c r="M60" i="31" l="1"/>
  <c r="M59" i="31"/>
  <c r="M61" i="31" l="1"/>
  <c r="AA48" i="406" l="1"/>
  <c r="Z48" i="406"/>
  <c r="W48" i="406"/>
  <c r="V48" i="406"/>
  <c r="T48" i="406"/>
  <c r="S48" i="406"/>
  <c r="Q48" i="406"/>
  <c r="P48" i="406"/>
  <c r="M48" i="406"/>
  <c r="L48" i="406"/>
  <c r="AD46" i="406"/>
  <c r="AC46" i="406"/>
  <c r="AE46" i="406" s="1"/>
  <c r="N46" i="406"/>
  <c r="AD45" i="406"/>
  <c r="AC45" i="406"/>
  <c r="AE45" i="406" s="1"/>
  <c r="N45" i="406"/>
  <c r="AD44" i="406"/>
  <c r="AD48" i="406" s="1"/>
  <c r="AC44" i="406"/>
  <c r="AE44" i="406" s="1"/>
  <c r="N44" i="406"/>
  <c r="N48" i="406" s="1"/>
  <c r="AA29" i="406"/>
  <c r="AA37" i="406" s="1"/>
  <c r="Z29" i="406"/>
  <c r="Z37" i="406" s="1"/>
  <c r="Y29" i="406"/>
  <c r="Y37" i="406" s="1"/>
  <c r="Y50" i="406" s="1"/>
  <c r="W29" i="406"/>
  <c r="W37" i="406" s="1"/>
  <c r="V29" i="406"/>
  <c r="V37" i="406" s="1"/>
  <c r="Q29" i="406"/>
  <c r="Q37" i="406" s="1"/>
  <c r="Q50" i="406" s="1"/>
  <c r="P29" i="406"/>
  <c r="P37" i="406" s="1"/>
  <c r="M29" i="406"/>
  <c r="M37" i="406" s="1"/>
  <c r="L29" i="406"/>
  <c r="L37" i="406" s="1"/>
  <c r="AD27" i="406"/>
  <c r="AC27" i="406"/>
  <c r="N27" i="406"/>
  <c r="AD26" i="406"/>
  <c r="AC26" i="406"/>
  <c r="N26" i="406"/>
  <c r="AD25" i="406"/>
  <c r="AC25" i="406"/>
  <c r="N25" i="406"/>
  <c r="AD24" i="406"/>
  <c r="AH24" i="406" s="1"/>
  <c r="T29" i="406"/>
  <c r="S29" i="406"/>
  <c r="S37" i="406" s="1"/>
  <c r="N24" i="406"/>
  <c r="AD23" i="406"/>
  <c r="AC23" i="406"/>
  <c r="N23" i="406"/>
  <c r="AA17" i="406"/>
  <c r="Z17" i="406"/>
  <c r="W17" i="406"/>
  <c r="V17" i="406"/>
  <c r="T17" i="406"/>
  <c r="S17" i="406"/>
  <c r="Q17" i="406"/>
  <c r="P17" i="406"/>
  <c r="M17" i="406"/>
  <c r="L17" i="406"/>
  <c r="AD15" i="406"/>
  <c r="AC15" i="406"/>
  <c r="AG15" i="406" s="1"/>
  <c r="N15" i="406"/>
  <c r="P50" i="406" l="1"/>
  <c r="Z50" i="406"/>
  <c r="S50" i="406"/>
  <c r="AA50" i="406"/>
  <c r="AD17" i="406"/>
  <c r="AH15" i="406"/>
  <c r="AH17" i="406" s="1"/>
  <c r="AH50" i="406" s="1"/>
  <c r="Q53" i="406"/>
  <c r="T37" i="406"/>
  <c r="T50" i="406" s="1"/>
  <c r="Q54" i="406"/>
  <c r="AE27" i="406"/>
  <c r="AE26" i="406"/>
  <c r="N29" i="406"/>
  <c r="AE25" i="406"/>
  <c r="AI15" i="406"/>
  <c r="AI17" i="406" s="1"/>
  <c r="AI50" i="406" s="1"/>
  <c r="AG17" i="406"/>
  <c r="AG50" i="406" s="1"/>
  <c r="AE15" i="406"/>
  <c r="AE17" i="406" s="1"/>
  <c r="AC48" i="406"/>
  <c r="AD29" i="406"/>
  <c r="AC17" i="406"/>
  <c r="AE48" i="406"/>
  <c r="AE23" i="406"/>
  <c r="AC24" i="406"/>
  <c r="N37" i="406" l="1"/>
  <c r="AD37" i="406"/>
  <c r="AD50" i="406" s="1"/>
  <c r="AE24" i="406"/>
  <c r="AE29" i="406" s="1"/>
  <c r="AG24" i="406"/>
  <c r="AI24" i="406" s="1"/>
  <c r="AC29" i="406"/>
  <c r="AE37" i="406" l="1"/>
  <c r="AC37" i="406"/>
  <c r="AC50" i="406" s="1"/>
  <c r="AE50" i="406" l="1"/>
  <c r="C112" i="327" l="1"/>
  <c r="J34" i="381" l="1"/>
  <c r="I96" i="186"/>
  <c r="H96" i="186"/>
  <c r="AJ45" i="186"/>
  <c r="I68" i="186"/>
  <c r="H68" i="186"/>
  <c r="E54" i="327"/>
  <c r="H45" i="399"/>
  <c r="I30" i="399"/>
  <c r="I47" i="399" s="1"/>
  <c r="H30" i="399"/>
  <c r="W30" i="399"/>
  <c r="V30" i="399"/>
  <c r="Q30" i="399"/>
  <c r="Q47" i="399" s="1"/>
  <c r="P30" i="399"/>
  <c r="M30" i="399"/>
  <c r="M47" i="399" s="1"/>
  <c r="L30" i="399"/>
  <c r="J30" i="399"/>
  <c r="Z28" i="399"/>
  <c r="AC28" i="399"/>
  <c r="AC30" i="399" s="1"/>
  <c r="N28" i="399"/>
  <c r="N30" i="399" s="1"/>
  <c r="J43" i="399"/>
  <c r="AH43" i="399"/>
  <c r="AC43" i="399"/>
  <c r="AE43" i="399" s="1"/>
  <c r="Y43" i="399"/>
  <c r="AA43" i="399" s="1"/>
  <c r="J42" i="399"/>
  <c r="AH42" i="399"/>
  <c r="AC42" i="399"/>
  <c r="AE42" i="399" s="1"/>
  <c r="J41" i="399"/>
  <c r="AH41" i="399"/>
  <c r="Y41" i="399"/>
  <c r="AA41" i="399" s="1"/>
  <c r="AC41" i="399"/>
  <c r="AE41" i="399" s="1"/>
  <c r="J40" i="399"/>
  <c r="AH40" i="399"/>
  <c r="Y40" i="399"/>
  <c r="AE35" i="399"/>
  <c r="Y35" i="399"/>
  <c r="AA35" i="399" s="1"/>
  <c r="N35" i="399"/>
  <c r="AC34" i="399"/>
  <c r="AE34" i="399" s="1"/>
  <c r="N34" i="399"/>
  <c r="S65" i="399"/>
  <c r="P65" i="399"/>
  <c r="Y54" i="399"/>
  <c r="Y55" i="399" s="1"/>
  <c r="N54" i="399"/>
  <c r="J24" i="399"/>
  <c r="AC20" i="399"/>
  <c r="AC24" i="399" s="1"/>
  <c r="Z20" i="399"/>
  <c r="Y20" i="399"/>
  <c r="N20" i="399"/>
  <c r="N24" i="399" s="1"/>
  <c r="AC12" i="399"/>
  <c r="AE12" i="399" s="1"/>
  <c r="Y12" i="399"/>
  <c r="N12" i="399"/>
  <c r="H47" i="399" l="1"/>
  <c r="J45" i="399"/>
  <c r="J47" i="399" s="1"/>
  <c r="N55" i="399"/>
  <c r="AC55" i="399"/>
  <c r="AC65" i="399" s="1"/>
  <c r="AA20" i="399"/>
  <c r="AH20" i="399"/>
  <c r="AG20" i="399"/>
  <c r="AG12" i="399"/>
  <c r="AI12" i="399" s="1"/>
  <c r="Y28" i="399"/>
  <c r="S30" i="399"/>
  <c r="AA12" i="399"/>
  <c r="AE20" i="399"/>
  <c r="AE24" i="399" s="1"/>
  <c r="Z30" i="399"/>
  <c r="AD28" i="399"/>
  <c r="AD30" i="399" s="1"/>
  <c r="AD47" i="399" s="1"/>
  <c r="T30" i="399"/>
  <c r="AA40" i="399"/>
  <c r="AG41" i="399"/>
  <c r="AI41" i="399" s="1"/>
  <c r="Y34" i="399"/>
  <c r="AG35" i="399"/>
  <c r="AI35" i="399" s="1"/>
  <c r="AC40" i="399"/>
  <c r="AE40" i="399" s="1"/>
  <c r="Y42" i="399"/>
  <c r="AG43" i="399"/>
  <c r="AI43" i="399" s="1"/>
  <c r="AA54" i="399"/>
  <c r="AG54" i="399"/>
  <c r="AG55" i="399" s="1"/>
  <c r="Y65" i="399"/>
  <c r="AE54" i="399"/>
  <c r="E17" i="327" l="1"/>
  <c r="U51" i="327"/>
  <c r="E51" i="327"/>
  <c r="AA55" i="399"/>
  <c r="AA65" i="399" s="1"/>
  <c r="N65" i="399"/>
  <c r="N70" i="399" s="1"/>
  <c r="AE55" i="399"/>
  <c r="AI20" i="399"/>
  <c r="AG28" i="399"/>
  <c r="Y30" i="399"/>
  <c r="AA28" i="399"/>
  <c r="AA30" i="399" s="1"/>
  <c r="AH28" i="399"/>
  <c r="AH30" i="399" s="1"/>
  <c r="AE28" i="399"/>
  <c r="AE30" i="399" s="1"/>
  <c r="AA34" i="399"/>
  <c r="AG34" i="399"/>
  <c r="AI34" i="399" s="1"/>
  <c r="AA42" i="399"/>
  <c r="AG42" i="399"/>
  <c r="AI42" i="399" s="1"/>
  <c r="AG40" i="399"/>
  <c r="AI40" i="399" s="1"/>
  <c r="AI54" i="399"/>
  <c r="AG65" i="399"/>
  <c r="AE65" i="399" l="1"/>
  <c r="AI55" i="399"/>
  <c r="AI65" i="399" s="1"/>
  <c r="AG30" i="399"/>
  <c r="AI28" i="399"/>
  <c r="AI30" i="399" s="1"/>
  <c r="W45" i="399" l="1"/>
  <c r="V45" i="399"/>
  <c r="L45" i="399"/>
  <c r="S45" i="399"/>
  <c r="N45" i="399" l="1"/>
  <c r="AA45" i="399"/>
  <c r="Y45" i="399"/>
  <c r="P45" i="399"/>
  <c r="W24" i="399"/>
  <c r="V24" i="399"/>
  <c r="W18" i="399"/>
  <c r="V18" i="399"/>
  <c r="T18" i="399"/>
  <c r="S18" i="399"/>
  <c r="P18" i="399"/>
  <c r="W14" i="399"/>
  <c r="W47" i="399" s="1"/>
  <c r="V14" i="399"/>
  <c r="V47" i="399" s="1"/>
  <c r="T14" i="399"/>
  <c r="T47" i="399" s="1"/>
  <c r="S14" i="399"/>
  <c r="P14" i="399"/>
  <c r="L14" i="399"/>
  <c r="AC14" i="399"/>
  <c r="Y14" i="399"/>
  <c r="N14" i="399"/>
  <c r="P47" i="399" l="1"/>
  <c r="S47" i="399"/>
  <c r="Y16" i="399"/>
  <c r="N16" i="399"/>
  <c r="AC45" i="399"/>
  <c r="AE45" i="399"/>
  <c r="AE14" i="399"/>
  <c r="AG24" i="399"/>
  <c r="AH24" i="399"/>
  <c r="AH47" i="399" s="1"/>
  <c r="Y24" i="399"/>
  <c r="AA14" i="399"/>
  <c r="AA24" i="399"/>
  <c r="Z24" i="399"/>
  <c r="Z47" i="399" s="1"/>
  <c r="N18" i="399" l="1"/>
  <c r="V67" i="399"/>
  <c r="Q68" i="399"/>
  <c r="Q67" i="399"/>
  <c r="W69" i="399"/>
  <c r="AC16" i="399"/>
  <c r="AE16" i="399" s="1"/>
  <c r="L18" i="399"/>
  <c r="L47" i="399" s="1"/>
  <c r="AA16" i="399"/>
  <c r="AA18" i="399" s="1"/>
  <c r="AA47" i="399" s="1"/>
  <c r="AI24" i="399"/>
  <c r="Y18" i="399"/>
  <c r="Y47" i="399" s="1"/>
  <c r="AG14" i="399"/>
  <c r="AI14" i="399"/>
  <c r="N47" i="399" l="1"/>
  <c r="N69" i="399" s="1"/>
  <c r="AC18" i="399"/>
  <c r="AC47" i="399" s="1"/>
  <c r="AG16" i="399"/>
  <c r="AI16" i="399" s="1"/>
  <c r="AI18" i="399" s="1"/>
  <c r="AI47" i="399" s="1"/>
  <c r="AE18" i="399"/>
  <c r="AE47" i="399" l="1"/>
  <c r="AG18" i="399"/>
  <c r="AG47" i="399" s="1"/>
  <c r="Y23" i="273" l="1"/>
  <c r="Z23" i="273"/>
  <c r="J43" i="273"/>
  <c r="AA23" i="273" l="1"/>
  <c r="Y22" i="187" l="1"/>
  <c r="AA22" i="187" s="1"/>
  <c r="Y71" i="187"/>
  <c r="AA71" i="187" s="1"/>
  <c r="Y70" i="187"/>
  <c r="J54" i="187"/>
  <c r="H27" i="187"/>
  <c r="J26" i="187"/>
  <c r="J27" i="187" s="1"/>
  <c r="J22" i="187"/>
  <c r="Y16" i="186"/>
  <c r="Z16" i="186"/>
  <c r="Z24" i="186"/>
  <c r="Z23" i="186"/>
  <c r="Z22" i="186"/>
  <c r="Y22" i="186"/>
  <c r="Z21" i="186"/>
  <c r="Y21" i="186"/>
  <c r="Z20" i="186"/>
  <c r="Y20" i="186"/>
  <c r="Z19" i="186"/>
  <c r="Y19" i="186"/>
  <c r="AA19" i="186" s="1"/>
  <c r="Z18" i="186"/>
  <c r="Z39" i="186"/>
  <c r="Y39" i="186"/>
  <c r="Z38" i="186"/>
  <c r="Y38" i="186"/>
  <c r="Z37" i="186"/>
  <c r="Y37" i="186"/>
  <c r="Z36" i="186"/>
  <c r="Y36" i="186"/>
  <c r="Z35" i="186"/>
  <c r="Y35" i="186"/>
  <c r="Z34" i="186"/>
  <c r="Y34" i="186"/>
  <c r="Z33" i="186"/>
  <c r="Y33" i="186"/>
  <c r="AA33" i="186" s="1"/>
  <c r="Z32" i="186"/>
  <c r="Y32" i="186"/>
  <c r="Z31" i="186"/>
  <c r="Z30" i="186"/>
  <c r="Z50" i="186"/>
  <c r="Z49" i="186"/>
  <c r="Y58" i="186"/>
  <c r="Z58" i="186"/>
  <c r="Y59" i="186"/>
  <c r="Z59" i="186"/>
  <c r="Z60" i="186"/>
  <c r="Y74" i="186"/>
  <c r="Z74" i="186"/>
  <c r="Y84" i="186"/>
  <c r="Z83" i="186"/>
  <c r="Z82" i="186"/>
  <c r="Y82" i="186"/>
  <c r="Y103" i="186"/>
  <c r="AA103" i="186" s="1"/>
  <c r="AH103" i="186"/>
  <c r="J96" i="186"/>
  <c r="J58" i="186"/>
  <c r="J59" i="186"/>
  <c r="J60" i="186"/>
  <c r="J50" i="186"/>
  <c r="J49" i="186"/>
  <c r="J48" i="186"/>
  <c r="J39" i="186"/>
  <c r="J38" i="186"/>
  <c r="J37" i="186"/>
  <c r="J36" i="186"/>
  <c r="J35" i="186"/>
  <c r="J34" i="186"/>
  <c r="J33" i="186"/>
  <c r="J32" i="186"/>
  <c r="J31" i="186"/>
  <c r="J30" i="186"/>
  <c r="J18" i="186"/>
  <c r="J19" i="186"/>
  <c r="J20" i="186"/>
  <c r="J21" i="186"/>
  <c r="J22" i="186"/>
  <c r="J24" i="186"/>
  <c r="J13" i="186"/>
  <c r="J14" i="186"/>
  <c r="J16" i="186"/>
  <c r="Y21" i="328"/>
  <c r="AA21" i="328" s="1"/>
  <c r="Y22" i="328"/>
  <c r="AA22" i="328" s="1"/>
  <c r="J28" i="328"/>
  <c r="J15" i="328"/>
  <c r="Y19" i="31"/>
  <c r="AA19" i="31" s="1"/>
  <c r="Y30" i="31"/>
  <c r="AA30" i="31" s="1"/>
  <c r="Y34" i="31"/>
  <c r="AA34" i="31" s="1"/>
  <c r="J19" i="31"/>
  <c r="Y29" i="329"/>
  <c r="AA29" i="329" s="1"/>
  <c r="Y64" i="329"/>
  <c r="AA74" i="186" l="1"/>
  <c r="AA34" i="186"/>
  <c r="AA38" i="186"/>
  <c r="AA22" i="186"/>
  <c r="AA58" i="186"/>
  <c r="AA39" i="186"/>
  <c r="AA32" i="186"/>
  <c r="AA82" i="186"/>
  <c r="AA35" i="186"/>
  <c r="AA37" i="186"/>
  <c r="AA20" i="186"/>
  <c r="AA16" i="186"/>
  <c r="AA21" i="186"/>
  <c r="AA70" i="187"/>
  <c r="AA36" i="186"/>
  <c r="AA59" i="186"/>
  <c r="Y19" i="330" l="1"/>
  <c r="AA19" i="330" s="1"/>
  <c r="Z19" i="330"/>
  <c r="Y44" i="329" l="1"/>
  <c r="AC27" i="329"/>
  <c r="AE27" i="329" s="1"/>
  <c r="Y27" i="329"/>
  <c r="AA27" i="329" s="1"/>
  <c r="AA44" i="329" l="1"/>
  <c r="AG27" i="329"/>
  <c r="AI27" i="329" s="1"/>
  <c r="H56" i="187" l="1"/>
  <c r="J56" i="187" s="1"/>
  <c r="L56" i="187"/>
  <c r="N56" i="187" s="1"/>
  <c r="S56" i="187"/>
  <c r="N54" i="187"/>
  <c r="Y54" i="187" l="1"/>
  <c r="AC54" i="187"/>
  <c r="AG54" i="187" l="1"/>
  <c r="AI54" i="187" s="1"/>
  <c r="AE54" i="187"/>
  <c r="AC56" i="187"/>
  <c r="AE56" i="187" s="1"/>
  <c r="Y56" i="187"/>
  <c r="AA56" i="187" s="1"/>
  <c r="AA54" i="187"/>
  <c r="AG56" i="187" l="1"/>
  <c r="AI56" i="187" s="1"/>
  <c r="Y24" i="186" l="1"/>
  <c r="Y30" i="186"/>
  <c r="AA30" i="186" l="1"/>
  <c r="AA24" i="186"/>
  <c r="H146" i="381"/>
  <c r="I149" i="381"/>
  <c r="J148" i="381"/>
  <c r="J149" i="381" s="1"/>
  <c r="J145" i="381"/>
  <c r="J146" i="381" s="1"/>
  <c r="J142" i="381"/>
  <c r="J33" i="381"/>
  <c r="J115" i="381"/>
  <c r="J114" i="381"/>
  <c r="J113" i="381"/>
  <c r="J112" i="381"/>
  <c r="J111" i="381"/>
  <c r="J110" i="381"/>
  <c r="J109" i="381"/>
  <c r="J108" i="381"/>
  <c r="J107" i="381"/>
  <c r="J106" i="381"/>
  <c r="J105" i="381"/>
  <c r="J104" i="381"/>
  <c r="J121" i="381"/>
  <c r="J119" i="381"/>
  <c r="J102" i="381"/>
  <c r="J100" i="381"/>
  <c r="J89" i="381"/>
  <c r="J88" i="381"/>
  <c r="J84" i="381"/>
  <c r="J79" i="381"/>
  <c r="J75" i="381"/>
  <c r="J69" i="381"/>
  <c r="J70" i="381"/>
  <c r="J71" i="381"/>
  <c r="J72" i="381"/>
  <c r="AC71" i="381"/>
  <c r="AD71" i="381"/>
  <c r="AC69" i="381"/>
  <c r="AD69" i="381"/>
  <c r="AD119" i="381"/>
  <c r="AC119" i="381"/>
  <c r="Z119" i="381"/>
  <c r="Y119" i="381"/>
  <c r="AD100" i="381"/>
  <c r="AC100" i="381"/>
  <c r="Z100" i="381"/>
  <c r="AH100" i="381" s="1"/>
  <c r="Y100" i="381"/>
  <c r="AD89" i="381"/>
  <c r="AC89" i="381"/>
  <c r="Z89" i="381"/>
  <c r="AH89" i="381" s="1"/>
  <c r="Y89" i="381"/>
  <c r="AD88" i="381"/>
  <c r="AC88" i="381"/>
  <c r="Z88" i="381"/>
  <c r="AH88" i="381" s="1"/>
  <c r="Y88" i="381"/>
  <c r="AD84" i="381"/>
  <c r="AC84" i="381"/>
  <c r="Z84" i="381"/>
  <c r="AH84" i="381" s="1"/>
  <c r="Y84" i="381"/>
  <c r="AD79" i="381"/>
  <c r="AC79" i="381"/>
  <c r="Z79" i="381"/>
  <c r="AH79" i="381" s="1"/>
  <c r="Y79" i="381"/>
  <c r="Y75" i="381"/>
  <c r="Z75" i="381"/>
  <c r="AH75" i="381" s="1"/>
  <c r="AC75" i="381"/>
  <c r="AD75" i="381"/>
  <c r="Y69" i="381"/>
  <c r="Z69" i="381"/>
  <c r="AH69" i="381" s="1"/>
  <c r="Y70" i="381"/>
  <c r="Z70" i="381"/>
  <c r="Y71" i="381"/>
  <c r="AA71" i="381" s="1"/>
  <c r="Z71" i="381"/>
  <c r="N79" i="381"/>
  <c r="N75" i="381"/>
  <c r="N84" i="381"/>
  <c r="N89" i="381"/>
  <c r="N88" i="381"/>
  <c r="N100" i="381"/>
  <c r="N119" i="381"/>
  <c r="AC24" i="186"/>
  <c r="AG24" i="186" s="1"/>
  <c r="AD24" i="186"/>
  <c r="AH24" i="186" s="1"/>
  <c r="N24" i="186"/>
  <c r="AE100" i="381" l="1"/>
  <c r="AE119" i="381"/>
  <c r="AH71" i="381"/>
  <c r="AH119" i="381"/>
  <c r="AG100" i="381"/>
  <c r="AG119" i="381"/>
  <c r="AI119" i="381" s="1"/>
  <c r="AA100" i="381"/>
  <c r="AA88" i="381"/>
  <c r="AE71" i="381"/>
  <c r="AG69" i="381"/>
  <c r="AI69" i="381" s="1"/>
  <c r="AE69" i="381"/>
  <c r="AA89" i="381"/>
  <c r="AE89" i="381"/>
  <c r="AG89" i="381"/>
  <c r="AI89" i="381" s="1"/>
  <c r="AA75" i="381"/>
  <c r="AI100" i="381"/>
  <c r="AE79" i="381"/>
  <c r="AE84" i="381"/>
  <c r="AE88" i="381"/>
  <c r="AA70" i="381"/>
  <c r="AG79" i="381"/>
  <c r="AI79" i="381" s="1"/>
  <c r="AG84" i="381"/>
  <c r="AI84" i="381" s="1"/>
  <c r="AG71" i="381"/>
  <c r="AI71" i="381" s="1"/>
  <c r="AA69" i="381"/>
  <c r="AE75" i="381"/>
  <c r="AA119" i="381"/>
  <c r="AI24" i="186"/>
  <c r="AE24" i="186"/>
  <c r="AA79" i="381"/>
  <c r="AG75" i="381"/>
  <c r="AI75" i="381" s="1"/>
  <c r="AG88" i="381"/>
  <c r="AI88" i="381" s="1"/>
  <c r="AA84" i="381"/>
  <c r="AD31" i="186"/>
  <c r="AH31" i="186" s="1"/>
  <c r="AC31" i="186"/>
  <c r="Y31" i="186"/>
  <c r="AE31" i="186" l="1"/>
  <c r="AA31" i="186"/>
  <c r="AG31" i="186"/>
  <c r="AI31" i="186" s="1"/>
  <c r="N31" i="186"/>
  <c r="J93" i="381"/>
  <c r="Z93" i="381"/>
  <c r="AC93" i="381"/>
  <c r="N93" i="381"/>
  <c r="N95" i="381"/>
  <c r="Y95" i="381"/>
  <c r="Z95" i="381"/>
  <c r="AC95" i="381"/>
  <c r="AD95" i="381"/>
  <c r="J95" i="381"/>
  <c r="N97" i="381"/>
  <c r="Y97" i="381"/>
  <c r="Z97" i="381"/>
  <c r="AC97" i="381"/>
  <c r="AD97" i="381"/>
  <c r="J97" i="381"/>
  <c r="N117" i="381"/>
  <c r="Y117" i="381"/>
  <c r="AC117" i="381"/>
  <c r="J117" i="381"/>
  <c r="N71" i="381"/>
  <c r="N68" i="381"/>
  <c r="N69" i="381"/>
  <c r="AH95" i="381" l="1"/>
  <c r="AE97" i="381"/>
  <c r="Y93" i="381"/>
  <c r="AD93" i="381"/>
  <c r="AE93" i="381" s="1"/>
  <c r="AG117" i="381"/>
  <c r="AA95" i="381"/>
  <c r="AA97" i="381"/>
  <c r="AH97" i="381"/>
  <c r="AE95" i="381"/>
  <c r="Z117" i="381"/>
  <c r="AG95" i="381"/>
  <c r="AI95" i="381" s="1"/>
  <c r="AD117" i="381"/>
  <c r="AE117" i="381" s="1"/>
  <c r="AG97" i="381"/>
  <c r="AI97" i="381" l="1"/>
  <c r="AG93" i="381"/>
  <c r="AA93" i="381"/>
  <c r="AH93" i="381"/>
  <c r="AH117" i="381"/>
  <c r="AI117" i="381" s="1"/>
  <c r="AA117" i="381"/>
  <c r="AI93" i="381" l="1"/>
  <c r="Z90" i="186" l="1"/>
  <c r="Y90" i="186"/>
  <c r="Z84" i="186"/>
  <c r="Y60" i="187"/>
  <c r="S68" i="187"/>
  <c r="V43" i="187"/>
  <c r="V40" i="187"/>
  <c r="V27" i="187"/>
  <c r="V68" i="187"/>
  <c r="H62" i="187"/>
  <c r="V62" i="187"/>
  <c r="S62" i="187"/>
  <c r="P62" i="187"/>
  <c r="L62" i="187"/>
  <c r="J60" i="187"/>
  <c r="J62" i="187" s="1"/>
  <c r="AC60" i="187"/>
  <c r="AC62" i="187" s="1"/>
  <c r="N60" i="187"/>
  <c r="N62" i="187" s="1"/>
  <c r="AG60" i="187" l="1"/>
  <c r="AA90" i="186"/>
  <c r="AA84" i="186"/>
  <c r="AA60" i="187"/>
  <c r="AA62" i="187" s="1"/>
  <c r="AG62" i="187"/>
  <c r="AI60" i="187"/>
  <c r="AI62" i="187" s="1"/>
  <c r="Y62" i="187"/>
  <c r="AE60" i="187"/>
  <c r="AE62" i="187" s="1"/>
  <c r="Y28" i="328" l="1"/>
  <c r="Y23" i="328"/>
  <c r="Y20" i="328"/>
  <c r="Y15" i="328"/>
  <c r="AA23" i="328" l="1"/>
  <c r="AA28" i="328"/>
  <c r="AA20" i="328"/>
  <c r="AA15" i="328"/>
  <c r="N53" i="229" l="1"/>
  <c r="Q53" i="229"/>
  <c r="AD93" i="327" l="1"/>
  <c r="W34" i="327" l="1"/>
  <c r="Z64" i="329" l="1"/>
  <c r="AC64" i="329"/>
  <c r="AG64" i="329" s="1"/>
  <c r="AD64" i="329"/>
  <c r="AE64" i="329" l="1"/>
  <c r="AH64" i="329"/>
  <c r="AI64" i="329" s="1"/>
  <c r="AA64" i="329"/>
  <c r="Z34" i="381" l="1"/>
  <c r="Y34" i="381"/>
  <c r="AA34" i="381" s="1"/>
  <c r="P143" i="327" l="1"/>
  <c r="P119" i="327"/>
  <c r="Q133" i="327" l="1"/>
  <c r="AH54" i="327" l="1"/>
  <c r="Q106" i="327"/>
  <c r="AH35" i="327" l="1"/>
  <c r="S27" i="187" l="1"/>
  <c r="P27" i="187"/>
  <c r="AC26" i="187" l="1"/>
  <c r="AC27" i="187" s="1"/>
  <c r="Y26" i="187"/>
  <c r="N26" i="187"/>
  <c r="N27" i="187" s="1"/>
  <c r="L27" i="187"/>
  <c r="AE26" i="187" l="1"/>
  <c r="AA26" i="187"/>
  <c r="AA27" i="187" s="1"/>
  <c r="AG26" i="187"/>
  <c r="Y27" i="187"/>
  <c r="AE27" i="187"/>
  <c r="AH83" i="327"/>
  <c r="AH84" i="327"/>
  <c r="AH69" i="327"/>
  <c r="AH70" i="327"/>
  <c r="Q54" i="327"/>
  <c r="Q92" i="327"/>
  <c r="Q93" i="327"/>
  <c r="Q38" i="327"/>
  <c r="Q27" i="327"/>
  <c r="Q30" i="327"/>
  <c r="Q17" i="327"/>
  <c r="Q21" i="327"/>
  <c r="Q25" i="327"/>
  <c r="AI26" i="187" l="1"/>
  <c r="AI27" i="187" s="1"/>
  <c r="AG27" i="187"/>
  <c r="J82" i="186" l="1"/>
  <c r="M68" i="186"/>
  <c r="L68" i="186"/>
  <c r="J83" i="186"/>
  <c r="I86" i="186"/>
  <c r="H86" i="186"/>
  <c r="L66" i="186"/>
  <c r="J23" i="186"/>
  <c r="Y60" i="186"/>
  <c r="AA60" i="186" s="1"/>
  <c r="AC58" i="186"/>
  <c r="AD58" i="186"/>
  <c r="AH58" i="186" s="1"/>
  <c r="N58" i="186"/>
  <c r="AD50" i="186"/>
  <c r="AH50" i="186" s="1"/>
  <c r="AD49" i="186"/>
  <c r="AH49" i="186" s="1"/>
  <c r="Y48" i="186"/>
  <c r="P41" i="186"/>
  <c r="Q41" i="186"/>
  <c r="S41" i="186"/>
  <c r="T41" i="186"/>
  <c r="V41" i="186"/>
  <c r="W41" i="186"/>
  <c r="Y41" i="186"/>
  <c r="Z41" i="186"/>
  <c r="AA41" i="186"/>
  <c r="H41" i="186"/>
  <c r="I41" i="186"/>
  <c r="J41" i="186"/>
  <c r="AD39" i="186"/>
  <c r="AH39" i="186" s="1"/>
  <c r="AC39" i="186"/>
  <c r="AG39" i="186" s="1"/>
  <c r="AD38" i="186"/>
  <c r="AH38" i="186" s="1"/>
  <c r="AC38" i="186"/>
  <c r="AG38" i="186" s="1"/>
  <c r="AD37" i="186"/>
  <c r="AH37" i="186" s="1"/>
  <c r="AC37" i="186"/>
  <c r="AG37" i="186" s="1"/>
  <c r="AI37" i="186" s="1"/>
  <c r="AD36" i="186"/>
  <c r="AH36" i="186" s="1"/>
  <c r="AC36" i="186"/>
  <c r="AG36" i="186" s="1"/>
  <c r="AD35" i="186"/>
  <c r="AH35" i="186" s="1"/>
  <c r="AC35" i="186"/>
  <c r="AG35" i="186" s="1"/>
  <c r="AI35" i="186" s="1"/>
  <c r="AD34" i="186"/>
  <c r="AH34" i="186" s="1"/>
  <c r="AC34" i="186"/>
  <c r="AG34" i="186" s="1"/>
  <c r="AD33" i="186"/>
  <c r="AH33" i="186" s="1"/>
  <c r="AC33" i="186"/>
  <c r="AG33" i="186" s="1"/>
  <c r="AI33" i="186" s="1"/>
  <c r="AD32" i="186"/>
  <c r="AH32" i="186" s="1"/>
  <c r="AC32" i="186"/>
  <c r="AG32" i="186" s="1"/>
  <c r="AI32" i="186" s="1"/>
  <c r="AD30" i="186"/>
  <c r="AH30" i="186" s="1"/>
  <c r="M41" i="186"/>
  <c r="N39" i="186"/>
  <c r="N38" i="186"/>
  <c r="N37" i="186"/>
  <c r="N36" i="186"/>
  <c r="N35" i="186"/>
  <c r="N34" i="186"/>
  <c r="N33" i="186"/>
  <c r="N32" i="186"/>
  <c r="L41" i="186"/>
  <c r="AC16" i="186"/>
  <c r="AG16" i="186" s="1"/>
  <c r="AD16" i="186"/>
  <c r="AH16" i="186" s="1"/>
  <c r="AD18" i="186"/>
  <c r="AH18" i="186" s="1"/>
  <c r="AC19" i="186"/>
  <c r="AG19" i="186" s="1"/>
  <c r="AD19" i="186"/>
  <c r="AH19" i="186" s="1"/>
  <c r="AC20" i="186"/>
  <c r="AG20" i="186" s="1"/>
  <c r="AD20" i="186"/>
  <c r="AH20" i="186" s="1"/>
  <c r="AC21" i="186"/>
  <c r="AG21" i="186" s="1"/>
  <c r="AD21" i="186"/>
  <c r="AH21" i="186" s="1"/>
  <c r="AC22" i="186"/>
  <c r="AG22" i="186" s="1"/>
  <c r="AD22" i="186"/>
  <c r="AH22" i="186" s="1"/>
  <c r="AD23" i="186"/>
  <c r="AH23" i="186" s="1"/>
  <c r="J12" i="186"/>
  <c r="Z12" i="186"/>
  <c r="Y12" i="186"/>
  <c r="N22" i="186"/>
  <c r="N21" i="186"/>
  <c r="N20" i="186"/>
  <c r="N19" i="186"/>
  <c r="N16" i="186"/>
  <c r="AD82" i="186"/>
  <c r="AH82" i="186" s="1"/>
  <c r="AD83" i="186"/>
  <c r="AH83" i="186" s="1"/>
  <c r="AD84" i="186"/>
  <c r="AH84" i="186" s="1"/>
  <c r="AD90" i="186"/>
  <c r="AC90" i="186"/>
  <c r="AG90" i="186" s="1"/>
  <c r="AG92" i="186" s="1"/>
  <c r="I92" i="186"/>
  <c r="AA92" i="186"/>
  <c r="Z92" i="186"/>
  <c r="Y92" i="186"/>
  <c r="W92" i="186"/>
  <c r="V92" i="186"/>
  <c r="T92" i="186"/>
  <c r="S92" i="186"/>
  <c r="Q92" i="186"/>
  <c r="P92" i="186"/>
  <c r="M92" i="186"/>
  <c r="L92" i="186"/>
  <c r="P98" i="186"/>
  <c r="Q98" i="186"/>
  <c r="S98" i="186"/>
  <c r="T98" i="186"/>
  <c r="V98" i="186"/>
  <c r="W98" i="186"/>
  <c r="H98" i="186"/>
  <c r="I98" i="186"/>
  <c r="J98" i="186"/>
  <c r="N90" i="186"/>
  <c r="N92" i="186" s="1"/>
  <c r="M86" i="186"/>
  <c r="P86" i="186"/>
  <c r="Q86" i="186"/>
  <c r="S86" i="186"/>
  <c r="T86" i="186"/>
  <c r="V86" i="186"/>
  <c r="W86" i="186"/>
  <c r="Z86" i="186"/>
  <c r="N82" i="186"/>
  <c r="N84" i="186"/>
  <c r="AC82" i="186"/>
  <c r="AG82" i="186" s="1"/>
  <c r="AI82" i="186" s="1"/>
  <c r="AC84" i="186"/>
  <c r="AG84" i="186" s="1"/>
  <c r="AC103" i="186"/>
  <c r="J103" i="186"/>
  <c r="J105" i="186" s="1"/>
  <c r="P105" i="186"/>
  <c r="Q105" i="186"/>
  <c r="S105" i="186"/>
  <c r="T105" i="186"/>
  <c r="V105" i="186"/>
  <c r="W105" i="186"/>
  <c r="Y105" i="186"/>
  <c r="Z105" i="186"/>
  <c r="AA105" i="186"/>
  <c r="AH105" i="186"/>
  <c r="H105" i="186"/>
  <c r="L105" i="186"/>
  <c r="N103" i="186"/>
  <c r="N105" i="186" s="1"/>
  <c r="AI38" i="186" l="1"/>
  <c r="AH86" i="186"/>
  <c r="AI39" i="186"/>
  <c r="J90" i="186"/>
  <c r="J92" i="186" s="1"/>
  <c r="J113" i="186" s="1"/>
  <c r="AH41" i="186"/>
  <c r="L98" i="186"/>
  <c r="Y96" i="186"/>
  <c r="N18" i="186"/>
  <c r="Y18" i="186"/>
  <c r="AI22" i="186"/>
  <c r="AI20" i="186"/>
  <c r="N49" i="186"/>
  <c r="Y49" i="186"/>
  <c r="AE58" i="186"/>
  <c r="AG58" i="186"/>
  <c r="AI58" i="186" s="1"/>
  <c r="AC83" i="186"/>
  <c r="AE83" i="186" s="1"/>
  <c r="Y83" i="186"/>
  <c r="AI84" i="186"/>
  <c r="AD96" i="186"/>
  <c r="AD98" i="186" s="1"/>
  <c r="Z96" i="186"/>
  <c r="N23" i="186"/>
  <c r="Y23" i="186"/>
  <c r="AI16" i="186"/>
  <c r="AI34" i="186"/>
  <c r="AI36" i="186"/>
  <c r="AC50" i="186"/>
  <c r="AE50" i="186" s="1"/>
  <c r="Y50" i="186"/>
  <c r="AD48" i="186"/>
  <c r="Z48" i="186"/>
  <c r="AE103" i="186"/>
  <c r="AE105" i="186" s="1"/>
  <c r="AG103" i="186"/>
  <c r="AD92" i="186"/>
  <c r="AH90" i="186"/>
  <c r="AH92" i="186" s="1"/>
  <c r="AI21" i="186"/>
  <c r="AI19" i="186"/>
  <c r="H92" i="186"/>
  <c r="N57" i="186"/>
  <c r="N48" i="186"/>
  <c r="AE34" i="186"/>
  <c r="AE36" i="186"/>
  <c r="AE38" i="186"/>
  <c r="J84" i="186"/>
  <c r="J86" i="186" s="1"/>
  <c r="N50" i="186"/>
  <c r="AC48" i="186"/>
  <c r="AE48" i="186" s="1"/>
  <c r="AC49" i="186"/>
  <c r="AE49" i="186" s="1"/>
  <c r="AE84" i="186"/>
  <c r="AD86" i="186"/>
  <c r="AE21" i="186"/>
  <c r="AD41" i="186"/>
  <c r="AE20" i="186"/>
  <c r="AE37" i="186"/>
  <c r="AE16" i="186"/>
  <c r="AE82" i="186"/>
  <c r="AE33" i="186"/>
  <c r="AE19" i="186"/>
  <c r="N96" i="186"/>
  <c r="N98" i="186" s="1"/>
  <c r="AC30" i="186"/>
  <c r="AG30" i="186" s="1"/>
  <c r="AC23" i="186"/>
  <c r="AE23" i="186" s="1"/>
  <c r="AC18" i="186"/>
  <c r="AE18" i="186" s="1"/>
  <c r="AE35" i="186"/>
  <c r="N30" i="186"/>
  <c r="N41" i="186" s="1"/>
  <c r="AE32" i="186"/>
  <c r="AE39" i="186"/>
  <c r="AE22" i="186"/>
  <c r="M98" i="186"/>
  <c r="AE90" i="186"/>
  <c r="AA12" i="186"/>
  <c r="N12" i="186"/>
  <c r="AC12" i="186"/>
  <c r="AG12" i="186" s="1"/>
  <c r="AD12" i="186"/>
  <c r="AH12" i="186" s="1"/>
  <c r="AC92" i="186"/>
  <c r="N83" i="186"/>
  <c r="N86" i="186" s="1"/>
  <c r="L86" i="186"/>
  <c r="AC105" i="186"/>
  <c r="AC86" i="186" l="1"/>
  <c r="Q83" i="327"/>
  <c r="AA50" i="186"/>
  <c r="AG50" i="186"/>
  <c r="AI50" i="186" s="1"/>
  <c r="AA23" i="186"/>
  <c r="AG23" i="186"/>
  <c r="AI23" i="186" s="1"/>
  <c r="AI103" i="186"/>
  <c r="AI105" i="186" s="1"/>
  <c r="AG105" i="186"/>
  <c r="AI30" i="186"/>
  <c r="AI41" i="186" s="1"/>
  <c r="AG41" i="186"/>
  <c r="AA48" i="186"/>
  <c r="AH48" i="186"/>
  <c r="AA96" i="186"/>
  <c r="AA98" i="186" s="1"/>
  <c r="Y98" i="186"/>
  <c r="AH96" i="186"/>
  <c r="AH98" i="186" s="1"/>
  <c r="Z98" i="186"/>
  <c r="AG18" i="186"/>
  <c r="AI18" i="186" s="1"/>
  <c r="AA18" i="186"/>
  <c r="AG48" i="186"/>
  <c r="AI90" i="186"/>
  <c r="AI92" i="186" s="1"/>
  <c r="AG83" i="186"/>
  <c r="AA83" i="186"/>
  <c r="AA86" i="186" s="1"/>
  <c r="Y86" i="186"/>
  <c r="AA49" i="186"/>
  <c r="AG49" i="186"/>
  <c r="AI49" i="186" s="1"/>
  <c r="Q84" i="327"/>
  <c r="AE92" i="186"/>
  <c r="AE30" i="186"/>
  <c r="AC41" i="186"/>
  <c r="AI12" i="186"/>
  <c r="AE12" i="186"/>
  <c r="AI48" i="186" l="1"/>
  <c r="AI83" i="186"/>
  <c r="AI86" i="186" s="1"/>
  <c r="AG86" i="186"/>
  <c r="AE41" i="186"/>
  <c r="Q77" i="327"/>
  <c r="Y24" i="31" l="1"/>
  <c r="AA24" i="31" l="1"/>
  <c r="J53" i="327" l="1"/>
  <c r="Q29" i="327"/>
  <c r="AD59" i="186" l="1"/>
  <c r="AH59" i="186" s="1"/>
  <c r="AC59" i="186"/>
  <c r="AG59" i="186" s="1"/>
  <c r="N59" i="186"/>
  <c r="AI59" i="186" l="1"/>
  <c r="AE59" i="186"/>
  <c r="AD14" i="186" l="1"/>
  <c r="AC14" i="186"/>
  <c r="Z14" i="186"/>
  <c r="Y14" i="186"/>
  <c r="N14" i="186"/>
  <c r="AD13" i="186"/>
  <c r="AC13" i="186"/>
  <c r="Z13" i="186"/>
  <c r="Y13" i="186"/>
  <c r="N13" i="186"/>
  <c r="AH14" i="186" l="1"/>
  <c r="AG13" i="186"/>
  <c r="AH13" i="186"/>
  <c r="AG14" i="186"/>
  <c r="AA14" i="186"/>
  <c r="AE13" i="186"/>
  <c r="AE14" i="186"/>
  <c r="AA13" i="186"/>
  <c r="AI14" i="186" l="1"/>
  <c r="AI13" i="186"/>
  <c r="AD142" i="381"/>
  <c r="AD143" i="381" s="1"/>
  <c r="L143" i="381"/>
  <c r="M24" i="187"/>
  <c r="AC22" i="187"/>
  <c r="N22" i="187"/>
  <c r="AE22" i="187" l="1"/>
  <c r="AG22" i="187"/>
  <c r="AI22" i="187" s="1"/>
  <c r="AD34" i="381"/>
  <c r="AC34" i="381"/>
  <c r="AE34" i="381" s="1"/>
  <c r="M35" i="381"/>
  <c r="L35" i="381"/>
  <c r="N34" i="381"/>
  <c r="N35" i="381" l="1"/>
  <c r="N33" i="381"/>
  <c r="N20" i="381"/>
  <c r="I62" i="327" l="1"/>
  <c r="I151" i="381"/>
  <c r="S146" i="381"/>
  <c r="P146" i="381"/>
  <c r="L146" i="381"/>
  <c r="AC145" i="381"/>
  <c r="AE145" i="381" s="1"/>
  <c r="AE146" i="381" s="1"/>
  <c r="Y145" i="381"/>
  <c r="N145" i="381"/>
  <c r="N146" i="381" s="1"/>
  <c r="W149" i="381"/>
  <c r="V149" i="381"/>
  <c r="T149" i="381"/>
  <c r="T151" i="381" s="1"/>
  <c r="Q149" i="381"/>
  <c r="Q151" i="381" s="1"/>
  <c r="M149" i="381"/>
  <c r="M151" i="381" s="1"/>
  <c r="AD148" i="381"/>
  <c r="AE148" i="381" s="1"/>
  <c r="AE149" i="381" s="1"/>
  <c r="Z148" i="381"/>
  <c r="N148" i="381"/>
  <c r="N149" i="381" s="1"/>
  <c r="J143" i="381"/>
  <c r="J151" i="381" s="1"/>
  <c r="H143" i="381"/>
  <c r="H151" i="381" s="1"/>
  <c r="W151" i="381"/>
  <c r="V151" i="381"/>
  <c r="S143" i="381"/>
  <c r="P143" i="381"/>
  <c r="L151" i="381"/>
  <c r="AC142" i="381"/>
  <c r="AC143" i="381" s="1"/>
  <c r="Y142" i="381"/>
  <c r="N142" i="381"/>
  <c r="AD102" i="381"/>
  <c r="AC102" i="381"/>
  <c r="Z102" i="381"/>
  <c r="Y102" i="381"/>
  <c r="N102" i="381"/>
  <c r="AG102" i="381" l="1"/>
  <c r="P151" i="381"/>
  <c r="S151" i="381"/>
  <c r="AH102" i="381"/>
  <c r="AI102" i="381" s="1"/>
  <c r="AA142" i="381"/>
  <c r="AA143" i="381" s="1"/>
  <c r="AG142" i="381"/>
  <c r="AA145" i="381"/>
  <c r="AA146" i="381" s="1"/>
  <c r="AA151" i="381" s="1"/>
  <c r="AG145" i="381"/>
  <c r="AA148" i="381"/>
  <c r="AA149" i="381" s="1"/>
  <c r="AH148" i="381"/>
  <c r="Q62" i="327"/>
  <c r="N143" i="381"/>
  <c r="N151" i="381" s="1"/>
  <c r="AA102" i="381"/>
  <c r="AE102" i="381"/>
  <c r="Y146" i="381"/>
  <c r="AC146" i="381"/>
  <c r="AC151" i="381" s="1"/>
  <c r="Y143" i="381"/>
  <c r="AE142" i="381"/>
  <c r="AE143" i="381" s="1"/>
  <c r="Z149" i="381"/>
  <c r="Z151" i="381" s="1"/>
  <c r="AD149" i="381"/>
  <c r="AD151" i="381" s="1"/>
  <c r="AD105" i="381"/>
  <c r="AD104" i="381"/>
  <c r="AB133" i="381"/>
  <c r="W133" i="381"/>
  <c r="V133" i="381"/>
  <c r="U133" i="381"/>
  <c r="T133" i="381"/>
  <c r="S133" i="381"/>
  <c r="Q133" i="381"/>
  <c r="P133" i="381"/>
  <c r="M133" i="381"/>
  <c r="L133" i="381"/>
  <c r="J132" i="381"/>
  <c r="AD132" i="381"/>
  <c r="AC132" i="381"/>
  <c r="Z132" i="381"/>
  <c r="Y132" i="381"/>
  <c r="N132" i="381"/>
  <c r="J131" i="381"/>
  <c r="AD131" i="381"/>
  <c r="AC131" i="381"/>
  <c r="Z131" i="381"/>
  <c r="Y131" i="381"/>
  <c r="N131" i="381"/>
  <c r="I133" i="381"/>
  <c r="H133" i="381"/>
  <c r="AD130" i="381"/>
  <c r="AC130" i="381"/>
  <c r="Z130" i="381"/>
  <c r="Y130" i="381"/>
  <c r="N130" i="381"/>
  <c r="J129" i="381"/>
  <c r="AD129" i="381"/>
  <c r="AC129" i="381"/>
  <c r="N129" i="381"/>
  <c r="W125" i="381"/>
  <c r="V125" i="381"/>
  <c r="T125" i="381"/>
  <c r="S125" i="381"/>
  <c r="Q125" i="381"/>
  <c r="P125" i="381"/>
  <c r="Z124" i="381"/>
  <c r="Y124" i="381"/>
  <c r="AJ121" i="381"/>
  <c r="AD121" i="381"/>
  <c r="AC121" i="381"/>
  <c r="AE121" i="381" s="1"/>
  <c r="Z121" i="381"/>
  <c r="Y121" i="381"/>
  <c r="N121" i="381"/>
  <c r="AC115" i="381"/>
  <c r="AE115" i="381" s="1"/>
  <c r="Z115" i="381"/>
  <c r="AH115" i="381" s="1"/>
  <c r="Y115" i="381"/>
  <c r="N115" i="381"/>
  <c r="AD114" i="381"/>
  <c r="AC114" i="381"/>
  <c r="Z114" i="381"/>
  <c r="Y114" i="381"/>
  <c r="N114" i="381"/>
  <c r="AC113" i="381"/>
  <c r="AE113" i="381" s="1"/>
  <c r="Z113" i="381"/>
  <c r="AH113" i="381" s="1"/>
  <c r="Y113" i="381"/>
  <c r="N113" i="381"/>
  <c r="AC112" i="381"/>
  <c r="AE112" i="381" s="1"/>
  <c r="Z112" i="381"/>
  <c r="AH112" i="381" s="1"/>
  <c r="Y112" i="381"/>
  <c r="N112" i="381"/>
  <c r="AC111" i="381"/>
  <c r="AE111" i="381" s="1"/>
  <c r="AD110" i="381"/>
  <c r="AC110" i="381"/>
  <c r="Z110" i="381"/>
  <c r="Y110" i="381"/>
  <c r="N110" i="381"/>
  <c r="AD109" i="381"/>
  <c r="AC109" i="381"/>
  <c r="Z109" i="381"/>
  <c r="Y109" i="381"/>
  <c r="N109" i="381"/>
  <c r="AL108" i="381"/>
  <c r="AD108" i="381"/>
  <c r="AD107" i="381"/>
  <c r="AC107" i="381"/>
  <c r="Z107" i="381"/>
  <c r="Y107" i="381"/>
  <c r="N107" i="381"/>
  <c r="AD106" i="381"/>
  <c r="AC106" i="381"/>
  <c r="Z106" i="381"/>
  <c r="Y106" i="381"/>
  <c r="N106" i="381"/>
  <c r="AD70" i="381"/>
  <c r="AH70" i="381" s="1"/>
  <c r="AC70" i="381"/>
  <c r="AG70" i="381" s="1"/>
  <c r="AI70" i="381" s="1"/>
  <c r="N70" i="381"/>
  <c r="I125" i="381"/>
  <c r="J91" i="381"/>
  <c r="AD91" i="381"/>
  <c r="AC91" i="381"/>
  <c r="Z91" i="381"/>
  <c r="Y91" i="381"/>
  <c r="N91" i="381"/>
  <c r="J82" i="381"/>
  <c r="AD82" i="381"/>
  <c r="Z82" i="381"/>
  <c r="J74" i="381"/>
  <c r="AD74" i="381"/>
  <c r="AC74" i="381"/>
  <c r="Z74" i="381"/>
  <c r="Y74" i="381"/>
  <c r="N74" i="381"/>
  <c r="AD72" i="381"/>
  <c r="AC72" i="381"/>
  <c r="Z72" i="381"/>
  <c r="AH72" i="381" s="1"/>
  <c r="Y72" i="381"/>
  <c r="AG72" i="381" s="1"/>
  <c r="N72" i="381"/>
  <c r="AD68" i="381"/>
  <c r="AC68" i="381"/>
  <c r="Z68" i="381"/>
  <c r="Y68" i="381"/>
  <c r="J66" i="381"/>
  <c r="AD66" i="381"/>
  <c r="AC66" i="381"/>
  <c r="Z66" i="381"/>
  <c r="Y66" i="381"/>
  <c r="N66" i="381"/>
  <c r="X64" i="381"/>
  <c r="W64" i="381"/>
  <c r="V64" i="381"/>
  <c r="T64" i="381"/>
  <c r="S64" i="381"/>
  <c r="Q64" i="381"/>
  <c r="P64" i="381"/>
  <c r="M64" i="381"/>
  <c r="L64" i="381"/>
  <c r="AD62" i="381"/>
  <c r="AC62" i="381"/>
  <c r="N62" i="381"/>
  <c r="AD61" i="381"/>
  <c r="AC61" i="381"/>
  <c r="N61" i="381"/>
  <c r="X59" i="381"/>
  <c r="W59" i="381"/>
  <c r="V59" i="381"/>
  <c r="T59" i="381"/>
  <c r="S59" i="381"/>
  <c r="Q59" i="381"/>
  <c r="P59" i="381"/>
  <c r="M59" i="381"/>
  <c r="L59" i="381"/>
  <c r="AD57" i="381"/>
  <c r="AC57" i="381"/>
  <c r="N57" i="381"/>
  <c r="AD56" i="381"/>
  <c r="AC56" i="381"/>
  <c r="N56" i="381"/>
  <c r="W53" i="381"/>
  <c r="V53" i="381"/>
  <c r="T53" i="381"/>
  <c r="S53" i="381"/>
  <c r="Q53" i="381"/>
  <c r="P53" i="381"/>
  <c r="M53" i="381"/>
  <c r="L53" i="381"/>
  <c r="J51" i="381"/>
  <c r="AD51" i="381"/>
  <c r="AC51" i="381"/>
  <c r="N51" i="381"/>
  <c r="AD49" i="381"/>
  <c r="AC49" i="381"/>
  <c r="Z49" i="381"/>
  <c r="Y49" i="381"/>
  <c r="J48" i="381"/>
  <c r="AD48" i="381"/>
  <c r="AC48" i="381"/>
  <c r="Z48" i="381"/>
  <c r="Y48" i="381"/>
  <c r="N48" i="381"/>
  <c r="J47" i="381"/>
  <c r="AD47" i="381"/>
  <c r="AC47" i="381"/>
  <c r="Z47" i="381"/>
  <c r="Y47" i="381"/>
  <c r="J45" i="381"/>
  <c r="AD45" i="381"/>
  <c r="AC45" i="381"/>
  <c r="Z45" i="381"/>
  <c r="Y45" i="381"/>
  <c r="N45" i="381"/>
  <c r="J44" i="381"/>
  <c r="AD44" i="381"/>
  <c r="AC44" i="381"/>
  <c r="Z44" i="381"/>
  <c r="Y44" i="381"/>
  <c r="J43" i="381"/>
  <c r="AD43" i="381"/>
  <c r="AC43" i="381"/>
  <c r="Z43" i="381"/>
  <c r="Y43" i="381"/>
  <c r="N43" i="381"/>
  <c r="J42" i="381"/>
  <c r="AD42" i="381"/>
  <c r="AC42" i="381"/>
  <c r="Z42" i="381"/>
  <c r="Y42" i="381"/>
  <c r="N42" i="381"/>
  <c r="J41" i="381"/>
  <c r="AD41" i="381"/>
  <c r="AC41" i="381"/>
  <c r="Z41" i="381"/>
  <c r="Y41" i="381"/>
  <c r="N41" i="381"/>
  <c r="AD40" i="381"/>
  <c r="AC40" i="381"/>
  <c r="N40" i="381"/>
  <c r="I39" i="381"/>
  <c r="H39" i="381"/>
  <c r="H53" i="381" s="1"/>
  <c r="AD39" i="381"/>
  <c r="AC39" i="381"/>
  <c r="Z39" i="381"/>
  <c r="Y39" i="381"/>
  <c r="N39" i="381"/>
  <c r="I35" i="381"/>
  <c r="H35" i="381"/>
  <c r="W35" i="381"/>
  <c r="V35" i="381"/>
  <c r="T35" i="381"/>
  <c r="S35" i="381"/>
  <c r="Q35" i="381"/>
  <c r="P35" i="381"/>
  <c r="AD33" i="381"/>
  <c r="AC33" i="381"/>
  <c r="Z33" i="381"/>
  <c r="Y33" i="381"/>
  <c r="AD31" i="381"/>
  <c r="AC31" i="381"/>
  <c r="Z31" i="381"/>
  <c r="Y31" i="381"/>
  <c r="AD30" i="381"/>
  <c r="AC30" i="381"/>
  <c r="Z30" i="381"/>
  <c r="Y30" i="381"/>
  <c r="AD29" i="381"/>
  <c r="AC29" i="381"/>
  <c r="Z29" i="381"/>
  <c r="Y29" i="381"/>
  <c r="AD28" i="381"/>
  <c r="AC28" i="381"/>
  <c r="Z28" i="381"/>
  <c r="Y28" i="381"/>
  <c r="AD27" i="381"/>
  <c r="AC27" i="381"/>
  <c r="Z27" i="381"/>
  <c r="Y27" i="381"/>
  <c r="AD26" i="381"/>
  <c r="AC26" i="381"/>
  <c r="Z26" i="381"/>
  <c r="Y26" i="381"/>
  <c r="AD25" i="381"/>
  <c r="AC25" i="381"/>
  <c r="Z25" i="381"/>
  <c r="Y25" i="381"/>
  <c r="AD24" i="381"/>
  <c r="AC24" i="381"/>
  <c r="Z24" i="381"/>
  <c r="Y24" i="381"/>
  <c r="AD23" i="381"/>
  <c r="AC23" i="381"/>
  <c r="Z23" i="381"/>
  <c r="Y23" i="381"/>
  <c r="AD22" i="381"/>
  <c r="AC22" i="381"/>
  <c r="Z22" i="381"/>
  <c r="Y22" i="381"/>
  <c r="J21" i="381"/>
  <c r="AD21" i="381"/>
  <c r="AC21" i="381"/>
  <c r="Z21" i="381"/>
  <c r="Y21" i="381"/>
  <c r="J20" i="381"/>
  <c r="AD20" i="381"/>
  <c r="AC20" i="381"/>
  <c r="Z20" i="381"/>
  <c r="Y20" i="381"/>
  <c r="AD19" i="381"/>
  <c r="AC19" i="381"/>
  <c r="Z19" i="381"/>
  <c r="Y19" i="381"/>
  <c r="AD18" i="381"/>
  <c r="AC18" i="381"/>
  <c r="Z18" i="381"/>
  <c r="Y18" i="381"/>
  <c r="J17" i="381"/>
  <c r="AD17" i="381"/>
  <c r="AC17" i="381"/>
  <c r="Z17" i="381"/>
  <c r="Y17" i="381"/>
  <c r="AD16" i="381"/>
  <c r="AC16" i="381"/>
  <c r="Z16" i="381"/>
  <c r="Y16" i="381"/>
  <c r="J15" i="381"/>
  <c r="AD15" i="381"/>
  <c r="AC15" i="381"/>
  <c r="Z15" i="381"/>
  <c r="Y15" i="381"/>
  <c r="M70" i="186"/>
  <c r="H50" i="229"/>
  <c r="H45" i="229"/>
  <c r="H25" i="229"/>
  <c r="J74" i="186"/>
  <c r="I78" i="186"/>
  <c r="I113" i="186" s="1"/>
  <c r="H78" i="186"/>
  <c r="H113" i="186" s="1"/>
  <c r="J66" i="186"/>
  <c r="I70" i="186"/>
  <c r="AH68" i="327"/>
  <c r="Y44" i="374"/>
  <c r="Y25" i="373"/>
  <c r="AA25" i="373" s="1"/>
  <c r="J25" i="373"/>
  <c r="W23" i="229"/>
  <c r="Y23" i="229" s="1"/>
  <c r="W16" i="229"/>
  <c r="Y56" i="186"/>
  <c r="AC74" i="186"/>
  <c r="AD74" i="186"/>
  <c r="AH74" i="186" s="1"/>
  <c r="P78" i="186"/>
  <c r="Q78" i="186"/>
  <c r="S78" i="186"/>
  <c r="T78" i="186"/>
  <c r="V78" i="186"/>
  <c r="W78" i="186"/>
  <c r="M78" i="186"/>
  <c r="L78" i="186"/>
  <c r="N74" i="186"/>
  <c r="J37" i="327"/>
  <c r="S25" i="328"/>
  <c r="Y14" i="328"/>
  <c r="Y17" i="328" s="1"/>
  <c r="AC15" i="328"/>
  <c r="N15" i="328"/>
  <c r="AC28" i="328"/>
  <c r="N28" i="328"/>
  <c r="Y43" i="374"/>
  <c r="AA43" i="374"/>
  <c r="J43" i="374"/>
  <c r="O56" i="374"/>
  <c r="L56" i="374"/>
  <c r="H56" i="374"/>
  <c r="Y54" i="374"/>
  <c r="AA54" i="374" s="1"/>
  <c r="U54" i="374"/>
  <c r="W54" i="374" s="1"/>
  <c r="J54" i="374"/>
  <c r="Y53" i="374"/>
  <c r="U53" i="374"/>
  <c r="J53" i="374"/>
  <c r="O51" i="374"/>
  <c r="L51" i="374"/>
  <c r="H51" i="374"/>
  <c r="Y49" i="374"/>
  <c r="Y51" i="374" s="1"/>
  <c r="U49" i="374"/>
  <c r="W49" i="374"/>
  <c r="W51" i="374" s="1"/>
  <c r="J49" i="374"/>
  <c r="J51" i="374" s="1"/>
  <c r="AH47" i="374"/>
  <c r="AH58" i="374" s="1"/>
  <c r="AG47" i="374"/>
  <c r="S47" i="374"/>
  <c r="S58" i="374" s="1"/>
  <c r="R47" i="374"/>
  <c r="R58" i="374" s="1"/>
  <c r="P47" i="374"/>
  <c r="P58" i="374" s="1"/>
  <c r="M47" i="374"/>
  <c r="M58" i="374" s="1"/>
  <c r="L47" i="374"/>
  <c r="I47" i="374"/>
  <c r="I58" i="374" s="1"/>
  <c r="H47" i="374"/>
  <c r="Z45" i="374"/>
  <c r="Z47" i="374" s="1"/>
  <c r="Z58" i="374" s="1"/>
  <c r="V45" i="374"/>
  <c r="U45" i="374"/>
  <c r="J45" i="374"/>
  <c r="V44" i="374"/>
  <c r="J44" i="374"/>
  <c r="AI42" i="374"/>
  <c r="Y42" i="374"/>
  <c r="AA42" i="374" s="1"/>
  <c r="V42" i="374"/>
  <c r="U42" i="374"/>
  <c r="J42" i="374"/>
  <c r="Y41" i="374"/>
  <c r="AA41" i="374" s="1"/>
  <c r="V41" i="374"/>
  <c r="AD41" i="374" s="1"/>
  <c r="U41" i="374"/>
  <c r="J41" i="374"/>
  <c r="Y40" i="374"/>
  <c r="AA40" i="374" s="1"/>
  <c r="V40" i="374"/>
  <c r="AD40" i="374"/>
  <c r="U40" i="374"/>
  <c r="J40" i="374"/>
  <c r="AI39" i="374"/>
  <c r="Y39" i="374"/>
  <c r="AA39" i="374" s="1"/>
  <c r="V39" i="374"/>
  <c r="AD39" i="374" s="1"/>
  <c r="U39" i="374"/>
  <c r="J39" i="374"/>
  <c r="Y38" i="374"/>
  <c r="AA38" i="374" s="1"/>
  <c r="V38" i="374"/>
  <c r="AD38" i="374" s="1"/>
  <c r="U38" i="374"/>
  <c r="J38" i="374"/>
  <c r="AI37" i="374"/>
  <c r="Y37" i="374"/>
  <c r="AA37" i="374" s="1"/>
  <c r="V37" i="374"/>
  <c r="AD37" i="374" s="1"/>
  <c r="U37" i="374"/>
  <c r="J37" i="374"/>
  <c r="Y35" i="374"/>
  <c r="AA35" i="374" s="1"/>
  <c r="V35" i="374"/>
  <c r="AD35" i="374" s="1"/>
  <c r="U35" i="374"/>
  <c r="J35" i="374"/>
  <c r="AI34" i="374"/>
  <c r="Y34" i="374"/>
  <c r="V34" i="374"/>
  <c r="AD34" i="374" s="1"/>
  <c r="U34" i="374"/>
  <c r="J34" i="374"/>
  <c r="Y33" i="374"/>
  <c r="AA33" i="374" s="1"/>
  <c r="V33" i="374"/>
  <c r="AD33" i="374" s="1"/>
  <c r="U33" i="374"/>
  <c r="Y32" i="374"/>
  <c r="AA32" i="374" s="1"/>
  <c r="V32" i="374"/>
  <c r="U32" i="374"/>
  <c r="J32" i="374"/>
  <c r="AG29" i="374"/>
  <c r="AI29" i="374" s="1"/>
  <c r="O29" i="374"/>
  <c r="L29" i="374"/>
  <c r="H29" i="374"/>
  <c r="AI27" i="374"/>
  <c r="Y27" i="374"/>
  <c r="AA27" i="374" s="1"/>
  <c r="J27" i="374"/>
  <c r="AI26" i="374"/>
  <c r="Y26" i="374"/>
  <c r="AA26" i="374" s="1"/>
  <c r="J26" i="374"/>
  <c r="AI25" i="374"/>
  <c r="Y25" i="374"/>
  <c r="AA25" i="374" s="1"/>
  <c r="U25" i="374"/>
  <c r="J25" i="374"/>
  <c r="AG23" i="374"/>
  <c r="O23" i="374"/>
  <c r="L23" i="374"/>
  <c r="H21" i="374"/>
  <c r="Y21" i="374" s="1"/>
  <c r="AA21" i="374" s="1"/>
  <c r="H20" i="374"/>
  <c r="J20" i="374" s="1"/>
  <c r="AI19" i="374"/>
  <c r="Y19" i="374"/>
  <c r="AA19" i="374" s="1"/>
  <c r="J19" i="374"/>
  <c r="Y18" i="374"/>
  <c r="AA18" i="374" s="1"/>
  <c r="U18" i="374"/>
  <c r="W18" i="374"/>
  <c r="J18" i="374"/>
  <c r="Y17" i="374"/>
  <c r="AA17" i="374" s="1"/>
  <c r="U17" i="374"/>
  <c r="W17" i="374" s="1"/>
  <c r="J17" i="374"/>
  <c r="AI16" i="374"/>
  <c r="Y16" i="374"/>
  <c r="AA16" i="374" s="1"/>
  <c r="U16" i="374"/>
  <c r="W16" i="374" s="1"/>
  <c r="J16" i="374"/>
  <c r="O67" i="373"/>
  <c r="L67" i="373"/>
  <c r="H67" i="373"/>
  <c r="Y65" i="373"/>
  <c r="AA65" i="373"/>
  <c r="U65" i="373"/>
  <c r="W65" i="373" s="1"/>
  <c r="J65" i="373"/>
  <c r="Y64" i="373"/>
  <c r="U64" i="373"/>
  <c r="J64" i="373"/>
  <c r="O62" i="373"/>
  <c r="L62" i="373"/>
  <c r="H62" i="373"/>
  <c r="Y60" i="373"/>
  <c r="Y62" i="373" s="1"/>
  <c r="U60" i="373"/>
  <c r="U62" i="373" s="1"/>
  <c r="J60" i="373"/>
  <c r="J62" i="373" s="1"/>
  <c r="AH58" i="373"/>
  <c r="AG58" i="373"/>
  <c r="S58" i="373"/>
  <c r="S69" i="373" s="1"/>
  <c r="R58" i="373"/>
  <c r="R69" i="373" s="1"/>
  <c r="P58" i="373"/>
  <c r="O58" i="373"/>
  <c r="M58" i="373"/>
  <c r="M69" i="373" s="1"/>
  <c r="L58" i="373"/>
  <c r="I58" i="373"/>
  <c r="I69" i="373" s="1"/>
  <c r="H58" i="373"/>
  <c r="AI56" i="373"/>
  <c r="Y56" i="373"/>
  <c r="AA56" i="373" s="1"/>
  <c r="J56" i="373"/>
  <c r="Z55" i="373"/>
  <c r="Z58" i="373" s="1"/>
  <c r="Z69" i="373" s="1"/>
  <c r="V55" i="373"/>
  <c r="U55" i="373"/>
  <c r="J55" i="373"/>
  <c r="Y54" i="373"/>
  <c r="AA54" i="373" s="1"/>
  <c r="V54" i="373"/>
  <c r="U54" i="373"/>
  <c r="W54" i="373" s="1"/>
  <c r="J54" i="373"/>
  <c r="Y53" i="373"/>
  <c r="V53" i="373"/>
  <c r="U53" i="373"/>
  <c r="J53" i="373"/>
  <c r="AI52" i="373"/>
  <c r="Y52" i="373"/>
  <c r="AA52" i="373" s="1"/>
  <c r="V52" i="373"/>
  <c r="AD52" i="373"/>
  <c r="U52" i="373"/>
  <c r="W52" i="373" s="1"/>
  <c r="J52" i="373"/>
  <c r="Y51" i="373"/>
  <c r="AA51" i="373" s="1"/>
  <c r="V51" i="373"/>
  <c r="AD51" i="373" s="1"/>
  <c r="U51" i="373"/>
  <c r="J51" i="373"/>
  <c r="Y50" i="373"/>
  <c r="AA50" i="373" s="1"/>
  <c r="V50" i="373"/>
  <c r="AD50" i="373" s="1"/>
  <c r="U50" i="373"/>
  <c r="J50" i="373"/>
  <c r="AI49" i="373"/>
  <c r="Y49" i="373"/>
  <c r="AA49" i="373" s="1"/>
  <c r="V49" i="373"/>
  <c r="AD49" i="373" s="1"/>
  <c r="U49" i="373"/>
  <c r="J49" i="373"/>
  <c r="Y48" i="373"/>
  <c r="AA48" i="373" s="1"/>
  <c r="V48" i="373"/>
  <c r="AD48" i="373" s="1"/>
  <c r="U48" i="373"/>
  <c r="J48" i="373"/>
  <c r="AI47" i="373"/>
  <c r="Y47" i="373"/>
  <c r="AA47" i="373" s="1"/>
  <c r="V47" i="373"/>
  <c r="W47" i="373" s="1"/>
  <c r="U47" i="373"/>
  <c r="J47" i="373"/>
  <c r="Y45" i="373"/>
  <c r="V45" i="373"/>
  <c r="AD45" i="373" s="1"/>
  <c r="U45" i="373"/>
  <c r="J45" i="373"/>
  <c r="AI44" i="373"/>
  <c r="Y44" i="373"/>
  <c r="AA44" i="373" s="1"/>
  <c r="V44" i="373"/>
  <c r="AD44" i="373"/>
  <c r="U44" i="373"/>
  <c r="J44" i="373"/>
  <c r="Y43" i="373"/>
  <c r="AA43" i="373"/>
  <c r="V43" i="373"/>
  <c r="AD43" i="373" s="1"/>
  <c r="U43" i="373"/>
  <c r="AG40" i="373"/>
  <c r="O40" i="373"/>
  <c r="L40" i="373"/>
  <c r="H40" i="373"/>
  <c r="AI38" i="373"/>
  <c r="Y38" i="373"/>
  <c r="AA38" i="373" s="1"/>
  <c r="J38" i="373"/>
  <c r="Y37" i="373"/>
  <c r="AA37" i="373" s="1"/>
  <c r="J37" i="373"/>
  <c r="AI36" i="373"/>
  <c r="Y36" i="373"/>
  <c r="AA36" i="373" s="1"/>
  <c r="J36" i="373"/>
  <c r="AI35" i="373"/>
  <c r="Y35" i="373"/>
  <c r="AA35" i="373" s="1"/>
  <c r="J35" i="373"/>
  <c r="AI34" i="373"/>
  <c r="Y34" i="373"/>
  <c r="U34" i="373"/>
  <c r="AC34" i="373" s="1"/>
  <c r="J34" i="373"/>
  <c r="AG32" i="373"/>
  <c r="O32" i="373"/>
  <c r="L32" i="373"/>
  <c r="H30" i="373"/>
  <c r="Y30" i="373" s="1"/>
  <c r="AA30" i="373" s="1"/>
  <c r="H29" i="373"/>
  <c r="AI28" i="373"/>
  <c r="Y28" i="373"/>
  <c r="AA28" i="373" s="1"/>
  <c r="J28" i="373"/>
  <c r="Y27" i="373"/>
  <c r="AA27" i="373" s="1"/>
  <c r="U27" i="373"/>
  <c r="J27" i="373"/>
  <c r="Y26" i="373"/>
  <c r="U26" i="373"/>
  <c r="AC26" i="373" s="1"/>
  <c r="J26" i="373"/>
  <c r="AI24" i="373"/>
  <c r="AI32" i="373" s="1"/>
  <c r="Y24" i="373"/>
  <c r="AA24" i="373" s="1"/>
  <c r="U24" i="373"/>
  <c r="AC24" i="373" s="1"/>
  <c r="J24" i="373"/>
  <c r="O17" i="373"/>
  <c r="L17" i="373"/>
  <c r="H17" i="373"/>
  <c r="Y15" i="373"/>
  <c r="Y17" i="373" s="1"/>
  <c r="U15" i="373"/>
  <c r="U17" i="373" s="1"/>
  <c r="J15" i="373"/>
  <c r="J17" i="373" s="1"/>
  <c r="W20" i="229"/>
  <c r="Y20" i="229" s="1"/>
  <c r="W47" i="229"/>
  <c r="Y47" i="229" s="1"/>
  <c r="W46" i="229"/>
  <c r="Y46" i="229" s="1"/>
  <c r="W14" i="229"/>
  <c r="W27" i="229"/>
  <c r="Y27" i="229" s="1"/>
  <c r="W17" i="229"/>
  <c r="Y17" i="229" s="1"/>
  <c r="AA73" i="187"/>
  <c r="Z73" i="187"/>
  <c r="Y73" i="187"/>
  <c r="W73" i="187"/>
  <c r="V73" i="187"/>
  <c r="P73" i="187"/>
  <c r="L73" i="187"/>
  <c r="AC71" i="187"/>
  <c r="N71" i="187"/>
  <c r="S73" i="187"/>
  <c r="N70" i="187"/>
  <c r="Y19" i="328"/>
  <c r="AA19" i="328" s="1"/>
  <c r="AA25" i="328" s="1"/>
  <c r="W45" i="229"/>
  <c r="Y45" i="229" s="1"/>
  <c r="W50" i="229"/>
  <c r="Y50" i="229" s="1"/>
  <c r="W25" i="229"/>
  <c r="Y25" i="229" s="1"/>
  <c r="W44" i="229"/>
  <c r="Y44" i="229" s="1"/>
  <c r="W24" i="229"/>
  <c r="Y24" i="229" s="1"/>
  <c r="U69" i="329"/>
  <c r="S56" i="329"/>
  <c r="AC54" i="329"/>
  <c r="AE54" i="329" s="1"/>
  <c r="AE56" i="329" s="1"/>
  <c r="V56" i="329"/>
  <c r="P56" i="329"/>
  <c r="Y45" i="329"/>
  <c r="AA45" i="329" s="1"/>
  <c r="AC19" i="329"/>
  <c r="AE19" i="329" s="1"/>
  <c r="J23" i="329"/>
  <c r="I23" i="329"/>
  <c r="H23" i="329"/>
  <c r="V23" i="329"/>
  <c r="P23" i="329"/>
  <c r="AG21" i="329"/>
  <c r="AI21" i="329" s="1"/>
  <c r="AC21" i="329"/>
  <c r="AE21" i="329" s="1"/>
  <c r="Y21" i="329"/>
  <c r="AA21" i="329" s="1"/>
  <c r="AC20" i="329"/>
  <c r="AE20" i="329" s="1"/>
  <c r="Y20" i="329"/>
  <c r="AC15" i="329"/>
  <c r="AE15" i="329" s="1"/>
  <c r="Y15" i="329"/>
  <c r="AA15" i="329" s="1"/>
  <c r="AC14" i="329"/>
  <c r="AE14" i="329" s="1"/>
  <c r="F23" i="327"/>
  <c r="Y54" i="329"/>
  <c r="AA54" i="329" s="1"/>
  <c r="AA56" i="329" s="1"/>
  <c r="S23" i="329"/>
  <c r="Y14" i="329"/>
  <c r="AA14" i="329" s="1"/>
  <c r="S17" i="329"/>
  <c r="Y19" i="329"/>
  <c r="AA19" i="329" s="1"/>
  <c r="W22" i="229"/>
  <c r="Y22" i="229" s="1"/>
  <c r="L21" i="229"/>
  <c r="V36" i="327"/>
  <c r="D143" i="327"/>
  <c r="AH138" i="327"/>
  <c r="Q138" i="327"/>
  <c r="AH132" i="327"/>
  <c r="Q132" i="327"/>
  <c r="AH131" i="327"/>
  <c r="Q131" i="327"/>
  <c r="AH136" i="327"/>
  <c r="AH135" i="327"/>
  <c r="Q135" i="327"/>
  <c r="AG157" i="327"/>
  <c r="AF157" i="327"/>
  <c r="Q104" i="327"/>
  <c r="AH72" i="327"/>
  <c r="AH74" i="327"/>
  <c r="AH64" i="327"/>
  <c r="AH17" i="327"/>
  <c r="L144" i="327"/>
  <c r="M31" i="273"/>
  <c r="Z31" i="273" s="1"/>
  <c r="L31" i="273"/>
  <c r="J24" i="31"/>
  <c r="AC24" i="31"/>
  <c r="N24" i="31"/>
  <c r="J30" i="31"/>
  <c r="AC30" i="31"/>
  <c r="N30" i="31"/>
  <c r="J35" i="31"/>
  <c r="AC35" i="31"/>
  <c r="AE35" i="31" s="1"/>
  <c r="Y35" i="31"/>
  <c r="AA35" i="31" s="1"/>
  <c r="N35" i="31"/>
  <c r="AC19" i="31"/>
  <c r="N19" i="31"/>
  <c r="N66" i="186"/>
  <c r="Y66" i="186"/>
  <c r="AC66" i="186"/>
  <c r="AE66" i="186" s="1"/>
  <c r="AD64" i="186"/>
  <c r="J48" i="187"/>
  <c r="J47" i="187"/>
  <c r="H27" i="229"/>
  <c r="J76" i="186"/>
  <c r="Y52" i="186"/>
  <c r="AD52" i="186"/>
  <c r="Z55" i="186"/>
  <c r="AC61" i="186"/>
  <c r="N63" i="186"/>
  <c r="J69" i="186"/>
  <c r="J64" i="186"/>
  <c r="J65" i="186"/>
  <c r="J63" i="186"/>
  <c r="J61" i="186"/>
  <c r="J55" i="186"/>
  <c r="J54" i="186"/>
  <c r="J52" i="186"/>
  <c r="J45" i="186"/>
  <c r="I26" i="186"/>
  <c r="J11" i="186"/>
  <c r="J26" i="186" s="1"/>
  <c r="H36" i="328"/>
  <c r="J34" i="328"/>
  <c r="J36" i="328" s="1"/>
  <c r="I32" i="328"/>
  <c r="H32" i="328"/>
  <c r="J29" i="328"/>
  <c r="J27" i="328"/>
  <c r="H25" i="328"/>
  <c r="J23" i="328"/>
  <c r="J22" i="328"/>
  <c r="J21" i="328"/>
  <c r="J20" i="328"/>
  <c r="J19" i="328"/>
  <c r="H17" i="328"/>
  <c r="J14" i="328"/>
  <c r="J17" i="328" s="1"/>
  <c r="H37" i="31"/>
  <c r="J18" i="273"/>
  <c r="I45" i="273"/>
  <c r="H45" i="273"/>
  <c r="J42" i="273"/>
  <c r="J41" i="273"/>
  <c r="J40" i="273"/>
  <c r="J39" i="273"/>
  <c r="J38" i="273"/>
  <c r="J37" i="273"/>
  <c r="J36" i="273"/>
  <c r="J31" i="273"/>
  <c r="I30" i="273"/>
  <c r="H30" i="273"/>
  <c r="I29" i="273"/>
  <c r="H29" i="273"/>
  <c r="I28" i="273"/>
  <c r="H28" i="273"/>
  <c r="J27" i="273"/>
  <c r="J26" i="273"/>
  <c r="J25" i="273"/>
  <c r="J24" i="273"/>
  <c r="J23" i="273"/>
  <c r="AC44" i="329"/>
  <c r="AC29" i="329"/>
  <c r="T33" i="273"/>
  <c r="AD23" i="273"/>
  <c r="AH23" i="273" s="1"/>
  <c r="Y31" i="273"/>
  <c r="AA31" i="273" s="1"/>
  <c r="S33" i="273"/>
  <c r="AC23" i="273"/>
  <c r="AG23" i="273" s="1"/>
  <c r="N23" i="273"/>
  <c r="W48" i="229"/>
  <c r="Y48" i="229" s="1"/>
  <c r="Y253" i="131"/>
  <c r="AA253" i="131" s="1"/>
  <c r="H253" i="131" s="1"/>
  <c r="J253" i="131" s="1"/>
  <c r="Y252" i="131"/>
  <c r="AA252" i="131" s="1"/>
  <c r="H252" i="131" s="1"/>
  <c r="Y248" i="131"/>
  <c r="AA248" i="131" s="1"/>
  <c r="H248" i="131" s="1"/>
  <c r="H250" i="131" s="1"/>
  <c r="H262" i="131" s="1"/>
  <c r="Z244" i="131"/>
  <c r="Y244" i="131"/>
  <c r="Z243" i="131"/>
  <c r="Y243" i="131"/>
  <c r="Z242" i="131"/>
  <c r="Y242" i="131"/>
  <c r="Z241" i="131"/>
  <c r="Y241" i="131"/>
  <c r="Z240" i="131"/>
  <c r="Y240" i="131"/>
  <c r="Z239" i="131"/>
  <c r="Y239" i="131"/>
  <c r="Z238" i="131"/>
  <c r="Y238" i="131"/>
  <c r="Z237" i="131"/>
  <c r="Y237" i="131"/>
  <c r="Z236" i="131"/>
  <c r="Y236" i="131"/>
  <c r="Z231" i="131"/>
  <c r="Y231" i="131"/>
  <c r="Y223" i="131"/>
  <c r="Y215" i="131"/>
  <c r="AA215" i="131" s="1"/>
  <c r="Y214" i="131"/>
  <c r="AA214" i="131" s="1"/>
  <c r="Y213" i="131"/>
  <c r="AA213" i="131" s="1"/>
  <c r="Y207" i="131"/>
  <c r="AA207" i="131" s="1"/>
  <c r="AA209" i="131" s="1"/>
  <c r="Y193" i="131"/>
  <c r="AA193" i="131" s="1"/>
  <c r="Y192" i="131"/>
  <c r="Y188" i="131"/>
  <c r="Z177" i="131"/>
  <c r="Z178" i="131"/>
  <c r="Z179" i="131"/>
  <c r="Z180" i="131"/>
  <c r="Z181" i="131"/>
  <c r="Z182" i="131"/>
  <c r="Z183" i="131"/>
  <c r="Z184" i="131"/>
  <c r="Y184" i="131"/>
  <c r="Y183" i="131"/>
  <c r="Y182" i="131"/>
  <c r="Y181" i="131"/>
  <c r="Y180" i="131"/>
  <c r="Y179" i="131"/>
  <c r="Y178" i="131"/>
  <c r="Y177" i="131"/>
  <c r="Y162" i="131"/>
  <c r="AA162" i="131" s="1"/>
  <c r="AA168" i="131" s="1"/>
  <c r="Y154" i="131"/>
  <c r="AA154" i="131" s="1"/>
  <c r="Y153" i="131"/>
  <c r="Y152" i="131"/>
  <c r="AA152" i="131" s="1"/>
  <c r="Y146" i="131"/>
  <c r="AA146" i="131" s="1"/>
  <c r="AA148" i="131" s="1"/>
  <c r="Y132" i="131"/>
  <c r="AA132" i="131" s="1"/>
  <c r="Y128" i="131"/>
  <c r="AA128" i="131" s="1"/>
  <c r="Z114" i="131"/>
  <c r="Y114" i="131"/>
  <c r="Z113" i="131"/>
  <c r="Y113" i="131"/>
  <c r="Z112" i="131"/>
  <c r="Y112" i="131"/>
  <c r="Z111" i="131"/>
  <c r="Y111" i="131"/>
  <c r="Z110" i="131"/>
  <c r="Y110" i="131"/>
  <c r="Z109" i="131"/>
  <c r="Y109" i="131"/>
  <c r="Z108" i="131"/>
  <c r="Y108" i="131"/>
  <c r="Z103" i="131"/>
  <c r="Z104" i="131"/>
  <c r="Z105" i="131"/>
  <c r="Z106" i="131"/>
  <c r="Y106" i="131"/>
  <c r="Y105" i="131"/>
  <c r="Y104" i="131"/>
  <c r="Y103" i="131"/>
  <c r="Y94" i="131"/>
  <c r="AA94" i="131" s="1"/>
  <c r="AA100" i="131" s="1"/>
  <c r="Y86" i="131"/>
  <c r="AA86" i="131" s="1"/>
  <c r="Y85" i="131"/>
  <c r="AA85" i="131" s="1"/>
  <c r="Y84" i="131"/>
  <c r="AA84" i="131" s="1"/>
  <c r="Y78" i="131"/>
  <c r="AA78" i="131" s="1"/>
  <c r="AA80" i="131" s="1"/>
  <c r="Y64" i="131"/>
  <c r="AA64" i="131" s="1"/>
  <c r="Y63" i="131"/>
  <c r="AA63" i="131" s="1"/>
  <c r="Y59" i="131"/>
  <c r="Y61" i="131" s="1"/>
  <c r="Z54" i="131"/>
  <c r="Y54" i="131"/>
  <c r="Z53" i="131"/>
  <c r="Y53" i="131"/>
  <c r="Z52" i="131"/>
  <c r="Y52" i="131"/>
  <c r="Z51" i="131"/>
  <c r="AH51" i="131" s="1"/>
  <c r="Y51" i="131"/>
  <c r="Z49" i="131"/>
  <c r="AH49" i="131" s="1"/>
  <c r="Y49" i="131"/>
  <c r="Z50" i="131"/>
  <c r="AH50" i="131" s="1"/>
  <c r="Y50" i="131"/>
  <c r="Z48" i="131"/>
  <c r="AH48" i="131" s="1"/>
  <c r="Y48" i="131"/>
  <c r="Z47" i="131"/>
  <c r="AH47" i="131" s="1"/>
  <c r="Y47" i="131"/>
  <c r="Z46" i="131"/>
  <c r="AH46" i="131" s="1"/>
  <c r="Y46" i="131"/>
  <c r="Z42" i="131"/>
  <c r="AH42" i="131" s="1"/>
  <c r="Z43" i="131"/>
  <c r="AH43" i="131" s="1"/>
  <c r="Z44" i="131"/>
  <c r="AH44" i="131" s="1"/>
  <c r="Y44" i="131"/>
  <c r="Y43" i="131"/>
  <c r="Y42" i="131"/>
  <c r="Y35" i="131"/>
  <c r="AA35" i="131" s="1"/>
  <c r="AA39" i="131" s="1"/>
  <c r="Y28" i="131"/>
  <c r="AA28" i="131" s="1"/>
  <c r="Y27" i="131"/>
  <c r="AA27" i="131" s="1"/>
  <c r="Y26" i="131"/>
  <c r="AA26" i="131" s="1"/>
  <c r="Y18" i="131"/>
  <c r="Y20" i="131" s="1"/>
  <c r="J267" i="131"/>
  <c r="J269" i="131" s="1"/>
  <c r="H267" i="131"/>
  <c r="H269" i="131" s="1"/>
  <c r="J246" i="131"/>
  <c r="I246" i="131"/>
  <c r="I257" i="131" s="1"/>
  <c r="H246" i="131"/>
  <c r="AG253" i="131"/>
  <c r="AI253" i="131" s="1"/>
  <c r="AG252" i="131"/>
  <c r="AI252" i="131" s="1"/>
  <c r="AG248" i="131"/>
  <c r="AG250" i="131" s="1"/>
  <c r="Y53" i="330"/>
  <c r="AA53" i="330" s="1"/>
  <c r="AA55" i="330" s="1"/>
  <c r="AA58" i="330" s="1"/>
  <c r="Z34" i="330"/>
  <c r="Y34" i="330"/>
  <c r="Z33" i="330"/>
  <c r="Y33" i="330"/>
  <c r="Z32" i="330"/>
  <c r="Y32" i="330"/>
  <c r="Z31" i="330"/>
  <c r="Y31" i="330"/>
  <c r="Z24" i="330"/>
  <c r="Y24" i="330"/>
  <c r="Z23" i="330"/>
  <c r="Y23" i="330"/>
  <c r="Z21" i="330"/>
  <c r="Y21" i="330"/>
  <c r="Z20" i="330"/>
  <c r="Y20" i="330"/>
  <c r="Z43" i="273"/>
  <c r="Y43" i="273"/>
  <c r="Z42" i="273"/>
  <c r="Y42" i="273"/>
  <c r="Z41" i="273"/>
  <c r="Y41" i="273"/>
  <c r="Z40" i="273"/>
  <c r="AA40" i="273" s="1"/>
  <c r="Y40" i="273"/>
  <c r="Z39" i="273"/>
  <c r="Y39" i="273"/>
  <c r="AG39" i="273" s="1"/>
  <c r="Z38" i="273"/>
  <c r="Y38" i="273"/>
  <c r="Z37" i="273"/>
  <c r="Y37" i="273"/>
  <c r="Y45" i="273" s="1"/>
  <c r="Z36" i="273"/>
  <c r="Y36" i="273"/>
  <c r="Z27" i="273"/>
  <c r="Y27" i="273"/>
  <c r="Z26" i="273"/>
  <c r="Y26" i="273"/>
  <c r="Z25" i="273"/>
  <c r="Y25" i="273"/>
  <c r="AA25" i="273" s="1"/>
  <c r="Z24" i="273"/>
  <c r="Y24" i="273"/>
  <c r="Z22" i="273"/>
  <c r="Y22" i="273"/>
  <c r="Z18" i="273"/>
  <c r="Y18" i="273"/>
  <c r="AH44" i="273"/>
  <c r="AG44" i="273"/>
  <c r="AC42" i="31"/>
  <c r="AE42" i="31" s="1"/>
  <c r="AC41" i="31"/>
  <c r="AE41" i="31" s="1"/>
  <c r="AC40" i="31"/>
  <c r="AE40" i="31" s="1"/>
  <c r="AC39" i="31"/>
  <c r="AE39" i="31" s="1"/>
  <c r="AC32" i="31"/>
  <c r="AE32" i="31" s="1"/>
  <c r="AC26" i="31"/>
  <c r="AC22" i="31"/>
  <c r="AE22" i="31" s="1"/>
  <c r="AC21" i="31"/>
  <c r="AE21" i="31" s="1"/>
  <c r="AC13" i="31"/>
  <c r="Z45" i="187"/>
  <c r="AA45" i="187" s="1"/>
  <c r="Z46" i="187"/>
  <c r="AA46" i="187" s="1"/>
  <c r="Z47" i="187"/>
  <c r="AA47" i="187" s="1"/>
  <c r="Z48" i="187"/>
  <c r="Y66" i="187"/>
  <c r="Y68" i="187" s="1"/>
  <c r="AA68" i="187" s="1"/>
  <c r="Y42" i="187"/>
  <c r="Y43" i="187" s="1"/>
  <c r="Y35" i="187"/>
  <c r="AA35" i="187" s="1"/>
  <c r="AA40" i="187" s="1"/>
  <c r="Y31" i="187"/>
  <c r="Y30" i="187"/>
  <c r="AA30" i="187" s="1"/>
  <c r="AA24" i="187"/>
  <c r="Z16" i="187"/>
  <c r="Z18" i="187" s="1"/>
  <c r="Y12" i="187"/>
  <c r="AA12" i="187" s="1"/>
  <c r="AA14" i="187" s="1"/>
  <c r="Y110" i="186"/>
  <c r="AA110" i="186" s="1"/>
  <c r="AA111" i="186" s="1"/>
  <c r="Y107" i="186"/>
  <c r="Y108" i="186" s="1"/>
  <c r="Z76" i="186"/>
  <c r="Y76" i="186"/>
  <c r="Y75" i="186"/>
  <c r="Z69" i="186"/>
  <c r="Y69" i="186"/>
  <c r="Z68" i="186"/>
  <c r="Y68" i="186"/>
  <c r="Z65" i="186"/>
  <c r="AH65" i="186" s="1"/>
  <c r="Y65" i="186"/>
  <c r="Z64" i="186"/>
  <c r="Y64" i="186"/>
  <c r="Z63" i="186"/>
  <c r="AH63" i="186" s="1"/>
  <c r="Y63" i="186"/>
  <c r="Z62" i="186"/>
  <c r="AH62" i="186" s="1"/>
  <c r="Y62" i="186"/>
  <c r="Z61" i="186"/>
  <c r="Y61" i="186"/>
  <c r="Y57" i="186"/>
  <c r="Z56" i="186"/>
  <c r="Y55" i="186"/>
  <c r="Z54" i="186"/>
  <c r="Y54" i="186"/>
  <c r="Z52" i="186"/>
  <c r="Z46" i="186"/>
  <c r="Y46" i="186"/>
  <c r="Z45" i="186"/>
  <c r="Y45" i="186"/>
  <c r="Z11" i="186"/>
  <c r="Z26" i="186" s="1"/>
  <c r="Y11" i="186"/>
  <c r="Y26" i="186" s="1"/>
  <c r="Y34" i="328"/>
  <c r="Y36" i="328" s="1"/>
  <c r="Z29" i="328"/>
  <c r="Z32" i="328" s="1"/>
  <c r="Y27" i="328"/>
  <c r="Y32" i="328" s="1"/>
  <c r="Z50" i="31"/>
  <c r="Z52" i="31" s="1"/>
  <c r="Y48" i="31"/>
  <c r="AA48" i="31" s="1"/>
  <c r="Y47" i="31"/>
  <c r="Y42" i="31"/>
  <c r="AA42" i="31" s="1"/>
  <c r="Y41" i="31"/>
  <c r="AA41" i="31" s="1"/>
  <c r="Y40" i="31"/>
  <c r="AA40" i="31" s="1"/>
  <c r="Y39" i="31"/>
  <c r="AA39" i="31" s="1"/>
  <c r="Y32" i="31"/>
  <c r="AA32" i="31" s="1"/>
  <c r="Y26" i="31"/>
  <c r="AA26" i="31" s="1"/>
  <c r="Y22" i="31"/>
  <c r="Y21" i="31"/>
  <c r="AA21" i="31" s="1"/>
  <c r="Y17" i="31"/>
  <c r="AA17" i="31" s="1"/>
  <c r="Y13" i="31"/>
  <c r="AH50" i="31"/>
  <c r="AH52" i="31" s="1"/>
  <c r="Z60" i="329"/>
  <c r="Z61" i="329"/>
  <c r="Z62" i="329"/>
  <c r="Z63" i="329"/>
  <c r="Y63" i="329"/>
  <c r="Y62" i="329"/>
  <c r="Y61" i="329"/>
  <c r="Y60" i="329"/>
  <c r="Z47" i="329"/>
  <c r="AA47" i="329" s="1"/>
  <c r="Y50" i="329"/>
  <c r="AA50" i="329" s="1"/>
  <c r="Y42" i="329"/>
  <c r="Y26" i="329"/>
  <c r="AA26" i="329" s="1"/>
  <c r="Y25" i="329"/>
  <c r="AA25" i="329" s="1"/>
  <c r="J66" i="329"/>
  <c r="I66" i="329"/>
  <c r="H66" i="329"/>
  <c r="Q33" i="273"/>
  <c r="AD25" i="273"/>
  <c r="P33" i="273"/>
  <c r="AC34" i="328"/>
  <c r="AC36" i="328" s="1"/>
  <c r="W36" i="328"/>
  <c r="V36" i="328"/>
  <c r="S36" i="328"/>
  <c r="P36" i="328"/>
  <c r="N34" i="328"/>
  <c r="N36" i="328" s="1"/>
  <c r="AC23" i="330"/>
  <c r="AD23" i="330"/>
  <c r="N23" i="330"/>
  <c r="AC36" i="273"/>
  <c r="AC37" i="273"/>
  <c r="AD37" i="273"/>
  <c r="AC38" i="273"/>
  <c r="AE38" i="273" s="1"/>
  <c r="AD38" i="273"/>
  <c r="N37" i="273"/>
  <c r="N38" i="273"/>
  <c r="P70" i="186"/>
  <c r="AD20" i="330"/>
  <c r="AC20" i="330"/>
  <c r="AG20" i="330" s="1"/>
  <c r="T70" i="186"/>
  <c r="W21" i="229"/>
  <c r="Y21" i="229" s="1"/>
  <c r="T52" i="329"/>
  <c r="T66" i="329"/>
  <c r="AC62" i="329"/>
  <c r="S17" i="328"/>
  <c r="S51" i="328" s="1"/>
  <c r="S32" i="328"/>
  <c r="N27" i="328"/>
  <c r="N19" i="330"/>
  <c r="AC19" i="330"/>
  <c r="AD19" i="330"/>
  <c r="N20" i="330"/>
  <c r="N21" i="330"/>
  <c r="AC21" i="330"/>
  <c r="AD21" i="330"/>
  <c r="N24" i="330"/>
  <c r="AC24" i="330"/>
  <c r="AD24" i="330"/>
  <c r="AH24" i="330" s="1"/>
  <c r="L26" i="330"/>
  <c r="M26" i="330"/>
  <c r="P26" i="330"/>
  <c r="Q26" i="330"/>
  <c r="V26" i="330"/>
  <c r="W26" i="330"/>
  <c r="N31" i="330"/>
  <c r="AC31" i="330"/>
  <c r="AD31" i="330"/>
  <c r="N32" i="330"/>
  <c r="AC32" i="330"/>
  <c r="AD32" i="330"/>
  <c r="N33" i="330"/>
  <c r="AC33" i="330"/>
  <c r="AD33" i="330"/>
  <c r="J33" i="330"/>
  <c r="J38" i="330" s="1"/>
  <c r="J45" i="330" s="1"/>
  <c r="AC34" i="330"/>
  <c r="AD34" i="330"/>
  <c r="L38" i="330"/>
  <c r="M38" i="330"/>
  <c r="P38" i="330"/>
  <c r="Q38" i="330"/>
  <c r="S38" i="330"/>
  <c r="T38" i="330"/>
  <c r="V38" i="330"/>
  <c r="W38" i="330"/>
  <c r="W45" i="330" s="1"/>
  <c r="H38" i="330"/>
  <c r="H45" i="330" s="1"/>
  <c r="I38" i="330"/>
  <c r="I45" i="330" s="1"/>
  <c r="N53" i="330"/>
  <c r="AC53" i="330"/>
  <c r="AC55" i="330" s="1"/>
  <c r="AC58" i="330" s="1"/>
  <c r="J53" i="330"/>
  <c r="J55" i="330" s="1"/>
  <c r="J58" i="330" s="1"/>
  <c r="L55" i="330"/>
  <c r="L58" i="330" s="1"/>
  <c r="P55" i="330"/>
  <c r="P58" i="330" s="1"/>
  <c r="S55" i="330"/>
  <c r="S58" i="330" s="1"/>
  <c r="V55" i="330"/>
  <c r="V58" i="330" s="1"/>
  <c r="H55" i="330"/>
  <c r="H58" i="330" s="1"/>
  <c r="AC63" i="329"/>
  <c r="AD63" i="329"/>
  <c r="AC61" i="329"/>
  <c r="AD61" i="329"/>
  <c r="W52" i="329"/>
  <c r="V52" i="329"/>
  <c r="Q52" i="329"/>
  <c r="P52" i="329"/>
  <c r="AC50" i="329"/>
  <c r="AC49" i="329"/>
  <c r="AE49" i="329" s="1"/>
  <c r="AC42" i="329"/>
  <c r="AE42" i="329" s="1"/>
  <c r="AC40" i="329"/>
  <c r="AE40" i="329" s="1"/>
  <c r="AC39" i="329"/>
  <c r="AE39" i="329" s="1"/>
  <c r="AC38" i="329"/>
  <c r="AE38" i="329" s="1"/>
  <c r="AC37" i="329"/>
  <c r="AE37" i="329" s="1"/>
  <c r="AC36" i="329"/>
  <c r="AE36" i="329" s="1"/>
  <c r="AC35" i="329"/>
  <c r="AE35" i="329" s="1"/>
  <c r="AC34" i="329"/>
  <c r="AE34" i="329" s="1"/>
  <c r="AC33" i="329"/>
  <c r="AE33" i="329" s="1"/>
  <c r="AC32" i="329"/>
  <c r="AE32" i="329" s="1"/>
  <c r="AC31" i="329"/>
  <c r="AE31" i="329" s="1"/>
  <c r="AC30" i="329"/>
  <c r="AE30" i="329" s="1"/>
  <c r="AC26" i="329"/>
  <c r="AE26" i="329" s="1"/>
  <c r="AC25" i="329"/>
  <c r="AE25" i="329" s="1"/>
  <c r="W66" i="329"/>
  <c r="V66" i="329"/>
  <c r="Q66" i="329"/>
  <c r="P66" i="329"/>
  <c r="AD60" i="329"/>
  <c r="AC60" i="329"/>
  <c r="AD76" i="186"/>
  <c r="AC76" i="186"/>
  <c r="N76" i="186"/>
  <c r="N23" i="328"/>
  <c r="AC23" i="328"/>
  <c r="T32" i="328"/>
  <c r="Q32" i="328"/>
  <c r="P32" i="328"/>
  <c r="M32" i="328"/>
  <c r="L32" i="328"/>
  <c r="AD29" i="328"/>
  <c r="AE29" i="328" s="1"/>
  <c r="N29" i="328"/>
  <c r="V25" i="328"/>
  <c r="P25" i="328"/>
  <c r="L25" i="328"/>
  <c r="N22" i="328"/>
  <c r="N21" i="328"/>
  <c r="N20" i="328"/>
  <c r="N19" i="328"/>
  <c r="W17" i="328"/>
  <c r="V17" i="328"/>
  <c r="P17" i="328"/>
  <c r="L17" i="328"/>
  <c r="N14" i="328"/>
  <c r="N17" i="328" s="1"/>
  <c r="Q108" i="327"/>
  <c r="Q130" i="327"/>
  <c r="AH130" i="327"/>
  <c r="Q137" i="327"/>
  <c r="Q139" i="327"/>
  <c r="Q140" i="327"/>
  <c r="Q141" i="327"/>
  <c r="AH137" i="327"/>
  <c r="AH139" i="327"/>
  <c r="AH140" i="327"/>
  <c r="AH141" i="327"/>
  <c r="AH129" i="327"/>
  <c r="Q129" i="327"/>
  <c r="AH153" i="327"/>
  <c r="AH154" i="327"/>
  <c r="AH155" i="327"/>
  <c r="Q153" i="327"/>
  <c r="Q154" i="327"/>
  <c r="Q155" i="327"/>
  <c r="Q148" i="327"/>
  <c r="AH148" i="327"/>
  <c r="AH112" i="327"/>
  <c r="AD48" i="187"/>
  <c r="N48" i="187"/>
  <c r="AB143" i="327"/>
  <c r="AC143" i="327"/>
  <c r="AD143" i="327"/>
  <c r="AE143" i="327"/>
  <c r="AF143" i="327"/>
  <c r="V143" i="327"/>
  <c r="X143" i="327"/>
  <c r="Y143" i="327"/>
  <c r="Z143" i="327"/>
  <c r="AA143" i="327"/>
  <c r="AH117" i="327"/>
  <c r="AH116" i="327"/>
  <c r="AH115" i="327"/>
  <c r="AH111" i="327"/>
  <c r="AH110" i="327"/>
  <c r="AH109" i="327"/>
  <c r="AH107" i="327"/>
  <c r="AH105" i="327"/>
  <c r="AH102" i="327"/>
  <c r="AH101" i="327"/>
  <c r="X119" i="327"/>
  <c r="Y119" i="327"/>
  <c r="Z119" i="327"/>
  <c r="AC119" i="327"/>
  <c r="AD119" i="327"/>
  <c r="AF119" i="327"/>
  <c r="AF95" i="327"/>
  <c r="AH90" i="327"/>
  <c r="AH89" i="327"/>
  <c r="AH88" i="327"/>
  <c r="AH87" i="327"/>
  <c r="AH82" i="327"/>
  <c r="AH81" i="327"/>
  <c r="AH80" i="327"/>
  <c r="AH78" i="327"/>
  <c r="AH77" i="327"/>
  <c r="AH75" i="327"/>
  <c r="AH71" i="327"/>
  <c r="AH67" i="327"/>
  <c r="AH66" i="327"/>
  <c r="AH65" i="327"/>
  <c r="AH63" i="327"/>
  <c r="AH62" i="327"/>
  <c r="AH60" i="327"/>
  <c r="AH59" i="327"/>
  <c r="AH58" i="327"/>
  <c r="AH56" i="327"/>
  <c r="AH47" i="327"/>
  <c r="AH45" i="327"/>
  <c r="AH42" i="327"/>
  <c r="AH41" i="327"/>
  <c r="AH40" i="327"/>
  <c r="AH39" i="327"/>
  <c r="AH38" i="327"/>
  <c r="AH37" i="327"/>
  <c r="AH31" i="327"/>
  <c r="AH30" i="327"/>
  <c r="AH29" i="327"/>
  <c r="AH27" i="327"/>
  <c r="AH24" i="327"/>
  <c r="AH22" i="327"/>
  <c r="AH21" i="327"/>
  <c r="AH152" i="327"/>
  <c r="Q152" i="327"/>
  <c r="AH150" i="327"/>
  <c r="Q150" i="327"/>
  <c r="AH149" i="327"/>
  <c r="Q149" i="327"/>
  <c r="AG143" i="327"/>
  <c r="U143" i="327"/>
  <c r="T143" i="327"/>
  <c r="S143" i="327"/>
  <c r="O143" i="327"/>
  <c r="N143" i="327"/>
  <c r="M143" i="327"/>
  <c r="L143" i="327"/>
  <c r="K143" i="327"/>
  <c r="J143" i="327"/>
  <c r="I143" i="327"/>
  <c r="H143" i="327"/>
  <c r="G143" i="327"/>
  <c r="F143" i="327"/>
  <c r="E143" i="327"/>
  <c r="AH128" i="327"/>
  <c r="AH134" i="327"/>
  <c r="AH124" i="327"/>
  <c r="Q124" i="327"/>
  <c r="Q136" i="327"/>
  <c r="AH127" i="327"/>
  <c r="Q127" i="327"/>
  <c r="AH126" i="327"/>
  <c r="Q126" i="327"/>
  <c r="AH125" i="327"/>
  <c r="Q125" i="327"/>
  <c r="Q111" i="327"/>
  <c r="AG119" i="327"/>
  <c r="U119" i="327"/>
  <c r="T119" i="327"/>
  <c r="S119" i="327"/>
  <c r="O119" i="327"/>
  <c r="M119" i="327"/>
  <c r="J119" i="327"/>
  <c r="I119" i="327"/>
  <c r="H119" i="327"/>
  <c r="G119" i="327"/>
  <c r="Q117" i="327"/>
  <c r="Q103" i="327"/>
  <c r="R121" i="327"/>
  <c r="AD55" i="186"/>
  <c r="N45" i="186"/>
  <c r="AD60" i="186"/>
  <c r="AC55" i="186"/>
  <c r="AC54" i="186"/>
  <c r="AC46" i="186"/>
  <c r="R97" i="327"/>
  <c r="T95" i="327"/>
  <c r="AC65" i="186"/>
  <c r="AE65" i="186" s="1"/>
  <c r="N65" i="186"/>
  <c r="AD54" i="186"/>
  <c r="AD45" i="186"/>
  <c r="N52" i="186"/>
  <c r="M29" i="273"/>
  <c r="Z29" i="273" s="1"/>
  <c r="L29" i="273"/>
  <c r="Y29" i="273" s="1"/>
  <c r="M30" i="273"/>
  <c r="L30" i="273"/>
  <c r="Y30" i="273" s="1"/>
  <c r="M28" i="273"/>
  <c r="L28" i="273"/>
  <c r="N28" i="273" s="1"/>
  <c r="AD69" i="186"/>
  <c r="N69" i="186"/>
  <c r="AC69" i="186"/>
  <c r="AJ57" i="186"/>
  <c r="M26" i="186"/>
  <c r="N31" i="273"/>
  <c r="AC64" i="186"/>
  <c r="AC29" i="273"/>
  <c r="N25" i="273"/>
  <c r="N26" i="273"/>
  <c r="N27" i="273"/>
  <c r="AD120" i="327"/>
  <c r="Y144" i="327"/>
  <c r="AF144" i="327"/>
  <c r="X158" i="327"/>
  <c r="Y158" i="327"/>
  <c r="Z158" i="327"/>
  <c r="AA158" i="327"/>
  <c r="AB158" i="327"/>
  <c r="AC158" i="327"/>
  <c r="AD158" i="327"/>
  <c r="O144" i="327"/>
  <c r="F158" i="327"/>
  <c r="G158" i="327"/>
  <c r="H158" i="327"/>
  <c r="I158" i="327"/>
  <c r="J158" i="327"/>
  <c r="L158" i="327"/>
  <c r="M158" i="327"/>
  <c r="N158" i="327"/>
  <c r="O158" i="327"/>
  <c r="P158" i="327"/>
  <c r="F144" i="327"/>
  <c r="H144" i="327"/>
  <c r="I144" i="327"/>
  <c r="M144" i="327"/>
  <c r="N144" i="327"/>
  <c r="P144" i="327"/>
  <c r="P145" i="327" s="1"/>
  <c r="S144" i="327"/>
  <c r="T144" i="327"/>
  <c r="U144" i="327"/>
  <c r="V144" i="327"/>
  <c r="X144" i="327"/>
  <c r="Z144" i="327"/>
  <c r="AA144" i="327"/>
  <c r="AB144" i="327"/>
  <c r="AC144" i="327"/>
  <c r="V158" i="327"/>
  <c r="AE158" i="327"/>
  <c r="N18" i="273"/>
  <c r="AC18" i="273"/>
  <c r="AG18" i="273" s="1"/>
  <c r="AD18" i="273"/>
  <c r="N22" i="273"/>
  <c r="AC22" i="273"/>
  <c r="AD22" i="273"/>
  <c r="N24" i="273"/>
  <c r="AC24" i="273"/>
  <c r="AC26" i="273"/>
  <c r="AD26" i="273"/>
  <c r="AC27" i="273"/>
  <c r="AD27" i="273"/>
  <c r="AH27" i="273" s="1"/>
  <c r="V33" i="273"/>
  <c r="W33" i="273"/>
  <c r="N36" i="273"/>
  <c r="N45" i="273" s="1"/>
  <c r="AD36" i="273"/>
  <c r="N39" i="273"/>
  <c r="AC39" i="273"/>
  <c r="AD39" i="273"/>
  <c r="AE39" i="273" s="1"/>
  <c r="N40" i="273"/>
  <c r="AC40" i="273"/>
  <c r="AG40" i="273" s="1"/>
  <c r="AD40" i="273"/>
  <c r="N41" i="273"/>
  <c r="AC41" i="273"/>
  <c r="AD41" i="273"/>
  <c r="N42" i="273"/>
  <c r="AC42" i="273"/>
  <c r="AG42" i="273" s="1"/>
  <c r="AD42" i="273"/>
  <c r="AC43" i="273"/>
  <c r="AD43" i="273"/>
  <c r="L45" i="273"/>
  <c r="M45" i="273"/>
  <c r="Q45" i="273"/>
  <c r="Q49" i="273" s="1"/>
  <c r="S45" i="273"/>
  <c r="S49" i="273" s="1"/>
  <c r="T45" i="273"/>
  <c r="V45" i="273"/>
  <c r="W45" i="273"/>
  <c r="N57" i="273"/>
  <c r="N59" i="273" s="1"/>
  <c r="N62" i="273" s="1"/>
  <c r="AC57" i="273"/>
  <c r="AC59" i="273" s="1"/>
  <c r="AC62" i="273" s="1"/>
  <c r="J57" i="273"/>
  <c r="J59" i="273" s="1"/>
  <c r="J62" i="273" s="1"/>
  <c r="L59" i="273"/>
  <c r="L62" i="273" s="1"/>
  <c r="P59" i="273"/>
  <c r="P62" i="273" s="1"/>
  <c r="S59" i="273"/>
  <c r="S62" i="273" s="1"/>
  <c r="V59" i="273"/>
  <c r="V62" i="273" s="1"/>
  <c r="H59" i="273"/>
  <c r="H62" i="273" s="1"/>
  <c r="Z32" i="327"/>
  <c r="H16" i="61"/>
  <c r="S16" i="61"/>
  <c r="U16" i="61" s="1"/>
  <c r="U17" i="61" s="1"/>
  <c r="F17" i="61"/>
  <c r="J17" i="61"/>
  <c r="M17" i="61"/>
  <c r="S17" i="61"/>
  <c r="H21" i="61"/>
  <c r="H23" i="61" s="1"/>
  <c r="S21" i="61"/>
  <c r="U21" i="61" s="1"/>
  <c r="U23" i="61" s="1"/>
  <c r="Y21" i="61"/>
  <c r="Y23" i="61" s="1"/>
  <c r="F23" i="61"/>
  <c r="J23" i="61"/>
  <c r="J60" i="61" s="1"/>
  <c r="M23" i="61"/>
  <c r="P23" i="61"/>
  <c r="Q23" i="61"/>
  <c r="S23" i="61"/>
  <c r="W23" i="61"/>
  <c r="X23" i="61"/>
  <c r="H25" i="61"/>
  <c r="H26" i="61" s="1"/>
  <c r="S25" i="61"/>
  <c r="U25" i="61" s="1"/>
  <c r="U26" i="61" s="1"/>
  <c r="F26" i="61"/>
  <c r="J26" i="61"/>
  <c r="K26" i="61"/>
  <c r="M26" i="61"/>
  <c r="N26" i="61"/>
  <c r="P26" i="61"/>
  <c r="Q26" i="61"/>
  <c r="H28" i="61"/>
  <c r="H31" i="61" s="1"/>
  <c r="T28" i="61"/>
  <c r="U28" i="61" s="1"/>
  <c r="Y28" i="61"/>
  <c r="Y31" i="61" s="1"/>
  <c r="H29" i="61"/>
  <c r="T29" i="61"/>
  <c r="G31" i="61"/>
  <c r="G60" i="61" s="1"/>
  <c r="K31" i="61"/>
  <c r="N31" i="61"/>
  <c r="N60" i="61" s="1"/>
  <c r="P31" i="61"/>
  <c r="P60" i="61" s="1"/>
  <c r="Q31" i="61"/>
  <c r="X31" i="61"/>
  <c r="X60" i="61" s="1"/>
  <c r="S38" i="61"/>
  <c r="U38" i="61" s="1"/>
  <c r="S39" i="61"/>
  <c r="F41" i="61"/>
  <c r="H41" i="61"/>
  <c r="J41" i="61"/>
  <c r="M41" i="61"/>
  <c r="T43" i="61"/>
  <c r="G45" i="61"/>
  <c r="H45" i="61"/>
  <c r="N45" i="61"/>
  <c r="H46" i="61"/>
  <c r="H48" i="61" s="1"/>
  <c r="S46" i="61"/>
  <c r="F48" i="61"/>
  <c r="J48" i="61"/>
  <c r="M48" i="61"/>
  <c r="W48" i="61"/>
  <c r="Y48" i="61"/>
  <c r="H54" i="61"/>
  <c r="S54" i="61"/>
  <c r="Y54" i="61"/>
  <c r="Y56" i="61" s="1"/>
  <c r="F56" i="61"/>
  <c r="H56" i="61"/>
  <c r="J56" i="61"/>
  <c r="M56" i="61"/>
  <c r="W56" i="61"/>
  <c r="R60" i="61"/>
  <c r="N12" i="187"/>
  <c r="N14" i="187" s="1"/>
  <c r="AC12" i="187"/>
  <c r="AE12" i="187" s="1"/>
  <c r="J12" i="187"/>
  <c r="J14" i="187" s="1"/>
  <c r="L14" i="187"/>
  <c r="P14" i="187"/>
  <c r="Q14" i="187"/>
  <c r="S14" i="187"/>
  <c r="V14" i="187"/>
  <c r="H14" i="187"/>
  <c r="N16" i="187"/>
  <c r="N18" i="187" s="1"/>
  <c r="AD16" i="187"/>
  <c r="J16" i="187"/>
  <c r="J18" i="187" s="1"/>
  <c r="M18" i="187"/>
  <c r="P18" i="187"/>
  <c r="Q18" i="187"/>
  <c r="T18" i="187"/>
  <c r="W18" i="187"/>
  <c r="I18" i="187"/>
  <c r="N24" i="187"/>
  <c r="AC24" i="187"/>
  <c r="J24" i="187"/>
  <c r="L24" i="187"/>
  <c r="P24" i="187"/>
  <c r="Q24" i="187"/>
  <c r="S24" i="187"/>
  <c r="V24" i="187"/>
  <c r="H24" i="187"/>
  <c r="I24" i="187"/>
  <c r="N30" i="187"/>
  <c r="AC30" i="187"/>
  <c r="AE30" i="187" s="1"/>
  <c r="J30" i="187"/>
  <c r="N31" i="187"/>
  <c r="AC31" i="187"/>
  <c r="AE31" i="187" s="1"/>
  <c r="J31" i="187"/>
  <c r="L33" i="187"/>
  <c r="P33" i="187"/>
  <c r="Q33" i="187"/>
  <c r="S33" i="187"/>
  <c r="V33" i="187"/>
  <c r="H33" i="187"/>
  <c r="N35" i="187"/>
  <c r="AC35" i="187"/>
  <c r="AE35" i="187" s="1"/>
  <c r="N36" i="187"/>
  <c r="AC36" i="187"/>
  <c r="AE36" i="187" s="1"/>
  <c r="N37" i="187"/>
  <c r="AC37" i="187"/>
  <c r="AE37" i="187" s="1"/>
  <c r="N38" i="187"/>
  <c r="AC38" i="187"/>
  <c r="AE38" i="187" s="1"/>
  <c r="L40" i="187"/>
  <c r="P40" i="187"/>
  <c r="S40" i="187"/>
  <c r="N42" i="187"/>
  <c r="N43" i="187" s="1"/>
  <c r="AC42" i="187"/>
  <c r="AG42" i="187" s="1"/>
  <c r="L43" i="187"/>
  <c r="P43" i="187"/>
  <c r="S43" i="187"/>
  <c r="N45" i="187"/>
  <c r="AD45" i="187"/>
  <c r="AE45" i="187" s="1"/>
  <c r="J45" i="187"/>
  <c r="N46" i="187"/>
  <c r="AD46" i="187"/>
  <c r="AE46" i="187" s="1"/>
  <c r="J46" i="187"/>
  <c r="N47" i="187"/>
  <c r="AD47" i="187"/>
  <c r="AE47" i="187" s="1"/>
  <c r="M50" i="187"/>
  <c r="P50" i="187"/>
  <c r="Q50" i="187"/>
  <c r="S50" i="187"/>
  <c r="T50" i="187"/>
  <c r="V50" i="187"/>
  <c r="W50" i="187"/>
  <c r="N66" i="187"/>
  <c r="AC66" i="187"/>
  <c r="AC68" i="187" s="1"/>
  <c r="AE68" i="187" s="1"/>
  <c r="J66" i="187"/>
  <c r="L68" i="187"/>
  <c r="H68" i="187"/>
  <c r="J68" i="187" s="1"/>
  <c r="W12" i="229"/>
  <c r="Y12" i="229" s="1"/>
  <c r="H12" i="229"/>
  <c r="L14" i="229"/>
  <c r="H14" i="229"/>
  <c r="L16" i="229"/>
  <c r="H16" i="229"/>
  <c r="L17" i="229"/>
  <c r="H17" i="229"/>
  <c r="L18" i="229"/>
  <c r="H18" i="229"/>
  <c r="L19" i="229"/>
  <c r="W19" i="229"/>
  <c r="Y19" i="229" s="1"/>
  <c r="H19" i="229"/>
  <c r="L20" i="229"/>
  <c r="H20" i="229"/>
  <c r="H21" i="229"/>
  <c r="H22" i="229"/>
  <c r="L23" i="229"/>
  <c r="H23" i="229"/>
  <c r="L24" i="229"/>
  <c r="H24" i="229"/>
  <c r="L25" i="229"/>
  <c r="L26" i="229"/>
  <c r="H26" i="229"/>
  <c r="L28" i="229"/>
  <c r="W28" i="229"/>
  <c r="Y28" i="229" s="1"/>
  <c r="H28" i="229"/>
  <c r="L29" i="229"/>
  <c r="W29" i="229"/>
  <c r="Y29" i="229" s="1"/>
  <c r="H29" i="229"/>
  <c r="L30" i="229"/>
  <c r="W30" i="229"/>
  <c r="Y30" i="229" s="1"/>
  <c r="H30" i="229"/>
  <c r="L31" i="229"/>
  <c r="W31" i="229"/>
  <c r="Y31" i="229" s="1"/>
  <c r="H31" i="229"/>
  <c r="L32" i="229"/>
  <c r="W32" i="229"/>
  <c r="Y32" i="229" s="1"/>
  <c r="H32" i="229"/>
  <c r="L33" i="229"/>
  <c r="W33" i="229"/>
  <c r="Y33" i="229" s="1"/>
  <c r="H33" i="229"/>
  <c r="L34" i="229"/>
  <c r="W34" i="229"/>
  <c r="Y34" i="229" s="1"/>
  <c r="H34" i="229"/>
  <c r="L35" i="229"/>
  <c r="W35" i="229"/>
  <c r="Y35" i="229" s="1"/>
  <c r="H35" i="229"/>
  <c r="L36" i="229"/>
  <c r="W36" i="229"/>
  <c r="Y36" i="229" s="1"/>
  <c r="H36" i="229"/>
  <c r="L37" i="229"/>
  <c r="W37" i="229"/>
  <c r="Y37" i="229" s="1"/>
  <c r="H37" i="229"/>
  <c r="L38" i="229"/>
  <c r="W38" i="229"/>
  <c r="Y38" i="229" s="1"/>
  <c r="H38" i="229"/>
  <c r="L40" i="229"/>
  <c r="W40" i="229"/>
  <c r="Y40" i="229" s="1"/>
  <c r="H40" i="229"/>
  <c r="L41" i="229"/>
  <c r="W41" i="229"/>
  <c r="Y41" i="229" s="1"/>
  <c r="H41" i="229"/>
  <c r="L42" i="229"/>
  <c r="W42" i="229"/>
  <c r="Y42" i="229" s="1"/>
  <c r="H42" i="229"/>
  <c r="L44" i="229"/>
  <c r="H44" i="229"/>
  <c r="L45" i="229"/>
  <c r="L46" i="229"/>
  <c r="H46" i="229"/>
  <c r="L47" i="229"/>
  <c r="H47" i="229"/>
  <c r="L48" i="229"/>
  <c r="H48" i="229"/>
  <c r="L50" i="229"/>
  <c r="T53" i="229"/>
  <c r="F53" i="229"/>
  <c r="P26" i="186"/>
  <c r="Q26" i="186"/>
  <c r="S26" i="186"/>
  <c r="T26" i="186"/>
  <c r="V26" i="186"/>
  <c r="W26" i="186"/>
  <c r="N46" i="186"/>
  <c r="AD46" i="186"/>
  <c r="J46" i="186"/>
  <c r="N56" i="186"/>
  <c r="AC56" i="186"/>
  <c r="AD56" i="186"/>
  <c r="J56" i="186"/>
  <c r="AD61" i="186"/>
  <c r="N62" i="186"/>
  <c r="AC62" i="186"/>
  <c r="AE62" i="186" s="1"/>
  <c r="J62" i="186"/>
  <c r="N64" i="186"/>
  <c r="N68" i="186"/>
  <c r="AC68" i="186"/>
  <c r="AD68" i="186"/>
  <c r="J68" i="186"/>
  <c r="AJ68" i="186"/>
  <c r="Q70" i="186"/>
  <c r="V70" i="186"/>
  <c r="W70" i="186"/>
  <c r="AC96" i="186"/>
  <c r="AG96" i="186" s="1"/>
  <c r="N107" i="186"/>
  <c r="N108" i="186" s="1"/>
  <c r="AC107" i="186"/>
  <c r="AE107" i="186" s="1"/>
  <c r="J107" i="186"/>
  <c r="J108" i="186" s="1"/>
  <c r="L108" i="186"/>
  <c r="P108" i="186"/>
  <c r="Q108" i="186"/>
  <c r="S108" i="186"/>
  <c r="T108" i="186"/>
  <c r="V108" i="186"/>
  <c r="H108" i="186"/>
  <c r="N110" i="186"/>
  <c r="N111" i="186" s="1"/>
  <c r="AC110" i="186"/>
  <c r="AG110" i="186" s="1"/>
  <c r="J110" i="186"/>
  <c r="J111" i="186" s="1"/>
  <c r="L111" i="186"/>
  <c r="P111" i="186"/>
  <c r="S111" i="186"/>
  <c r="H111" i="186"/>
  <c r="N13" i="31"/>
  <c r="J13" i="31"/>
  <c r="N17" i="31"/>
  <c r="AC17" i="31"/>
  <c r="AE17" i="31" s="1"/>
  <c r="J17" i="31"/>
  <c r="N21" i="31"/>
  <c r="J21" i="31"/>
  <c r="N22" i="31"/>
  <c r="J22" i="31"/>
  <c r="N26" i="31"/>
  <c r="J26" i="31"/>
  <c r="N32" i="31"/>
  <c r="J32" i="31"/>
  <c r="N34" i="31"/>
  <c r="AC34" i="31"/>
  <c r="J34" i="31"/>
  <c r="N39" i="31"/>
  <c r="J39" i="31"/>
  <c r="N40" i="31"/>
  <c r="J40" i="31"/>
  <c r="N41" i="31"/>
  <c r="J41" i="31"/>
  <c r="N42" i="31"/>
  <c r="J42" i="31"/>
  <c r="N43" i="31"/>
  <c r="P45" i="31"/>
  <c r="J43" i="31"/>
  <c r="L45" i="31"/>
  <c r="M45" i="31"/>
  <c r="S45" i="31"/>
  <c r="V45" i="31"/>
  <c r="H45" i="31"/>
  <c r="N47" i="31"/>
  <c r="AC47" i="31"/>
  <c r="AE47" i="31" s="1"/>
  <c r="J47" i="31"/>
  <c r="N48" i="31"/>
  <c r="N50" i="31" s="1"/>
  <c r="AC48" i="31"/>
  <c r="AD48" i="31"/>
  <c r="AD50" i="31" s="1"/>
  <c r="AD52" i="31" s="1"/>
  <c r="J48" i="31"/>
  <c r="L50" i="31"/>
  <c r="M50" i="31"/>
  <c r="M52" i="31" s="1"/>
  <c r="P50" i="31"/>
  <c r="Q50" i="31"/>
  <c r="Q52" i="31" s="1"/>
  <c r="S50" i="31"/>
  <c r="T50" i="31"/>
  <c r="T52" i="31" s="1"/>
  <c r="V50" i="31"/>
  <c r="W50" i="31"/>
  <c r="W52" i="31" s="1"/>
  <c r="H50" i="31"/>
  <c r="I50" i="31"/>
  <c r="I52" i="31" s="1"/>
  <c r="S17" i="27"/>
  <c r="T17" i="27"/>
  <c r="S18" i="27"/>
  <c r="T18" i="27"/>
  <c r="T20" i="27" s="1"/>
  <c r="J20" i="27"/>
  <c r="K20" i="27"/>
  <c r="M20" i="27"/>
  <c r="N20" i="27"/>
  <c r="N52" i="27" s="1"/>
  <c r="S22" i="27"/>
  <c r="U22" i="27" s="1"/>
  <c r="U24" i="27" s="1"/>
  <c r="M24" i="27"/>
  <c r="S26" i="27"/>
  <c r="U26" i="27" s="1"/>
  <c r="U28" i="27" s="1"/>
  <c r="M28" i="27"/>
  <c r="M52" i="27" s="1"/>
  <c r="S28" i="27"/>
  <c r="U31" i="27"/>
  <c r="S33" i="27"/>
  <c r="S34" i="27"/>
  <c r="T34" i="27"/>
  <c r="S35" i="27"/>
  <c r="U35" i="27"/>
  <c r="S36" i="27"/>
  <c r="U36" i="27" s="1"/>
  <c r="S37" i="27"/>
  <c r="U37" i="27"/>
  <c r="S38" i="27"/>
  <c r="U38" i="27" s="1"/>
  <c r="S39" i="27"/>
  <c r="U39" i="27" s="1"/>
  <c r="S40" i="27"/>
  <c r="U40" i="27" s="1"/>
  <c r="S41" i="27"/>
  <c r="U41" i="27" s="1"/>
  <c r="S42" i="27"/>
  <c r="U42" i="27" s="1"/>
  <c r="T43" i="27"/>
  <c r="U43" i="27" s="1"/>
  <c r="S44" i="27"/>
  <c r="U44" i="27" s="1"/>
  <c r="S45" i="27"/>
  <c r="U45" i="27" s="1"/>
  <c r="S46" i="27"/>
  <c r="U46" i="27" s="1"/>
  <c r="S47" i="27"/>
  <c r="U47" i="27" s="1"/>
  <c r="J49" i="27"/>
  <c r="K49" i="27"/>
  <c r="K52" i="27" s="1"/>
  <c r="M49" i="27"/>
  <c r="N49" i="27"/>
  <c r="P49" i="27"/>
  <c r="P52" i="27" s="1"/>
  <c r="Q49" i="27"/>
  <c r="Q52" i="27" s="1"/>
  <c r="R52" i="27"/>
  <c r="W52" i="27"/>
  <c r="X52" i="27"/>
  <c r="Y52" i="27"/>
  <c r="Z52" i="27"/>
  <c r="AA52" i="27"/>
  <c r="L14" i="128"/>
  <c r="J14" i="128"/>
  <c r="N15" i="128"/>
  <c r="AC15" i="128"/>
  <c r="J15" i="128"/>
  <c r="N16" i="128"/>
  <c r="AC16" i="128"/>
  <c r="P18" i="128"/>
  <c r="S18" i="128"/>
  <c r="V18" i="128"/>
  <c r="L20" i="128"/>
  <c r="Y20" i="128" s="1"/>
  <c r="J20" i="128"/>
  <c r="L21" i="128"/>
  <c r="J21" i="128"/>
  <c r="L22" i="128"/>
  <c r="Y22" i="128" s="1"/>
  <c r="S24" i="128"/>
  <c r="V24" i="128"/>
  <c r="H24" i="128"/>
  <c r="J25" i="128"/>
  <c r="N26" i="128"/>
  <c r="AC26" i="128"/>
  <c r="AD26" i="128"/>
  <c r="J26" i="128"/>
  <c r="N27" i="128"/>
  <c r="AC27" i="128"/>
  <c r="AG27" i="128" s="1"/>
  <c r="AD27" i="128"/>
  <c r="AH27" i="128" s="1"/>
  <c r="N28" i="128"/>
  <c r="AC28" i="128"/>
  <c r="AG28" i="128" s="1"/>
  <c r="AD28" i="128"/>
  <c r="AH28" i="128" s="1"/>
  <c r="J28" i="128"/>
  <c r="N30" i="128"/>
  <c r="AC30" i="128"/>
  <c r="AG30" i="128" s="1"/>
  <c r="AD30" i="128"/>
  <c r="AH30" i="128" s="1"/>
  <c r="J30" i="128"/>
  <c r="J31" i="128"/>
  <c r="N32" i="128"/>
  <c r="AC32" i="128"/>
  <c r="AG32" i="128" s="1"/>
  <c r="AD32" i="128"/>
  <c r="AH32" i="128" s="1"/>
  <c r="J32" i="128"/>
  <c r="N33" i="128"/>
  <c r="AC33" i="128"/>
  <c r="AG33" i="128" s="1"/>
  <c r="AD33" i="128"/>
  <c r="N34" i="128"/>
  <c r="AC34" i="128"/>
  <c r="AG34" i="128" s="1"/>
  <c r="AD34" i="128"/>
  <c r="AH34" i="128" s="1"/>
  <c r="N35" i="128"/>
  <c r="AC35" i="128"/>
  <c r="AG35" i="128" s="1"/>
  <c r="AD35" i="128"/>
  <c r="AH35" i="128" s="1"/>
  <c r="J35" i="128"/>
  <c r="N36" i="128"/>
  <c r="AC36" i="128"/>
  <c r="AG36" i="128" s="1"/>
  <c r="AD36" i="128"/>
  <c r="AH36" i="128" s="1"/>
  <c r="J36" i="128"/>
  <c r="M37" i="128"/>
  <c r="AC37" i="128"/>
  <c r="AG37" i="128" s="1"/>
  <c r="AC39" i="128"/>
  <c r="AG39" i="128" s="1"/>
  <c r="AD39" i="128"/>
  <c r="AH39" i="128" s="1"/>
  <c r="AC40" i="128"/>
  <c r="AG40" i="128" s="1"/>
  <c r="AD40" i="128"/>
  <c r="AH40" i="128" s="1"/>
  <c r="AC41" i="128"/>
  <c r="AG41" i="128" s="1"/>
  <c r="AD41" i="128"/>
  <c r="AH41" i="128" s="1"/>
  <c r="J42" i="128"/>
  <c r="L43" i="128"/>
  <c r="P43" i="128"/>
  <c r="P54" i="128" s="1"/>
  <c r="Q43" i="128"/>
  <c r="Q54" i="128" s="1"/>
  <c r="T43" i="128"/>
  <c r="V43" i="128"/>
  <c r="W43" i="128"/>
  <c r="H43" i="128"/>
  <c r="I43" i="128"/>
  <c r="N60" i="128"/>
  <c r="AC60" i="128"/>
  <c r="AE60" i="128" s="1"/>
  <c r="J60" i="128"/>
  <c r="N61" i="128"/>
  <c r="AC61" i="128"/>
  <c r="AE61" i="128" s="1"/>
  <c r="J61" i="128"/>
  <c r="N62" i="128"/>
  <c r="AC62" i="128"/>
  <c r="AE62" i="128" s="1"/>
  <c r="H62" i="128"/>
  <c r="H64" i="128" s="1"/>
  <c r="L64" i="128"/>
  <c r="P64" i="128"/>
  <c r="S64" i="128"/>
  <c r="V64" i="128"/>
  <c r="N70" i="128"/>
  <c r="AC70" i="128"/>
  <c r="AE70" i="128" s="1"/>
  <c r="J70" i="128"/>
  <c r="N71" i="128"/>
  <c r="AC71" i="128"/>
  <c r="AE71" i="128" s="1"/>
  <c r="N72" i="128"/>
  <c r="AC72" i="128"/>
  <c r="J72" i="128"/>
  <c r="N73" i="128"/>
  <c r="AC73" i="128"/>
  <c r="AE73" i="128" s="1"/>
  <c r="J73" i="128"/>
  <c r="N74" i="128"/>
  <c r="AC74" i="128"/>
  <c r="AE74" i="128" s="1"/>
  <c r="L76" i="128"/>
  <c r="P76" i="128"/>
  <c r="S76" i="128"/>
  <c r="V76" i="128"/>
  <c r="H76" i="128"/>
  <c r="N79" i="128"/>
  <c r="AC79" i="128"/>
  <c r="AE79" i="128" s="1"/>
  <c r="J79" i="128"/>
  <c r="N80" i="128"/>
  <c r="AC80" i="128"/>
  <c r="AE80" i="128" s="1"/>
  <c r="N81" i="128"/>
  <c r="AC81" i="128"/>
  <c r="AE81" i="128" s="1"/>
  <c r="J81" i="128"/>
  <c r="N82" i="128"/>
  <c r="AC82" i="128"/>
  <c r="AE82" i="128" s="1"/>
  <c r="J82" i="128"/>
  <c r="N83" i="128"/>
  <c r="AC83" i="128"/>
  <c r="AE83" i="128" s="1"/>
  <c r="J83" i="128"/>
  <c r="J84" i="128"/>
  <c r="N86" i="128"/>
  <c r="AC86" i="128"/>
  <c r="AE86" i="128" s="1"/>
  <c r="N89" i="128"/>
  <c r="AC89" i="128"/>
  <c r="AE89" i="128" s="1"/>
  <c r="N91" i="128"/>
  <c r="AC91" i="128"/>
  <c r="AE91" i="128" s="1"/>
  <c r="N92" i="128"/>
  <c r="AC92" i="128"/>
  <c r="AE92" i="128" s="1"/>
  <c r="N94" i="128"/>
  <c r="AC94" i="128"/>
  <c r="AE94" i="128" s="1"/>
  <c r="N95" i="128"/>
  <c r="AC95" i="128"/>
  <c r="AE95" i="128" s="1"/>
  <c r="J95" i="128"/>
  <c r="N97" i="128"/>
  <c r="AC97" i="128"/>
  <c r="AE97" i="128" s="1"/>
  <c r="J97" i="128"/>
  <c r="N98" i="128"/>
  <c r="AC98" i="128"/>
  <c r="AD98" i="128"/>
  <c r="N99" i="128"/>
  <c r="AC99" i="128"/>
  <c r="AD99" i="128"/>
  <c r="J99" i="128"/>
  <c r="J100" i="128"/>
  <c r="L101" i="128"/>
  <c r="M101" i="128"/>
  <c r="M113" i="128" s="1"/>
  <c r="M170" i="128" s="1"/>
  <c r="P101" i="128"/>
  <c r="Q101" i="128"/>
  <c r="Q113" i="128" s="1"/>
  <c r="S101" i="128"/>
  <c r="T113" i="128"/>
  <c r="V101" i="128"/>
  <c r="W101" i="128"/>
  <c r="W113" i="128" s="1"/>
  <c r="H101" i="128"/>
  <c r="I101" i="128"/>
  <c r="I113" i="128" s="1"/>
  <c r="N103" i="128"/>
  <c r="N105" i="128" s="1"/>
  <c r="AC103" i="128"/>
  <c r="L105" i="128"/>
  <c r="P105" i="128"/>
  <c r="S105" i="128"/>
  <c r="S166" i="128" s="1"/>
  <c r="N122" i="128"/>
  <c r="AC122" i="128"/>
  <c r="AE122" i="128" s="1"/>
  <c r="N123" i="128"/>
  <c r="AC123" i="128"/>
  <c r="AE123" i="128" s="1"/>
  <c r="N124" i="128"/>
  <c r="AC124" i="128"/>
  <c r="AE124" i="128" s="1"/>
  <c r="L126" i="128"/>
  <c r="P126" i="128"/>
  <c r="S126" i="128"/>
  <c r="V126" i="128"/>
  <c r="N132" i="128"/>
  <c r="AC132" i="128"/>
  <c r="AE132" i="128" s="1"/>
  <c r="N133" i="128"/>
  <c r="AC133" i="128"/>
  <c r="AE133" i="128" s="1"/>
  <c r="N134" i="128"/>
  <c r="AC134" i="128"/>
  <c r="AE134" i="128" s="1"/>
  <c r="L136" i="128"/>
  <c r="P136" i="128"/>
  <c r="S136" i="128"/>
  <c r="V136" i="128"/>
  <c r="N138" i="128"/>
  <c r="AC138" i="128"/>
  <c r="AD138" i="128"/>
  <c r="N139" i="128"/>
  <c r="AC139" i="128"/>
  <c r="AD139" i="128"/>
  <c r="N140" i="128"/>
  <c r="AC140" i="128"/>
  <c r="AD140" i="128"/>
  <c r="N141" i="128"/>
  <c r="AC141" i="128"/>
  <c r="AD141" i="128"/>
  <c r="N142" i="128"/>
  <c r="AC142" i="128"/>
  <c r="AD142" i="128"/>
  <c r="N146" i="128"/>
  <c r="AC146" i="128"/>
  <c r="AD146" i="128"/>
  <c r="N148" i="128"/>
  <c r="AC148" i="128"/>
  <c r="AD148" i="128"/>
  <c r="N149" i="128"/>
  <c r="AC149" i="128"/>
  <c r="AD149" i="128"/>
  <c r="N150" i="128"/>
  <c r="AC150" i="128"/>
  <c r="AD150" i="128"/>
  <c r="N151" i="128"/>
  <c r="AC151" i="128"/>
  <c r="AD151" i="128"/>
  <c r="N152" i="128"/>
  <c r="AC152" i="128"/>
  <c r="AD152" i="128"/>
  <c r="N153" i="128"/>
  <c r="AC153" i="128"/>
  <c r="AD153" i="128"/>
  <c r="N154" i="128"/>
  <c r="AC154" i="128"/>
  <c r="AD154" i="128"/>
  <c r="N155" i="128"/>
  <c r="AC155" i="128"/>
  <c r="N156" i="128"/>
  <c r="AC156" i="128"/>
  <c r="AD156" i="128"/>
  <c r="L158" i="128"/>
  <c r="L160" i="128" s="1"/>
  <c r="P158" i="128"/>
  <c r="Q158" i="128"/>
  <c r="Q160" i="128" s="1"/>
  <c r="S158" i="128"/>
  <c r="T158" i="128"/>
  <c r="T160" i="128" s="1"/>
  <c r="V158" i="128"/>
  <c r="V160" i="128" s="1"/>
  <c r="W158" i="128"/>
  <c r="W160" i="128" s="1"/>
  <c r="N18" i="131"/>
  <c r="N20" i="131" s="1"/>
  <c r="AC18" i="131"/>
  <c r="L20" i="131"/>
  <c r="P20" i="131"/>
  <c r="S20" i="131"/>
  <c r="N26" i="131"/>
  <c r="AC26" i="131"/>
  <c r="AE26" i="131" s="1"/>
  <c r="J26" i="131"/>
  <c r="N27" i="131"/>
  <c r="AC27" i="131"/>
  <c r="AE27" i="131" s="1"/>
  <c r="N28" i="131"/>
  <c r="AC28" i="131"/>
  <c r="N29" i="131"/>
  <c r="AC29" i="131"/>
  <c r="AE29" i="131" s="1"/>
  <c r="J29" i="131"/>
  <c r="L30" i="131"/>
  <c r="N30" i="131" s="1"/>
  <c r="L31" i="131"/>
  <c r="N31" i="131" s="1"/>
  <c r="P33" i="131"/>
  <c r="S33" i="131"/>
  <c r="H33" i="131"/>
  <c r="H259" i="131" s="1"/>
  <c r="N35" i="131"/>
  <c r="AC35" i="131"/>
  <c r="AE35" i="131" s="1"/>
  <c r="J35" i="131"/>
  <c r="N36" i="131"/>
  <c r="AC36" i="131"/>
  <c r="AE36" i="131" s="1"/>
  <c r="J36" i="131"/>
  <c r="N37" i="131"/>
  <c r="AC37" i="131"/>
  <c r="AE37" i="131" s="1"/>
  <c r="J37" i="131"/>
  <c r="L39" i="131"/>
  <c r="P39" i="131"/>
  <c r="S39" i="131"/>
  <c r="H39" i="131"/>
  <c r="J39" i="131" s="1"/>
  <c r="J260" i="131" s="1"/>
  <c r="AC42" i="131"/>
  <c r="AE42" i="131" s="1"/>
  <c r="N43" i="131"/>
  <c r="AC43" i="131"/>
  <c r="J43" i="131"/>
  <c r="N44" i="131"/>
  <c r="AC44" i="131"/>
  <c r="AE44" i="131" s="1"/>
  <c r="N46" i="131"/>
  <c r="AC46" i="131"/>
  <c r="AE46" i="131" s="1"/>
  <c r="J46" i="131"/>
  <c r="N47" i="131"/>
  <c r="AC47" i="131"/>
  <c r="N48" i="131"/>
  <c r="AC48" i="131"/>
  <c r="AE48" i="131" s="1"/>
  <c r="J48" i="131"/>
  <c r="N50" i="131"/>
  <c r="AC50" i="131"/>
  <c r="AE50" i="131" s="1"/>
  <c r="N49" i="131"/>
  <c r="AC49" i="131"/>
  <c r="AE49" i="131" s="1"/>
  <c r="N51" i="131"/>
  <c r="AC51" i="131"/>
  <c r="AE51" i="131" s="1"/>
  <c r="J51" i="131"/>
  <c r="N52" i="131"/>
  <c r="AC52" i="131"/>
  <c r="N53" i="131"/>
  <c r="AC53" i="131"/>
  <c r="AE53" i="131" s="1"/>
  <c r="N54" i="131"/>
  <c r="AD54" i="131"/>
  <c r="AD57" i="131" s="1"/>
  <c r="AD68" i="131" s="1"/>
  <c r="N55" i="131"/>
  <c r="AC55" i="131"/>
  <c r="AE55" i="131" s="1"/>
  <c r="J55" i="131"/>
  <c r="L57" i="131"/>
  <c r="M57" i="131"/>
  <c r="M68" i="131" s="1"/>
  <c r="P57" i="131"/>
  <c r="Q57" i="131"/>
  <c r="Q68" i="131" s="1"/>
  <c r="S57" i="131"/>
  <c r="T57" i="131"/>
  <c r="T68" i="131" s="1"/>
  <c r="V57" i="131"/>
  <c r="V68" i="131" s="1"/>
  <c r="W57" i="131"/>
  <c r="W68" i="131" s="1"/>
  <c r="H57" i="131"/>
  <c r="I57" i="131"/>
  <c r="N59" i="131"/>
  <c r="N61" i="131" s="1"/>
  <c r="AC59" i="131"/>
  <c r="AE59" i="131" s="1"/>
  <c r="AE61" i="131" s="1"/>
  <c r="L61" i="131"/>
  <c r="P61" i="131"/>
  <c r="S61" i="131"/>
  <c r="N63" i="131"/>
  <c r="AC63" i="131"/>
  <c r="AE63" i="131" s="1"/>
  <c r="N64" i="131"/>
  <c r="AC64" i="131"/>
  <c r="AE64" i="131" s="1"/>
  <c r="L66" i="131"/>
  <c r="P66" i="131"/>
  <c r="S66" i="131"/>
  <c r="N78" i="131"/>
  <c r="N80" i="131" s="1"/>
  <c r="AC78" i="131"/>
  <c r="AC80" i="131" s="1"/>
  <c r="L80" i="131"/>
  <c r="P80" i="131"/>
  <c r="S80" i="131"/>
  <c r="N84" i="131"/>
  <c r="AC84" i="131"/>
  <c r="AE84" i="131" s="1"/>
  <c r="N85" i="131"/>
  <c r="AC85" i="131"/>
  <c r="N86" i="131"/>
  <c r="AC86" i="131"/>
  <c r="P88" i="131"/>
  <c r="N94" i="131"/>
  <c r="AC94" i="131"/>
  <c r="N95" i="131"/>
  <c r="AC95" i="131"/>
  <c r="N96" i="131"/>
  <c r="AC96" i="131"/>
  <c r="AE96" i="131" s="1"/>
  <c r="N97" i="131"/>
  <c r="AC97" i="131"/>
  <c r="AE97" i="131" s="1"/>
  <c r="N98" i="131"/>
  <c r="AC98" i="131"/>
  <c r="AE98" i="131" s="1"/>
  <c r="L100" i="131"/>
  <c r="P100" i="131"/>
  <c r="N102" i="131"/>
  <c r="AC102" i="131"/>
  <c r="AE102" i="131" s="1"/>
  <c r="AC103" i="131"/>
  <c r="AD103" i="131"/>
  <c r="N104" i="131"/>
  <c r="AC104" i="131"/>
  <c r="AD104" i="131"/>
  <c r="AC105" i="131"/>
  <c r="AD105" i="131"/>
  <c r="N106" i="131"/>
  <c r="AC106" i="131"/>
  <c r="AD106" i="131"/>
  <c r="N108" i="131"/>
  <c r="AC108" i="131"/>
  <c r="AD108" i="131"/>
  <c r="N109" i="131"/>
  <c r="AC109" i="131"/>
  <c r="AD109" i="131"/>
  <c r="N110" i="131"/>
  <c r="AC110" i="131"/>
  <c r="AD110" i="131"/>
  <c r="N111" i="131"/>
  <c r="AC111" i="131"/>
  <c r="AD111" i="131"/>
  <c r="AH111" i="131" s="1"/>
  <c r="N112" i="131"/>
  <c r="AC112" i="131"/>
  <c r="AD112" i="131"/>
  <c r="AH112" i="131" s="1"/>
  <c r="N113" i="131"/>
  <c r="AC113" i="131"/>
  <c r="AD113" i="131"/>
  <c r="N114" i="131"/>
  <c r="AC114" i="131"/>
  <c r="AD114" i="131"/>
  <c r="N115" i="131"/>
  <c r="AC115" i="131"/>
  <c r="AD115" i="131"/>
  <c r="N116" i="131"/>
  <c r="AC116" i="131"/>
  <c r="AD116" i="131"/>
  <c r="N117" i="131"/>
  <c r="AD117" i="131"/>
  <c r="AE117" i="131" s="1"/>
  <c r="N118" i="131"/>
  <c r="AC118" i="131"/>
  <c r="AE118" i="131" s="1"/>
  <c r="L120" i="131"/>
  <c r="M120" i="131"/>
  <c r="M136" i="131" s="1"/>
  <c r="P120" i="131"/>
  <c r="Q120" i="131"/>
  <c r="Q136" i="131" s="1"/>
  <c r="T120" i="131"/>
  <c r="V120" i="131"/>
  <c r="W120" i="131"/>
  <c r="N122" i="131"/>
  <c r="N125" i="131" s="1"/>
  <c r="AC122" i="131"/>
  <c r="AE122" i="131" s="1"/>
  <c r="AE125" i="131" s="1"/>
  <c r="L125" i="131"/>
  <c r="P125" i="131"/>
  <c r="S125" i="131"/>
  <c r="N128" i="131"/>
  <c r="AC128" i="131"/>
  <c r="N132" i="131"/>
  <c r="AC132" i="131"/>
  <c r="AE132" i="131" s="1"/>
  <c r="L134" i="131"/>
  <c r="P134" i="131"/>
  <c r="S134" i="131"/>
  <c r="N146" i="131"/>
  <c r="N148" i="131" s="1"/>
  <c r="AC146" i="131"/>
  <c r="AE146" i="131" s="1"/>
  <c r="L148" i="131"/>
  <c r="P148" i="131"/>
  <c r="S148" i="131"/>
  <c r="AC152" i="131"/>
  <c r="AC153" i="131"/>
  <c r="AE153" i="131" s="1"/>
  <c r="AC154" i="131"/>
  <c r="L156" i="131"/>
  <c r="S156" i="131"/>
  <c r="V156" i="131"/>
  <c r="N162" i="131"/>
  <c r="AC162" i="131"/>
  <c r="AE162" i="131" s="1"/>
  <c r="N163" i="131"/>
  <c r="AC163" i="131"/>
  <c r="AE163" i="131" s="1"/>
  <c r="N164" i="131"/>
  <c r="AC164" i="131"/>
  <c r="AE164" i="131" s="1"/>
  <c r="N165" i="131"/>
  <c r="AC165" i="131"/>
  <c r="AE165" i="131" s="1"/>
  <c r="N166" i="131"/>
  <c r="AC166" i="131"/>
  <c r="AE166" i="131" s="1"/>
  <c r="L168" i="131"/>
  <c r="P168" i="131"/>
  <c r="S168" i="131"/>
  <c r="V168" i="131"/>
  <c r="N171" i="131"/>
  <c r="AC171" i="131"/>
  <c r="AD171" i="131"/>
  <c r="AC172" i="131"/>
  <c r="AD172" i="131"/>
  <c r="AC173" i="131"/>
  <c r="AD173" i="131"/>
  <c r="AC174" i="131"/>
  <c r="AD174" i="131"/>
  <c r="AC175" i="131"/>
  <c r="AD175" i="131"/>
  <c r="AC177" i="131"/>
  <c r="AD177" i="131"/>
  <c r="AC178" i="131"/>
  <c r="AD178" i="131"/>
  <c r="AH178" i="131" s="1"/>
  <c r="N179" i="131"/>
  <c r="AC179" i="131"/>
  <c r="AD179" i="131"/>
  <c r="N180" i="131"/>
  <c r="AC180" i="131"/>
  <c r="AD180" i="131"/>
  <c r="N181" i="131"/>
  <c r="AC181" i="131"/>
  <c r="AD181" i="131"/>
  <c r="N182" i="131"/>
  <c r="AC182" i="131"/>
  <c r="AD182" i="131"/>
  <c r="AH182" i="131" s="1"/>
  <c r="N183" i="131"/>
  <c r="AC183" i="131"/>
  <c r="AD183" i="131"/>
  <c r="N184" i="131"/>
  <c r="AC184" i="131"/>
  <c r="AD184" i="131"/>
  <c r="L186" i="131"/>
  <c r="P186" i="131"/>
  <c r="Q186" i="131"/>
  <c r="S186" i="131"/>
  <c r="T186" i="131"/>
  <c r="T197" i="131" s="1"/>
  <c r="V186" i="131"/>
  <c r="W186" i="131"/>
  <c r="N188" i="131"/>
  <c r="N190" i="131" s="1"/>
  <c r="AC188" i="131"/>
  <c r="AC190" i="131" s="1"/>
  <c r="L190" i="131"/>
  <c r="P190" i="131"/>
  <c r="S190" i="131"/>
  <c r="N192" i="131"/>
  <c r="AC192" i="131"/>
  <c r="N193" i="131"/>
  <c r="AC193" i="131"/>
  <c r="AE193" i="131" s="1"/>
  <c r="L195" i="131"/>
  <c r="P195" i="131"/>
  <c r="S195" i="131"/>
  <c r="N207" i="131"/>
  <c r="N209" i="131" s="1"/>
  <c r="AC207" i="131"/>
  <c r="AC209" i="131" s="1"/>
  <c r="L209" i="131"/>
  <c r="P209" i="131"/>
  <c r="S209" i="131"/>
  <c r="AC213" i="131"/>
  <c r="AC214" i="131"/>
  <c r="AC215" i="131"/>
  <c r="L217" i="131"/>
  <c r="P217" i="131"/>
  <c r="S217" i="131"/>
  <c r="V217" i="131"/>
  <c r="N223" i="131"/>
  <c r="AC223" i="131"/>
  <c r="AE223" i="131" s="1"/>
  <c r="N224" i="131"/>
  <c r="AC224" i="131"/>
  <c r="N225" i="131"/>
  <c r="AC225" i="131"/>
  <c r="AE225" i="131" s="1"/>
  <c r="N226" i="131"/>
  <c r="AC226" i="131"/>
  <c r="AE226" i="131" s="1"/>
  <c r="N227" i="131"/>
  <c r="AC227" i="131"/>
  <c r="AE227" i="131" s="1"/>
  <c r="L229" i="131"/>
  <c r="P229" i="131"/>
  <c r="S229" i="131"/>
  <c r="V229" i="131"/>
  <c r="AC231" i="131"/>
  <c r="AD231" i="131"/>
  <c r="AC232" i="131"/>
  <c r="AD232" i="131"/>
  <c r="AC233" i="131"/>
  <c r="AD233" i="131"/>
  <c r="AC234" i="131"/>
  <c r="AD234" i="131"/>
  <c r="AC236" i="131"/>
  <c r="AD236" i="131"/>
  <c r="AC237" i="131"/>
  <c r="AD237" i="131"/>
  <c r="N238" i="131"/>
  <c r="N246" i="131" s="1"/>
  <c r="AC238" i="131"/>
  <c r="AD238" i="131"/>
  <c r="AC239" i="131"/>
  <c r="AD239" i="131"/>
  <c r="AC240" i="131"/>
  <c r="AE240" i="131" s="1"/>
  <c r="AD240" i="131"/>
  <c r="AH240" i="131" s="1"/>
  <c r="AC241" i="131"/>
  <c r="AD241" i="131"/>
  <c r="AC242" i="131"/>
  <c r="AD242" i="131"/>
  <c r="AC243" i="131"/>
  <c r="AD243" i="131"/>
  <c r="AC244" i="131"/>
  <c r="AD244" i="131"/>
  <c r="AH244" i="131" s="1"/>
  <c r="L246" i="131"/>
  <c r="M246" i="131"/>
  <c r="P246" i="131"/>
  <c r="Q246" i="131"/>
  <c r="S246" i="131"/>
  <c r="T246" i="131"/>
  <c r="T257" i="131" s="1"/>
  <c r="V246" i="131"/>
  <c r="W246" i="131"/>
  <c r="N248" i="131"/>
  <c r="N250" i="131" s="1"/>
  <c r="AC248" i="131"/>
  <c r="AC250" i="131" s="1"/>
  <c r="L250" i="131"/>
  <c r="P250" i="131"/>
  <c r="P257" i="131" s="1"/>
  <c r="S250" i="131"/>
  <c r="N252" i="131"/>
  <c r="AC252" i="131"/>
  <c r="AE252" i="131" s="1"/>
  <c r="N253" i="131"/>
  <c r="AC253" i="131"/>
  <c r="AE253" i="131" s="1"/>
  <c r="L255" i="131"/>
  <c r="P255" i="131"/>
  <c r="S255" i="131"/>
  <c r="V267" i="131"/>
  <c r="V269" i="131" s="1"/>
  <c r="B7" i="2"/>
  <c r="B18" i="2"/>
  <c r="B8" i="2"/>
  <c r="B9" i="2"/>
  <c r="B10" i="2"/>
  <c r="B11" i="2"/>
  <c r="B12" i="2"/>
  <c r="B13" i="2"/>
  <c r="B14" i="2"/>
  <c r="B15" i="2"/>
  <c r="B23" i="2"/>
  <c r="AD28" i="273"/>
  <c r="Q134" i="327"/>
  <c r="B19" i="2"/>
  <c r="B20" i="2" s="1"/>
  <c r="B21" i="2" s="1"/>
  <c r="B24" i="2" s="1"/>
  <c r="AC14" i="328"/>
  <c r="AE14" i="328" s="1"/>
  <c r="N54" i="186"/>
  <c r="AC60" i="186"/>
  <c r="N60" i="186"/>
  <c r="W26" i="229"/>
  <c r="Y26" i="229" s="1"/>
  <c r="T26" i="330"/>
  <c r="S26" i="330"/>
  <c r="N75" i="186"/>
  <c r="AC75" i="186"/>
  <c r="AC57" i="186"/>
  <c r="N61" i="186"/>
  <c r="L26" i="186"/>
  <c r="AC11" i="186"/>
  <c r="AC26" i="186" s="1"/>
  <c r="N55" i="186"/>
  <c r="AJ55" i="186"/>
  <c r="N11" i="186"/>
  <c r="N26" i="186" s="1"/>
  <c r="AD11" i="186"/>
  <c r="AD26" i="186" s="1"/>
  <c r="AC45" i="186"/>
  <c r="W158" i="327"/>
  <c r="AC27" i="328"/>
  <c r="S66" i="329"/>
  <c r="AC45" i="329"/>
  <c r="AE45" i="329" s="1"/>
  <c r="AD62" i="329"/>
  <c r="AE62" i="329" s="1"/>
  <c r="AE47" i="329"/>
  <c r="AA42" i="187"/>
  <c r="AA43" i="187" s="1"/>
  <c r="AE37" i="273"/>
  <c r="P45" i="273"/>
  <c r="P49" i="273" s="1"/>
  <c r="Q64" i="273" s="1"/>
  <c r="AC25" i="273"/>
  <c r="AC28" i="273"/>
  <c r="AD24" i="273"/>
  <c r="AE24" i="273" s="1"/>
  <c r="AH22" i="273"/>
  <c r="AD31" i="273"/>
  <c r="AH31" i="273" s="1"/>
  <c r="AC31" i="273"/>
  <c r="AG31" i="273" s="1"/>
  <c r="T49" i="273"/>
  <c r="AE36" i="273"/>
  <c r="AG36" i="273"/>
  <c r="AH38" i="273"/>
  <c r="Q109" i="327"/>
  <c r="AH28" i="327"/>
  <c r="AC63" i="186"/>
  <c r="AE63" i="186" s="1"/>
  <c r="AC52" i="186"/>
  <c r="H26" i="186"/>
  <c r="AE26" i="31"/>
  <c r="AA47" i="31"/>
  <c r="AA50" i="31" s="1"/>
  <c r="X95" i="327"/>
  <c r="AG95" i="327"/>
  <c r="AE24" i="187"/>
  <c r="J50" i="31"/>
  <c r="Y50" i="31"/>
  <c r="AC43" i="31"/>
  <c r="Y43" i="31"/>
  <c r="AA22" i="31"/>
  <c r="W143" i="327"/>
  <c r="C143" i="327"/>
  <c r="AE248" i="131"/>
  <c r="AE250" i="131" s="1"/>
  <c r="J28" i="273"/>
  <c r="S56" i="61"/>
  <c r="U54" i="61"/>
  <c r="U56" i="61" s="1"/>
  <c r="S26" i="61"/>
  <c r="M60" i="61"/>
  <c r="H17" i="61"/>
  <c r="T49" i="27"/>
  <c r="T52" i="27" s="1"/>
  <c r="Q60" i="61"/>
  <c r="Q64" i="61" s="1"/>
  <c r="Y60" i="61"/>
  <c r="W60" i="61"/>
  <c r="Q128" i="327"/>
  <c r="J57" i="186"/>
  <c r="AE154" i="131"/>
  <c r="AC148" i="131"/>
  <c r="J16" i="128"/>
  <c r="H18" i="128"/>
  <c r="AE214" i="131"/>
  <c r="AE152" i="131"/>
  <c r="AC61" i="131"/>
  <c r="U33" i="27"/>
  <c r="AD18" i="187"/>
  <c r="AE16" i="187"/>
  <c r="AE18" i="187" s="1"/>
  <c r="S41" i="61"/>
  <c r="U39" i="61"/>
  <c r="U41" i="61" s="1"/>
  <c r="U17" i="27"/>
  <c r="S20" i="27"/>
  <c r="S48" i="61"/>
  <c r="U46" i="61"/>
  <c r="U48" i="61" s="1"/>
  <c r="U43" i="61"/>
  <c r="U45" i="61"/>
  <c r="T45" i="61"/>
  <c r="Z28" i="273"/>
  <c r="AH28" i="273" s="1"/>
  <c r="Y28" i="273"/>
  <c r="AA223" i="131"/>
  <c r="L27" i="229"/>
  <c r="L22" i="229"/>
  <c r="J53" i="229"/>
  <c r="AG25" i="329"/>
  <c r="AI25" i="329" s="1"/>
  <c r="AE61" i="329"/>
  <c r="Z75" i="186"/>
  <c r="AD75" i="186"/>
  <c r="L70" i="186"/>
  <c r="AA107" i="186"/>
  <c r="AA108" i="186" s="1"/>
  <c r="I50" i="187"/>
  <c r="AC70" i="187"/>
  <c r="W18" i="229"/>
  <c r="Y18" i="229" s="1"/>
  <c r="D72" i="327"/>
  <c r="J25" i="328"/>
  <c r="Y67" i="373"/>
  <c r="D158" i="327"/>
  <c r="E158" i="327"/>
  <c r="C158" i="327"/>
  <c r="W33" i="374"/>
  <c r="AD45" i="374"/>
  <c r="AE45" i="374" s="1"/>
  <c r="W38" i="374"/>
  <c r="AC39" i="374"/>
  <c r="AE39" i="374" s="1"/>
  <c r="AC35" i="374"/>
  <c r="AE35" i="374" s="1"/>
  <c r="W37" i="374"/>
  <c r="AC41" i="374"/>
  <c r="AE41" i="374" s="1"/>
  <c r="U51" i="374"/>
  <c r="U56" i="374"/>
  <c r="AI23" i="374"/>
  <c r="AC18" i="374"/>
  <c r="AE18" i="374" s="1"/>
  <c r="AI47" i="374"/>
  <c r="AI58" i="374" s="1"/>
  <c r="W41" i="374"/>
  <c r="J56" i="374"/>
  <c r="AC16" i="374"/>
  <c r="AE16" i="374" s="1"/>
  <c r="J29" i="374"/>
  <c r="W39" i="374"/>
  <c r="W42" i="374"/>
  <c r="AA45" i="374"/>
  <c r="W53" i="374"/>
  <c r="W56" i="374" s="1"/>
  <c r="L58" i="374"/>
  <c r="M62" i="374" s="1"/>
  <c r="W45" i="374"/>
  <c r="V47" i="374"/>
  <c r="V58" i="374" s="1"/>
  <c r="AD32" i="374"/>
  <c r="AC33" i="374"/>
  <c r="AE33" i="374" s="1"/>
  <c r="AC37" i="374"/>
  <c r="AE37" i="374" s="1"/>
  <c r="AD42" i="374"/>
  <c r="J21" i="374"/>
  <c r="J23" i="374" s="1"/>
  <c r="U29" i="374"/>
  <c r="W25" i="374"/>
  <c r="W29" i="374" s="1"/>
  <c r="AA34" i="374"/>
  <c r="AG58" i="374"/>
  <c r="AC17" i="374"/>
  <c r="Y20" i="374"/>
  <c r="AA20" i="374" s="1"/>
  <c r="H23" i="374"/>
  <c r="H58" i="374" s="1"/>
  <c r="W32" i="374"/>
  <c r="AC32" i="374"/>
  <c r="W35" i="374"/>
  <c r="AC38" i="374"/>
  <c r="AE38" i="374" s="1"/>
  <c r="AA49" i="374"/>
  <c r="AA51" i="374" s="1"/>
  <c r="J47" i="374"/>
  <c r="Y23" i="374"/>
  <c r="W34" i="374"/>
  <c r="AC34" i="374"/>
  <c r="AE34" i="374" s="1"/>
  <c r="W40" i="374"/>
  <c r="AC40" i="374"/>
  <c r="AE40" i="374" s="1"/>
  <c r="AC43" i="373"/>
  <c r="AD47" i="373"/>
  <c r="AA15" i="373"/>
  <c r="W51" i="373"/>
  <c r="W53" i="373"/>
  <c r="AA55" i="373"/>
  <c r="W43" i="373"/>
  <c r="W44" i="373"/>
  <c r="J67" i="373"/>
  <c r="J30" i="373"/>
  <c r="AC44" i="373"/>
  <c r="AE44" i="373" s="1"/>
  <c r="J29" i="373"/>
  <c r="AI40" i="373"/>
  <c r="W50" i="373"/>
  <c r="AC50" i="373"/>
  <c r="AE50" i="373"/>
  <c r="AC54" i="373"/>
  <c r="AE54" i="373" s="1"/>
  <c r="AA60" i="373"/>
  <c r="AA64" i="373"/>
  <c r="AA67" i="373" s="1"/>
  <c r="AH69" i="373"/>
  <c r="AC60" i="373"/>
  <c r="AE60" i="373" s="1"/>
  <c r="AE62" i="373" s="1"/>
  <c r="AC65" i="373"/>
  <c r="AE65" i="373" s="1"/>
  <c r="W60" i="373"/>
  <c r="W62" i="373" s="1"/>
  <c r="P69" i="373"/>
  <c r="AG69" i="373"/>
  <c r="AE32" i="374"/>
  <c r="AC62" i="373"/>
  <c r="AC42" i="374"/>
  <c r="AE42" i="374" s="1"/>
  <c r="AC25" i="374"/>
  <c r="AC29" i="374" s="1"/>
  <c r="Y29" i="374"/>
  <c r="U23" i="374"/>
  <c r="S52" i="329"/>
  <c r="AC56" i="329"/>
  <c r="AE43" i="373"/>
  <c r="AA53" i="373"/>
  <c r="AC53" i="373"/>
  <c r="AE53" i="373" s="1"/>
  <c r="AA45" i="373"/>
  <c r="U67" i="373"/>
  <c r="AC64" i="373"/>
  <c r="AE64" i="373" s="1"/>
  <c r="AE67" i="373" s="1"/>
  <c r="W64" i="373"/>
  <c r="W67" i="373" s="1"/>
  <c r="AA26" i="373"/>
  <c r="AC51" i="373"/>
  <c r="AE51" i="373" s="1"/>
  <c r="AA34" i="373"/>
  <c r="AA40" i="373" s="1"/>
  <c r="W15" i="373"/>
  <c r="W17" i="373" s="1"/>
  <c r="AC15" i="373"/>
  <c r="AE15" i="373" s="1"/>
  <c r="AE17" i="373" s="1"/>
  <c r="AC67" i="373"/>
  <c r="AE24" i="373"/>
  <c r="W24" i="373"/>
  <c r="Y40" i="373"/>
  <c r="W34" i="373"/>
  <c r="W40" i="373" s="1"/>
  <c r="S70" i="186"/>
  <c r="U32" i="373"/>
  <c r="AC47" i="373"/>
  <c r="W49" i="373"/>
  <c r="Y56" i="374"/>
  <c r="AA53" i="374"/>
  <c r="AA56" i="374" s="1"/>
  <c r="AC53" i="374"/>
  <c r="AA44" i="374"/>
  <c r="Y47" i="374"/>
  <c r="U44" i="374"/>
  <c r="W44" i="374" s="1"/>
  <c r="O47" i="374"/>
  <c r="O58" i="374" s="1"/>
  <c r="AC44" i="374"/>
  <c r="AC47" i="374" s="1"/>
  <c r="AC54" i="374"/>
  <c r="AC49" i="374"/>
  <c r="AD47" i="374"/>
  <c r="AD58" i="374"/>
  <c r="V58" i="373"/>
  <c r="V69" i="373" s="1"/>
  <c r="W55" i="373"/>
  <c r="AC52" i="373"/>
  <c r="AE52" i="373"/>
  <c r="Y58" i="373"/>
  <c r="AA58" i="373"/>
  <c r="AC48" i="373"/>
  <c r="AE48" i="373" s="1"/>
  <c r="AC45" i="373"/>
  <c r="U58" i="373"/>
  <c r="AE34" i="373"/>
  <c r="AE40" i="373" s="1"/>
  <c r="AC40" i="373"/>
  <c r="AE26" i="373"/>
  <c r="AC17" i="373"/>
  <c r="AE54" i="374"/>
  <c r="AE45" i="373"/>
  <c r="Y24" i="187"/>
  <c r="AH46" i="187"/>
  <c r="AI46" i="187" s="1"/>
  <c r="N68" i="187"/>
  <c r="AA43" i="31"/>
  <c r="AG24" i="187"/>
  <c r="AI24" i="187"/>
  <c r="AG26" i="273"/>
  <c r="Z108" i="381"/>
  <c r="AC108" i="381"/>
  <c r="N108" i="381"/>
  <c r="AJ108" i="381"/>
  <c r="Y108" i="381"/>
  <c r="AH108" i="327"/>
  <c r="V92" i="327"/>
  <c r="B17" i="2"/>
  <c r="AF158" i="327"/>
  <c r="O70" i="327" l="1"/>
  <c r="G144" i="327"/>
  <c r="G145" i="327" s="1"/>
  <c r="D144" i="327"/>
  <c r="E144" i="327"/>
  <c r="C144" i="327"/>
  <c r="W100" i="327"/>
  <c r="T45" i="330"/>
  <c r="N26" i="330"/>
  <c r="E22" i="327"/>
  <c r="Q22" i="327" s="1"/>
  <c r="V23" i="327"/>
  <c r="J16" i="327"/>
  <c r="V26" i="327"/>
  <c r="V95" i="327" s="1"/>
  <c r="J18" i="327"/>
  <c r="Q157" i="327"/>
  <c r="AH157" i="327"/>
  <c r="S120" i="327"/>
  <c r="S121" i="327" s="1"/>
  <c r="E45" i="327"/>
  <c r="N55" i="330"/>
  <c r="L51" i="328"/>
  <c r="J51" i="328"/>
  <c r="H51" i="328"/>
  <c r="V16" i="327"/>
  <c r="AH20" i="330"/>
  <c r="S197" i="131"/>
  <c r="S160" i="128"/>
  <c r="P160" i="128"/>
  <c r="L257" i="131"/>
  <c r="Y209" i="131"/>
  <c r="W136" i="131"/>
  <c r="W261" i="131"/>
  <c r="W265" i="131" s="1"/>
  <c r="V136" i="131"/>
  <c r="V261" i="131"/>
  <c r="V265" i="131" s="1"/>
  <c r="AG183" i="131"/>
  <c r="AG179" i="131"/>
  <c r="T261" i="131"/>
  <c r="T265" i="131" s="1"/>
  <c r="S257" i="131"/>
  <c r="S261" i="131"/>
  <c r="AG181" i="131"/>
  <c r="AG237" i="131"/>
  <c r="AC30" i="131"/>
  <c r="AE30" i="131" s="1"/>
  <c r="AH184" i="131"/>
  <c r="AH180" i="131"/>
  <c r="Y39" i="131"/>
  <c r="AA18" i="131"/>
  <c r="AA20" i="131" s="1"/>
  <c r="AG18" i="131"/>
  <c r="AG35" i="131"/>
  <c r="AI35" i="131" s="1"/>
  <c r="AI39" i="131" s="1"/>
  <c r="H260" i="131"/>
  <c r="AA231" i="131"/>
  <c r="AA250" i="131"/>
  <c r="Y250" i="131"/>
  <c r="AG231" i="131"/>
  <c r="AA180" i="131"/>
  <c r="AA237" i="131"/>
  <c r="AA241" i="131"/>
  <c r="AA243" i="131"/>
  <c r="AG239" i="131"/>
  <c r="AG154" i="131"/>
  <c r="AI154" i="131" s="1"/>
  <c r="T170" i="128"/>
  <c r="S164" i="128"/>
  <c r="W170" i="128"/>
  <c r="Q170" i="128"/>
  <c r="T165" i="128"/>
  <c r="S163" i="128"/>
  <c r="AH109" i="131"/>
  <c r="Y100" i="131"/>
  <c r="AC125" i="131"/>
  <c r="AC262" i="131" s="1"/>
  <c r="Y80" i="131"/>
  <c r="AG106" i="131"/>
  <c r="AH103" i="131"/>
  <c r="V113" i="128"/>
  <c r="V170" i="128" s="1"/>
  <c r="AD101" i="128"/>
  <c r="AD113" i="128" s="1"/>
  <c r="V165" i="128"/>
  <c r="S113" i="128"/>
  <c r="T54" i="128"/>
  <c r="V163" i="128"/>
  <c r="P113" i="128"/>
  <c r="J43" i="128"/>
  <c r="H113" i="128"/>
  <c r="L113" i="128"/>
  <c r="L170" i="128" s="1"/>
  <c r="W54" i="128"/>
  <c r="W165" i="128"/>
  <c r="J24" i="128"/>
  <c r="T136" i="131"/>
  <c r="V54" i="128"/>
  <c r="J18" i="128"/>
  <c r="J54" i="128" s="1"/>
  <c r="AE148" i="131"/>
  <c r="AG193" i="131"/>
  <c r="AI193" i="131" s="1"/>
  <c r="AE54" i="131"/>
  <c r="J33" i="131"/>
  <c r="J259" i="131" s="1"/>
  <c r="AH105" i="131"/>
  <c r="AG177" i="131"/>
  <c r="Y246" i="131"/>
  <c r="Y257" i="131" s="1"/>
  <c r="AA44" i="131"/>
  <c r="AC66" i="329"/>
  <c r="AA27" i="328"/>
  <c r="AH31" i="330"/>
  <c r="AH33" i="330"/>
  <c r="AG152" i="131"/>
  <c r="AI152" i="131" s="1"/>
  <c r="AG104" i="131"/>
  <c r="AG242" i="131"/>
  <c r="AG240" i="131"/>
  <c r="AI240" i="131" s="1"/>
  <c r="AG238" i="131"/>
  <c r="AE231" i="131"/>
  <c r="AH114" i="131"/>
  <c r="AH110" i="131"/>
  <c r="AE20" i="330"/>
  <c r="AI20" i="330"/>
  <c r="AE24" i="330"/>
  <c r="AG19" i="328"/>
  <c r="AI19" i="328" s="1"/>
  <c r="Y25" i="328"/>
  <c r="Y51" i="328" s="1"/>
  <c r="Q68" i="327"/>
  <c r="Y120" i="327"/>
  <c r="Y121" i="327" s="1"/>
  <c r="N45" i="31"/>
  <c r="AG53" i="330"/>
  <c r="AE53" i="330"/>
  <c r="AH57" i="327"/>
  <c r="AE14" i="187"/>
  <c r="Y14" i="229"/>
  <c r="W53" i="229"/>
  <c r="AE108" i="186"/>
  <c r="Q65" i="327"/>
  <c r="E102" i="327"/>
  <c r="Q102" i="327" s="1"/>
  <c r="AG44" i="131"/>
  <c r="AI44" i="131" s="1"/>
  <c r="K158" i="327"/>
  <c r="Q158" i="327" s="1"/>
  <c r="K144" i="327"/>
  <c r="K145" i="327" s="1"/>
  <c r="E35" i="327"/>
  <c r="Q74" i="327"/>
  <c r="Y38" i="330"/>
  <c r="Z38" i="330"/>
  <c r="N58" i="330"/>
  <c r="AG34" i="330"/>
  <c r="AA24" i="330"/>
  <c r="AA20" i="330"/>
  <c r="AG23" i="330"/>
  <c r="AA32" i="330"/>
  <c r="AA34" i="330"/>
  <c r="AA33" i="330"/>
  <c r="N37" i="31"/>
  <c r="N52" i="31" s="1"/>
  <c r="AG13" i="31"/>
  <c r="Y37" i="31"/>
  <c r="AE13" i="31"/>
  <c r="AC37" i="31"/>
  <c r="W49" i="273"/>
  <c r="AA22" i="273"/>
  <c r="S262" i="131"/>
  <c r="AG48" i="131"/>
  <c r="AI48" i="131" s="1"/>
  <c r="AG49" i="131"/>
  <c r="AA109" i="131"/>
  <c r="AA111" i="131"/>
  <c r="AA113" i="131"/>
  <c r="AE110" i="131"/>
  <c r="N66" i="131"/>
  <c r="AA47" i="131"/>
  <c r="AA50" i="131"/>
  <c r="AA103" i="131"/>
  <c r="AA106" i="131"/>
  <c r="AA108" i="131"/>
  <c r="AA112" i="131"/>
  <c r="Y195" i="131"/>
  <c r="AC26" i="330"/>
  <c r="P69" i="329"/>
  <c r="AE154" i="128"/>
  <c r="AE138" i="128"/>
  <c r="AE141" i="128"/>
  <c r="AI41" i="128"/>
  <c r="AE41" i="128"/>
  <c r="AI39" i="128"/>
  <c r="AI30" i="128"/>
  <c r="AI36" i="128"/>
  <c r="AI35" i="128"/>
  <c r="AE146" i="128"/>
  <c r="AE139" i="128"/>
  <c r="N136" i="128"/>
  <c r="AE98" i="128"/>
  <c r="AC126" i="128"/>
  <c r="AE126" i="128" s="1"/>
  <c r="P23" i="327"/>
  <c r="J67" i="327"/>
  <c r="AI40" i="128"/>
  <c r="AA22" i="128"/>
  <c r="N22" i="128"/>
  <c r="AE148" i="128"/>
  <c r="AE136" i="128"/>
  <c r="N101" i="128"/>
  <c r="J76" i="128"/>
  <c r="N37" i="128"/>
  <c r="N43" i="128" s="1"/>
  <c r="Z37" i="128"/>
  <c r="AE33" i="128"/>
  <c r="AH33" i="128"/>
  <c r="AI32" i="128"/>
  <c r="AE26" i="128"/>
  <c r="H158" i="128"/>
  <c r="AA20" i="128"/>
  <c r="AC22" i="128"/>
  <c r="AE22" i="128" s="1"/>
  <c r="AE35" i="128"/>
  <c r="AG43" i="128"/>
  <c r="AI27" i="128"/>
  <c r="AC21" i="128"/>
  <c r="AE21" i="128" s="1"/>
  <c r="Y21" i="128"/>
  <c r="Y24" i="128" s="1"/>
  <c r="Y14" i="128"/>
  <c r="AC14" i="128"/>
  <c r="AC18" i="128" s="1"/>
  <c r="AE16" i="128"/>
  <c r="AG16" i="128"/>
  <c r="AI16" i="128" s="1"/>
  <c r="AE36" i="128"/>
  <c r="AC20" i="128"/>
  <c r="AE20" i="128" s="1"/>
  <c r="AE151" i="128"/>
  <c r="AI34" i="128"/>
  <c r="AI28" i="128"/>
  <c r="AE15" i="128"/>
  <c r="AG15" i="128"/>
  <c r="AI15" i="128" s="1"/>
  <c r="AA51" i="131"/>
  <c r="AA53" i="131"/>
  <c r="J57" i="131"/>
  <c r="J68" i="131" s="1"/>
  <c r="H68" i="131"/>
  <c r="AC195" i="131"/>
  <c r="AI255" i="131"/>
  <c r="AG50" i="131"/>
  <c r="AI50" i="131" s="1"/>
  <c r="AE174" i="131"/>
  <c r="AE109" i="131"/>
  <c r="AG26" i="131"/>
  <c r="AI26" i="131" s="1"/>
  <c r="AA134" i="131"/>
  <c r="AG180" i="131"/>
  <c r="AG39" i="131"/>
  <c r="AE242" i="131"/>
  <c r="AE234" i="131"/>
  <c r="N229" i="131"/>
  <c r="AH183" i="131"/>
  <c r="AH179" i="131"/>
  <c r="AI179" i="131" s="1"/>
  <c r="AE178" i="131"/>
  <c r="AE175" i="131"/>
  <c r="AE171" i="131"/>
  <c r="AE115" i="131"/>
  <c r="AE111" i="131"/>
  <c r="AC100" i="131"/>
  <c r="H261" i="131"/>
  <c r="S68" i="131"/>
  <c r="N57" i="131"/>
  <c r="AG47" i="131"/>
  <c r="AI47" i="131" s="1"/>
  <c r="P68" i="131"/>
  <c r="AA59" i="131"/>
  <c r="AA61" i="131" s="1"/>
  <c r="AE181" i="131"/>
  <c r="AC57" i="131"/>
  <c r="Y33" i="131"/>
  <c r="AG78" i="131"/>
  <c r="AG80" i="131" s="1"/>
  <c r="AG162" i="131"/>
  <c r="AI162" i="131" s="1"/>
  <c r="AI168" i="131" s="1"/>
  <c r="AC134" i="131"/>
  <c r="AG112" i="131"/>
  <c r="AI112" i="131" s="1"/>
  <c r="AG108" i="131"/>
  <c r="AG59" i="131"/>
  <c r="AA104" i="131"/>
  <c r="Y156" i="131"/>
  <c r="AA156" i="131" s="1"/>
  <c r="AA178" i="131"/>
  <c r="AA182" i="131"/>
  <c r="AA181" i="131"/>
  <c r="AA177" i="131"/>
  <c r="AG223" i="131"/>
  <c r="AG229" i="131" s="1"/>
  <c r="AI229" i="131" s="1"/>
  <c r="AH238" i="131"/>
  <c r="AA240" i="131"/>
  <c r="AH242" i="131"/>
  <c r="AG51" i="131"/>
  <c r="AI51" i="131" s="1"/>
  <c r="AC255" i="131"/>
  <c r="Y57" i="131"/>
  <c r="AA52" i="131"/>
  <c r="AH54" i="131"/>
  <c r="AH57" i="131" s="1"/>
  <c r="AH68" i="131" s="1"/>
  <c r="N39" i="131"/>
  <c r="AA33" i="131"/>
  <c r="Q37" i="327"/>
  <c r="Q20" i="327"/>
  <c r="Q35" i="327"/>
  <c r="Q88" i="327"/>
  <c r="Q87" i="327"/>
  <c r="Q90" i="327"/>
  <c r="Q89" i="327"/>
  <c r="Q81" i="327"/>
  <c r="AE155" i="128"/>
  <c r="AE39" i="128"/>
  <c r="AC158" i="128"/>
  <c r="H54" i="128"/>
  <c r="AE64" i="128"/>
  <c r="AD158" i="128"/>
  <c r="AD160" i="128" s="1"/>
  <c r="AD170" i="128" s="1"/>
  <c r="N21" i="128"/>
  <c r="J62" i="128"/>
  <c r="J64" i="128" s="1"/>
  <c r="AE156" i="128"/>
  <c r="AE149" i="128"/>
  <c r="AD37" i="128"/>
  <c r="AD43" i="128" s="1"/>
  <c r="AE32" i="128"/>
  <c r="AE27" i="128"/>
  <c r="N14" i="128"/>
  <c r="N18" i="128" s="1"/>
  <c r="AC101" i="128"/>
  <c r="M43" i="128"/>
  <c r="M54" i="128" s="1"/>
  <c r="AE30" i="128"/>
  <c r="AE28" i="128"/>
  <c r="J101" i="128"/>
  <c r="AA43" i="131"/>
  <c r="AG111" i="131"/>
  <c r="AI111" i="131" s="1"/>
  <c r="AG182" i="131"/>
  <c r="AI182" i="131" s="1"/>
  <c r="Y229" i="131"/>
  <c r="AA229" i="131" s="1"/>
  <c r="AA260" i="131" s="1"/>
  <c r="AE244" i="131"/>
  <c r="AH236" i="131"/>
  <c r="AH177" i="131"/>
  <c r="AA66" i="131"/>
  <c r="AE47" i="131"/>
  <c r="AE112" i="131"/>
  <c r="AG64" i="131"/>
  <c r="AI64" i="131" s="1"/>
  <c r="AE95" i="131"/>
  <c r="AC168" i="131"/>
  <c r="AA42" i="131"/>
  <c r="AA48" i="131"/>
  <c r="AA153" i="131"/>
  <c r="AG178" i="131"/>
  <c r="AI178" i="131" s="1"/>
  <c r="AH181" i="131"/>
  <c r="Y66" i="131"/>
  <c r="AC66" i="131"/>
  <c r="AG46" i="131"/>
  <c r="AI46" i="131" s="1"/>
  <c r="AI49" i="131"/>
  <c r="AG255" i="131"/>
  <c r="AG42" i="131"/>
  <c r="AI42" i="131" s="1"/>
  <c r="Z57" i="131"/>
  <c r="Z68" i="131" s="1"/>
  <c r="AE182" i="131"/>
  <c r="AA54" i="131"/>
  <c r="AB145" i="327"/>
  <c r="AF145" i="327"/>
  <c r="Z145" i="327"/>
  <c r="Z26" i="330"/>
  <c r="Q45" i="330"/>
  <c r="AH34" i="330"/>
  <c r="AI34" i="330" s="1"/>
  <c r="AG31" i="330"/>
  <c r="AI31" i="330" s="1"/>
  <c r="P45" i="330"/>
  <c r="Y55" i="330"/>
  <c r="Y58" i="330" s="1"/>
  <c r="AH32" i="330"/>
  <c r="AC38" i="330"/>
  <c r="AD38" i="330"/>
  <c r="V45" i="330"/>
  <c r="AE19" i="330"/>
  <c r="AH23" i="330"/>
  <c r="AA23" i="330"/>
  <c r="N29" i="273"/>
  <c r="AI31" i="273"/>
  <c r="AE23" i="273"/>
  <c r="AG43" i="273"/>
  <c r="AD45" i="273"/>
  <c r="AE22" i="273"/>
  <c r="AG37" i="273"/>
  <c r="I33" i="273"/>
  <c r="I49" i="273" s="1"/>
  <c r="M33" i="273"/>
  <c r="AE42" i="273"/>
  <c r="AG41" i="273"/>
  <c r="AH24" i="273"/>
  <c r="AH36" i="273"/>
  <c r="AI36" i="273" s="1"/>
  <c r="AH42" i="273"/>
  <c r="AI42" i="273" s="1"/>
  <c r="AI23" i="273"/>
  <c r="J29" i="273"/>
  <c r="J45" i="273"/>
  <c r="AC95" i="327"/>
  <c r="AC159" i="327" s="1"/>
  <c r="AA43" i="381"/>
  <c r="AH45" i="187"/>
  <c r="AI45" i="187" s="1"/>
  <c r="AH16" i="187"/>
  <c r="AA16" i="187"/>
  <c r="AA18" i="187" s="1"/>
  <c r="N25" i="328"/>
  <c r="N51" i="328" s="1"/>
  <c r="AD32" i="328"/>
  <c r="AG20" i="329"/>
  <c r="AI20" i="329" s="1"/>
  <c r="J69" i="329"/>
  <c r="AG61" i="329"/>
  <c r="AI61" i="329" s="1"/>
  <c r="I49" i="327"/>
  <c r="AA21" i="330"/>
  <c r="L45" i="330"/>
  <c r="AE21" i="330"/>
  <c r="M45" i="330"/>
  <c r="W86" i="327"/>
  <c r="W50" i="327"/>
  <c r="C105" i="327"/>
  <c r="E105" i="327"/>
  <c r="Q56" i="327"/>
  <c r="AA13" i="31"/>
  <c r="AA37" i="31" s="1"/>
  <c r="S158" i="327"/>
  <c r="N76" i="128"/>
  <c r="AC64" i="128"/>
  <c r="AE150" i="128"/>
  <c r="AC136" i="128"/>
  <c r="N64" i="128"/>
  <c r="AE152" i="128"/>
  <c r="AG184" i="131"/>
  <c r="Z186" i="131"/>
  <c r="Z197" i="131" s="1"/>
  <c r="AH243" i="131"/>
  <c r="AD186" i="131"/>
  <c r="AD197" i="131" s="1"/>
  <c r="S259" i="131"/>
  <c r="AG214" i="131"/>
  <c r="AI214" i="131" s="1"/>
  <c r="AG103" i="131"/>
  <c r="AE180" i="131"/>
  <c r="AE177" i="131"/>
  <c r="AA192" i="131"/>
  <c r="AA195" i="131" s="1"/>
  <c r="AI248" i="131"/>
  <c r="AI250" i="131" s="1"/>
  <c r="Y186" i="131"/>
  <c r="Y217" i="131"/>
  <c r="AA217" i="131" s="1"/>
  <c r="AH241" i="131"/>
  <c r="AH239" i="131"/>
  <c r="AI239" i="131" s="1"/>
  <c r="AG244" i="131"/>
  <c r="AI244" i="131" s="1"/>
  <c r="AG146" i="131"/>
  <c r="AI146" i="131" s="1"/>
  <c r="AI148" i="131" s="1"/>
  <c r="Y148" i="131"/>
  <c r="AE183" i="131"/>
  <c r="AE188" i="131"/>
  <c r="AE190" i="131" s="1"/>
  <c r="AE262" i="131" s="1"/>
  <c r="AA184" i="131"/>
  <c r="AG188" i="131"/>
  <c r="Y255" i="131"/>
  <c r="AH237" i="131"/>
  <c r="AI237" i="131" s="1"/>
  <c r="AG110" i="131"/>
  <c r="AI110" i="131" s="1"/>
  <c r="AG105" i="131"/>
  <c r="AE104" i="131"/>
  <c r="AE179" i="131"/>
  <c r="AG84" i="131"/>
  <c r="AI84" i="131" s="1"/>
  <c r="Y168" i="131"/>
  <c r="N134" i="131"/>
  <c r="P136" i="131"/>
  <c r="N120" i="131"/>
  <c r="AE108" i="131"/>
  <c r="I261" i="131"/>
  <c r="I265" i="131" s="1"/>
  <c r="AA239" i="131"/>
  <c r="AE255" i="131"/>
  <c r="N255" i="131"/>
  <c r="N257" i="131" s="1"/>
  <c r="AE232" i="131"/>
  <c r="S263" i="131"/>
  <c r="AA255" i="131"/>
  <c r="AE173" i="131"/>
  <c r="S260" i="131"/>
  <c r="N195" i="131"/>
  <c r="N168" i="131"/>
  <c r="AE184" i="131"/>
  <c r="Y88" i="131"/>
  <c r="AH108" i="131"/>
  <c r="Y120" i="131"/>
  <c r="Y134" i="131"/>
  <c r="AE116" i="131"/>
  <c r="AH104" i="131"/>
  <c r="L267" i="131"/>
  <c r="L269" i="131" s="1"/>
  <c r="AA88" i="131"/>
  <c r="Z120" i="131"/>
  <c r="AE103" i="131"/>
  <c r="AG132" i="131"/>
  <c r="AI132" i="131" s="1"/>
  <c r="AG113" i="131"/>
  <c r="AI113" i="131" s="1"/>
  <c r="AG109" i="131"/>
  <c r="AE105" i="131"/>
  <c r="AA114" i="131"/>
  <c r="S136" i="131"/>
  <c r="AF120" i="327"/>
  <c r="AF121" i="327" s="1"/>
  <c r="AG120" i="327"/>
  <c r="AG121" i="327" s="1"/>
  <c r="AA31" i="330"/>
  <c r="Y26" i="330"/>
  <c r="Y45" i="330" s="1"/>
  <c r="AD26" i="330"/>
  <c r="S45" i="330"/>
  <c r="AA24" i="273"/>
  <c r="L33" i="273"/>
  <c r="L49" i="273" s="1"/>
  <c r="N30" i="273"/>
  <c r="AE43" i="273"/>
  <c r="AC30" i="273"/>
  <c r="AG30" i="273" s="1"/>
  <c r="V49" i="273"/>
  <c r="V64" i="273" s="1"/>
  <c r="Y33" i="273"/>
  <c r="AA27" i="273"/>
  <c r="AG22" i="273"/>
  <c r="AI22" i="273" s="1"/>
  <c r="AE28" i="273"/>
  <c r="AH18" i="273"/>
  <c r="Z45" i="273"/>
  <c r="AH41" i="273"/>
  <c r="AI41" i="273" s="1"/>
  <c r="AH43" i="273"/>
  <c r="AI43" i="273" s="1"/>
  <c r="AE40" i="273"/>
  <c r="AH40" i="273"/>
  <c r="AI40" i="273" s="1"/>
  <c r="AC45" i="273"/>
  <c r="AA38" i="273"/>
  <c r="K18" i="327"/>
  <c r="E47" i="327"/>
  <c r="Q116" i="327"/>
  <c r="W91" i="327"/>
  <c r="AI72" i="381"/>
  <c r="AI142" i="381"/>
  <c r="AI143" i="381" s="1"/>
  <c r="AG143" i="381"/>
  <c r="AI145" i="381"/>
  <c r="AI146" i="381" s="1"/>
  <c r="AG146" i="381"/>
  <c r="AH149" i="381"/>
  <c r="AH151" i="381" s="1"/>
  <c r="AI148" i="381"/>
  <c r="AI149" i="381" s="1"/>
  <c r="AD50" i="187"/>
  <c r="AD75" i="187" s="1"/>
  <c r="Y33" i="187"/>
  <c r="AA31" i="187"/>
  <c r="J33" i="187"/>
  <c r="AE70" i="187"/>
  <c r="AG70" i="187"/>
  <c r="S75" i="187"/>
  <c r="I75" i="187"/>
  <c r="Q75" i="187"/>
  <c r="P75" i="187"/>
  <c r="W75" i="187"/>
  <c r="M75" i="187"/>
  <c r="H75" i="187"/>
  <c r="T75" i="187"/>
  <c r="V75" i="187"/>
  <c r="L75" i="187"/>
  <c r="AE71" i="187"/>
  <c r="AG71" i="187"/>
  <c r="AI71" i="187" s="1"/>
  <c r="W113" i="186"/>
  <c r="L113" i="186"/>
  <c r="S113" i="186"/>
  <c r="V113" i="186"/>
  <c r="AE74" i="186"/>
  <c r="AG74" i="186"/>
  <c r="AI74" i="186" s="1"/>
  <c r="Q113" i="186"/>
  <c r="M113" i="186"/>
  <c r="P113" i="186"/>
  <c r="Q115" i="186" s="1"/>
  <c r="AI96" i="186"/>
  <c r="AI98" i="186" s="1"/>
  <c r="AG98" i="186"/>
  <c r="T113" i="186"/>
  <c r="AA14" i="328"/>
  <c r="AA17" i="328" s="1"/>
  <c r="AG26" i="31"/>
  <c r="AI26" i="31" s="1"/>
  <c r="AG41" i="31"/>
  <c r="AI41" i="31" s="1"/>
  <c r="AG40" i="31"/>
  <c r="AI40" i="31" s="1"/>
  <c r="AC45" i="31"/>
  <c r="AG22" i="31"/>
  <c r="V52" i="31"/>
  <c r="AE24" i="31"/>
  <c r="AG24" i="31"/>
  <c r="AI24" i="31" s="1"/>
  <c r="AE30" i="31"/>
  <c r="AG30" i="31"/>
  <c r="AI30" i="31" s="1"/>
  <c r="AE19" i="31"/>
  <c r="AG19" i="31"/>
  <c r="AI19" i="31" s="1"/>
  <c r="AG54" i="329"/>
  <c r="Y56" i="329"/>
  <c r="AE44" i="329"/>
  <c r="AG44" i="329"/>
  <c r="AI44" i="329" s="1"/>
  <c r="AA62" i="329"/>
  <c r="AA61" i="329"/>
  <c r="Z66" i="329"/>
  <c r="C39" i="327"/>
  <c r="AG38" i="273"/>
  <c r="AI38" i="273" s="1"/>
  <c r="M49" i="273"/>
  <c r="AA37" i="273"/>
  <c r="AH37" i="273"/>
  <c r="AE41" i="273"/>
  <c r="AH39" i="273"/>
  <c r="Y49" i="273"/>
  <c r="AI44" i="273"/>
  <c r="AA41" i="273"/>
  <c r="AA43" i="273"/>
  <c r="AA29" i="273"/>
  <c r="N33" i="273"/>
  <c r="N49" i="273" s="1"/>
  <c r="AC33" i="273"/>
  <c r="AC49" i="273" s="1"/>
  <c r="AE18" i="273"/>
  <c r="AG48" i="31"/>
  <c r="AI48" i="31" s="1"/>
  <c r="AE34" i="31"/>
  <c r="AG34" i="31"/>
  <c r="AI34" i="31" s="1"/>
  <c r="AA42" i="329"/>
  <c r="AG42" i="329"/>
  <c r="AI42" i="329" s="1"/>
  <c r="AE29" i="329"/>
  <c r="AG29" i="329"/>
  <c r="AI29" i="329" s="1"/>
  <c r="AE28" i="328"/>
  <c r="AG28" i="328"/>
  <c r="AI28" i="328" s="1"/>
  <c r="AE22" i="328"/>
  <c r="AG22" i="328"/>
  <c r="AI22" i="328" s="1"/>
  <c r="AE23" i="328"/>
  <c r="AG23" i="328"/>
  <c r="AI23" i="328" s="1"/>
  <c r="AE21" i="328"/>
  <c r="AG21" i="328"/>
  <c r="AI21" i="328" s="1"/>
  <c r="AE15" i="328"/>
  <c r="AG15" i="328"/>
  <c r="AI15" i="328" s="1"/>
  <c r="AE20" i="328"/>
  <c r="AG20" i="328"/>
  <c r="F75" i="327"/>
  <c r="AH104" i="327"/>
  <c r="AG21" i="330"/>
  <c r="AH34" i="327"/>
  <c r="AC73" i="187"/>
  <c r="AH47" i="187"/>
  <c r="AI47" i="187" s="1"/>
  <c r="AH76" i="327"/>
  <c r="Z50" i="187"/>
  <c r="Z75" i="187" s="1"/>
  <c r="AE108" i="381"/>
  <c r="AE114" i="381"/>
  <c r="AC59" i="381"/>
  <c r="AA108" i="381"/>
  <c r="AE91" i="381"/>
  <c r="L125" i="381"/>
  <c r="L135" i="381" s="1"/>
  <c r="AE57" i="381"/>
  <c r="AE61" i="381"/>
  <c r="Y40" i="187"/>
  <c r="AG35" i="187"/>
  <c r="E34" i="327"/>
  <c r="AE34" i="328"/>
  <c r="AE36" i="328" s="1"/>
  <c r="AG34" i="328"/>
  <c r="K50" i="327"/>
  <c r="AH29" i="328"/>
  <c r="AA29" i="328"/>
  <c r="AA32" i="328" s="1"/>
  <c r="AE19" i="328"/>
  <c r="AC25" i="328"/>
  <c r="AE17" i="328"/>
  <c r="AC17" i="328"/>
  <c r="AG14" i="328"/>
  <c r="Y16" i="229"/>
  <c r="E41" i="327"/>
  <c r="P52" i="31"/>
  <c r="AG42" i="31"/>
  <c r="AI42" i="31" s="1"/>
  <c r="AA45" i="31"/>
  <c r="AH47" i="329"/>
  <c r="AH52" i="329" s="1"/>
  <c r="Z52" i="329"/>
  <c r="Z69" i="329" s="1"/>
  <c r="AH103" i="327"/>
  <c r="AG50" i="329"/>
  <c r="AI50" i="329" s="1"/>
  <c r="AG63" i="329"/>
  <c r="AD52" i="329"/>
  <c r="AG45" i="329"/>
  <c r="AI45" i="329" s="1"/>
  <c r="AE60" i="329"/>
  <c r="AH61" i="329"/>
  <c r="Y66" i="329"/>
  <c r="AG62" i="329"/>
  <c r="AC23" i="329"/>
  <c r="S69" i="329"/>
  <c r="T69" i="329"/>
  <c r="AG14" i="329"/>
  <c r="AG15" i="329"/>
  <c r="AI15" i="329" s="1"/>
  <c r="AE50" i="329"/>
  <c r="AE52" i="329" s="1"/>
  <c r="Q69" i="329"/>
  <c r="AC17" i="329"/>
  <c r="AE17" i="329"/>
  <c r="AA52" i="329"/>
  <c r="AC52" i="329"/>
  <c r="AG26" i="329"/>
  <c r="AI26" i="329" s="1"/>
  <c r="AG60" i="329"/>
  <c r="H69" i="329"/>
  <c r="AA63" i="329"/>
  <c r="AG130" i="381"/>
  <c r="W135" i="381"/>
  <c r="P135" i="381"/>
  <c r="V135" i="381"/>
  <c r="AH85" i="327"/>
  <c r="U158" i="327"/>
  <c r="M95" i="327"/>
  <c r="M159" i="327" s="1"/>
  <c r="AG47" i="31"/>
  <c r="AI47" i="31" s="1"/>
  <c r="AG21" i="31"/>
  <c r="AI21" i="31" s="1"/>
  <c r="AG35" i="31"/>
  <c r="AI35" i="31" s="1"/>
  <c r="AG39" i="31"/>
  <c r="AI39" i="31" s="1"/>
  <c r="AE43" i="31"/>
  <c r="AE45" i="31" s="1"/>
  <c r="AG43" i="31"/>
  <c r="AI43" i="31" s="1"/>
  <c r="Y45" i="31"/>
  <c r="AE48" i="31"/>
  <c r="AE50" i="31" s="1"/>
  <c r="AC50" i="31"/>
  <c r="J37" i="31"/>
  <c r="N33" i="187"/>
  <c r="E76" i="327"/>
  <c r="Q69" i="327"/>
  <c r="Q143" i="327"/>
  <c r="AC145" i="327"/>
  <c r="AD121" i="327"/>
  <c r="X159" i="327"/>
  <c r="X145" i="327"/>
  <c r="AA145" i="327"/>
  <c r="O145" i="327"/>
  <c r="AG159" i="327"/>
  <c r="AF159" i="327"/>
  <c r="N145" i="327"/>
  <c r="T145" i="327"/>
  <c r="M145" i="327"/>
  <c r="I145" i="327"/>
  <c r="AA48" i="187"/>
  <c r="AH48" i="187"/>
  <c r="AI48" i="187" s="1"/>
  <c r="T159" i="327"/>
  <c r="Y145" i="327"/>
  <c r="L145" i="327"/>
  <c r="U145" i="327"/>
  <c r="AH143" i="327"/>
  <c r="F145" i="327"/>
  <c r="D145" i="327"/>
  <c r="AG17" i="31"/>
  <c r="AI17" i="31" s="1"/>
  <c r="H64" i="327"/>
  <c r="AH46" i="186"/>
  <c r="AA75" i="186"/>
  <c r="AH64" i="186"/>
  <c r="Y111" i="186"/>
  <c r="AG68" i="186"/>
  <c r="AG64" i="186"/>
  <c r="AH56" i="186"/>
  <c r="AA68" i="186"/>
  <c r="AH11" i="186"/>
  <c r="AH26" i="186" s="1"/>
  <c r="AA55" i="186"/>
  <c r="AH76" i="186"/>
  <c r="AG107" i="186"/>
  <c r="AG108" i="186" s="1"/>
  <c r="AA63" i="186"/>
  <c r="AA46" i="186"/>
  <c r="AA65" i="186"/>
  <c r="AH68" i="186"/>
  <c r="AA69" i="186"/>
  <c r="Y78" i="186"/>
  <c r="AA76" i="186"/>
  <c r="AG66" i="186"/>
  <c r="H70" i="186"/>
  <c r="AE96" i="186"/>
  <c r="AC98" i="186"/>
  <c r="AE69" i="186"/>
  <c r="AH55" i="186"/>
  <c r="AH69" i="186"/>
  <c r="AG62" i="186"/>
  <c r="AI62" i="186" s="1"/>
  <c r="AG57" i="186"/>
  <c r="AE56" i="186"/>
  <c r="AH61" i="186"/>
  <c r="AG55" i="186"/>
  <c r="J75" i="186"/>
  <c r="J78" i="186" s="1"/>
  <c r="AE76" i="186"/>
  <c r="AG46" i="186"/>
  <c r="AA11" i="186"/>
  <c r="AA26" i="186" s="1"/>
  <c r="AD78" i="186"/>
  <c r="AG56" i="186"/>
  <c r="Z78" i="186"/>
  <c r="AH52" i="186"/>
  <c r="AE75" i="186"/>
  <c r="AA45" i="186"/>
  <c r="AA54" i="186"/>
  <c r="AG76" i="186"/>
  <c r="AA64" i="186"/>
  <c r="Z57" i="186"/>
  <c r="AA57" i="186" s="1"/>
  <c r="AC78" i="186"/>
  <c r="AG75" i="186"/>
  <c r="AE64" i="186"/>
  <c r="AE11" i="186"/>
  <c r="AE26" i="186" s="1"/>
  <c r="AC108" i="186"/>
  <c r="AE45" i="186"/>
  <c r="N78" i="186"/>
  <c r="AE60" i="186"/>
  <c r="AE68" i="186"/>
  <c r="AE46" i="186"/>
  <c r="AA62" i="186"/>
  <c r="AG11" i="186"/>
  <c r="AH75" i="186"/>
  <c r="AA56" i="186"/>
  <c r="AA52" i="186"/>
  <c r="AG32" i="31"/>
  <c r="AI32" i="31" s="1"/>
  <c r="AI22" i="31"/>
  <c r="L52" i="31"/>
  <c r="AE52" i="186"/>
  <c r="AG52" i="186"/>
  <c r="N186" i="131"/>
  <c r="AG153" i="131"/>
  <c r="AI153" i="131" s="1"/>
  <c r="AC156" i="131"/>
  <c r="AE156" i="131" s="1"/>
  <c r="AE39" i="131"/>
  <c r="AE28" i="131"/>
  <c r="AG28" i="131"/>
  <c r="AI28" i="131" s="1"/>
  <c r="N20" i="128"/>
  <c r="L24" i="128"/>
  <c r="AE110" i="186"/>
  <c r="AC111" i="186"/>
  <c r="Y58" i="374"/>
  <c r="AG20" i="131"/>
  <c r="AI18" i="131"/>
  <c r="AI20" i="131" s="1"/>
  <c r="AG25" i="273"/>
  <c r="AE25" i="273"/>
  <c r="AG43" i="187"/>
  <c r="AI42" i="187"/>
  <c r="AI43" i="187" s="1"/>
  <c r="AE27" i="328"/>
  <c r="AE32" i="328" s="1"/>
  <c r="AG27" i="328"/>
  <c r="AG32" i="328" s="1"/>
  <c r="AC32" i="328"/>
  <c r="AG192" i="131"/>
  <c r="AE192" i="131"/>
  <c r="AC186" i="131"/>
  <c r="AE172" i="131"/>
  <c r="AE168" i="131"/>
  <c r="AG114" i="131"/>
  <c r="AE114" i="131"/>
  <c r="AE106" i="131"/>
  <c r="AH106" i="131"/>
  <c r="AG94" i="131"/>
  <c r="AE94" i="131"/>
  <c r="L88" i="131"/>
  <c r="L136" i="131" s="1"/>
  <c r="AE86" i="131"/>
  <c r="AG86" i="131"/>
  <c r="AI86" i="131" s="1"/>
  <c r="AG43" i="131"/>
  <c r="AI43" i="131" s="1"/>
  <c r="AE43" i="131"/>
  <c r="AC105" i="128"/>
  <c r="AC166" i="128" s="1"/>
  <c r="AE103" i="128"/>
  <c r="AE105" i="128" s="1"/>
  <c r="AE166" i="128" s="1"/>
  <c r="I158" i="128"/>
  <c r="I54" i="128"/>
  <c r="AE25" i="374"/>
  <c r="AE29" i="374" s="1"/>
  <c r="AI110" i="186"/>
  <c r="AI111" i="186" s="1"/>
  <c r="AG111" i="186"/>
  <c r="AD246" i="131"/>
  <c r="AD257" i="131" s="1"/>
  <c r="AH231" i="131"/>
  <c r="AE224" i="131"/>
  <c r="AC229" i="131"/>
  <c r="AE229" i="131" s="1"/>
  <c r="AE215" i="131"/>
  <c r="AG215" i="131"/>
  <c r="AI215" i="131" s="1"/>
  <c r="AC217" i="131"/>
  <c r="AE217" i="131" s="1"/>
  <c r="Q265" i="131"/>
  <c r="N33" i="131"/>
  <c r="N158" i="128"/>
  <c r="N126" i="128"/>
  <c r="U29" i="61"/>
  <c r="T31" i="61"/>
  <c r="T60" i="61" s="1"/>
  <c r="S60" i="61"/>
  <c r="H60" i="61"/>
  <c r="AI39" i="273"/>
  <c r="AG45" i="273"/>
  <c r="AG243" i="131"/>
  <c r="AI243" i="131" s="1"/>
  <c r="AE243" i="131"/>
  <c r="AG128" i="131"/>
  <c r="AE128" i="131"/>
  <c r="AE134" i="131" s="1"/>
  <c r="AE85" i="131"/>
  <c r="AG85" i="131"/>
  <c r="S267" i="131"/>
  <c r="S269" i="131" s="1"/>
  <c r="AE18" i="131"/>
  <c r="AC20" i="131"/>
  <c r="AC267" i="131" s="1"/>
  <c r="AC269" i="131" s="1"/>
  <c r="U34" i="27"/>
  <c r="U49" i="27" s="1"/>
  <c r="S49" i="27"/>
  <c r="AE86" i="186"/>
  <c r="H53" i="229"/>
  <c r="M265" i="131"/>
  <c r="AE99" i="128"/>
  <c r="AC43" i="128"/>
  <c r="AE42" i="187"/>
  <c r="AE43" i="187" s="1"/>
  <c r="AC43" i="187"/>
  <c r="N70" i="186"/>
  <c r="AD57" i="186"/>
  <c r="AD70" i="186" s="1"/>
  <c r="AG53" i="131"/>
  <c r="AI53" i="131" s="1"/>
  <c r="AG63" i="131"/>
  <c r="AE45" i="273"/>
  <c r="AE113" i="131"/>
  <c r="AC120" i="131"/>
  <c r="L18" i="128"/>
  <c r="AE238" i="131"/>
  <c r="AC246" i="131"/>
  <c r="AC257" i="131" s="1"/>
  <c r="S24" i="27"/>
  <c r="S52" i="27" s="1"/>
  <c r="AE237" i="131"/>
  <c r="AD29" i="273"/>
  <c r="AH29" i="273" s="1"/>
  <c r="AE233" i="131"/>
  <c r="N100" i="131"/>
  <c r="S43" i="128"/>
  <c r="U18" i="27"/>
  <c r="U20" i="27" s="1"/>
  <c r="H52" i="31"/>
  <c r="Q55" i="31"/>
  <c r="AG27" i="131"/>
  <c r="AG207" i="131"/>
  <c r="AG28" i="273"/>
  <c r="AI28" i="273" s="1"/>
  <c r="AD120" i="131"/>
  <c r="AC39" i="131"/>
  <c r="AE31" i="273"/>
  <c r="I68" i="131"/>
  <c r="AC31" i="131"/>
  <c r="AE142" i="128"/>
  <c r="Z55" i="27"/>
  <c r="J52" i="27"/>
  <c r="K56" i="27" s="1"/>
  <c r="AH60" i="329"/>
  <c r="AG33" i="330"/>
  <c r="AI33" i="330" s="1"/>
  <c r="AG24" i="330"/>
  <c r="AI24" i="330" s="1"/>
  <c r="AA60" i="329"/>
  <c r="AE27" i="273"/>
  <c r="AA110" i="131"/>
  <c r="AA179" i="131"/>
  <c r="AA183" i="131"/>
  <c r="AA188" i="131"/>
  <c r="AA190" i="131" s="1"/>
  <c r="Y190" i="131"/>
  <c r="AA242" i="131"/>
  <c r="AA244" i="131"/>
  <c r="V145" i="327"/>
  <c r="AC120" i="327"/>
  <c r="AC121" i="327" s="1"/>
  <c r="E86" i="327"/>
  <c r="AE54" i="186"/>
  <c r="AH21" i="330"/>
  <c r="AA46" i="131"/>
  <c r="AA49" i="131"/>
  <c r="H33" i="273"/>
  <c r="H49" i="273" s="1"/>
  <c r="AI58" i="373"/>
  <c r="Q135" i="381"/>
  <c r="Q107" i="327"/>
  <c r="AA105" i="131"/>
  <c r="Z246" i="131"/>
  <c r="Z257" i="131" s="1"/>
  <c r="AG19" i="329"/>
  <c r="O69" i="373"/>
  <c r="S135" i="381"/>
  <c r="N59" i="381"/>
  <c r="AD64" i="381"/>
  <c r="AA18" i="273"/>
  <c r="AA236" i="131"/>
  <c r="J30" i="273"/>
  <c r="J33" i="273" s="1"/>
  <c r="J49" i="273" s="1"/>
  <c r="J32" i="328"/>
  <c r="AD55" i="373"/>
  <c r="AA29" i="374"/>
  <c r="T135" i="381"/>
  <c r="N104" i="381"/>
  <c r="AE53" i="374"/>
  <c r="AC56" i="374"/>
  <c r="AE56" i="374"/>
  <c r="AE47" i="373"/>
  <c r="AI29" i="328"/>
  <c r="AH32" i="328"/>
  <c r="AE49" i="374"/>
  <c r="AE51" i="374" s="1"/>
  <c r="AC51" i="374"/>
  <c r="AG56" i="329"/>
  <c r="AI54" i="329"/>
  <c r="AI56" i="329" s="1"/>
  <c r="Q44" i="327"/>
  <c r="AA17" i="373"/>
  <c r="AC23" i="374"/>
  <c r="AE17" i="374"/>
  <c r="AE23" i="374" s="1"/>
  <c r="U47" i="374"/>
  <c r="U58" i="374" s="1"/>
  <c r="AA62" i="373"/>
  <c r="AI35" i="187"/>
  <c r="AI40" i="187" s="1"/>
  <c r="AG40" i="187"/>
  <c r="AA28" i="273"/>
  <c r="AG50" i="31"/>
  <c r="J252" i="131"/>
  <c r="J255" i="131" s="1"/>
  <c r="J263" i="131" s="1"/>
  <c r="H255" i="131"/>
  <c r="H257" i="131" s="1"/>
  <c r="H263" i="131" s="1"/>
  <c r="J32" i="373"/>
  <c r="J58" i="374"/>
  <c r="AE66" i="131"/>
  <c r="J261" i="131"/>
  <c r="AA267" i="131"/>
  <c r="AA269" i="131" s="1"/>
  <c r="J248" i="131"/>
  <c r="J250" i="131" s="1"/>
  <c r="J262" i="131" s="1"/>
  <c r="AE239" i="131"/>
  <c r="AE207" i="131"/>
  <c r="N40" i="187"/>
  <c r="F60" i="61"/>
  <c r="AE78" i="131"/>
  <c r="N267" i="131"/>
  <c r="N269" i="131" s="1"/>
  <c r="S52" i="31"/>
  <c r="U31" i="61"/>
  <c r="U60" i="61" s="1"/>
  <c r="L33" i="131"/>
  <c r="L68" i="131" s="1"/>
  <c r="J45" i="31"/>
  <c r="AI50" i="31"/>
  <c r="AE140" i="128"/>
  <c r="AE34" i="128"/>
  <c r="K60" i="61"/>
  <c r="AE57" i="273"/>
  <c r="AE59" i="273" s="1"/>
  <c r="AE62" i="273" s="1"/>
  <c r="J144" i="327"/>
  <c r="J145" i="327" s="1"/>
  <c r="W69" i="329"/>
  <c r="AH45" i="186"/>
  <c r="Q56" i="328"/>
  <c r="AE34" i="330"/>
  <c r="N38" i="330"/>
  <c r="N45" i="330" s="1"/>
  <c r="N32" i="328"/>
  <c r="Y52" i="329"/>
  <c r="AA61" i="186"/>
  <c r="AA33" i="187"/>
  <c r="AE26" i="273"/>
  <c r="AI18" i="273"/>
  <c r="W144" i="327"/>
  <c r="W145" i="327" s="1"/>
  <c r="AE23" i="330"/>
  <c r="AE26" i="330" s="1"/>
  <c r="AA34" i="328"/>
  <c r="AA36" i="328" s="1"/>
  <c r="AE31" i="330"/>
  <c r="AG60" i="186"/>
  <c r="AA238" i="131"/>
  <c r="AG61" i="186"/>
  <c r="U40" i="373"/>
  <c r="U69" i="373" s="1"/>
  <c r="W45" i="373"/>
  <c r="J58" i="373"/>
  <c r="AC49" i="373"/>
  <c r="AE49" i="373" s="1"/>
  <c r="J40" i="373"/>
  <c r="C145" i="327"/>
  <c r="W26" i="373"/>
  <c r="W23" i="374"/>
  <c r="AH54" i="186"/>
  <c r="AE61" i="186"/>
  <c r="AH60" i="186"/>
  <c r="AC64" i="381"/>
  <c r="AA107" i="381"/>
  <c r="AA110" i="381"/>
  <c r="AE130" i="381"/>
  <c r="AH27" i="381"/>
  <c r="AG41" i="381"/>
  <c r="AE62" i="381"/>
  <c r="AE64" i="381" s="1"/>
  <c r="AE74" i="381"/>
  <c r="AA19" i="381"/>
  <c r="AE44" i="381"/>
  <c r="AA45" i="381"/>
  <c r="AA49" i="381"/>
  <c r="AG30" i="381"/>
  <c r="AD59" i="381"/>
  <c r="AE55" i="186"/>
  <c r="AC70" i="186"/>
  <c r="Y70" i="186"/>
  <c r="AE73" i="187"/>
  <c r="Y14" i="187"/>
  <c r="AG12" i="187"/>
  <c r="AA66" i="187"/>
  <c r="J50" i="187"/>
  <c r="J75" i="187" s="1"/>
  <c r="N50" i="187"/>
  <c r="AC33" i="187"/>
  <c r="AG30" i="187"/>
  <c r="AI30" i="187" s="1"/>
  <c r="AG66" i="187"/>
  <c r="AE48" i="187"/>
  <c r="AI50" i="187"/>
  <c r="AC40" i="187"/>
  <c r="AE66" i="187"/>
  <c r="AA124" i="381"/>
  <c r="AE109" i="381"/>
  <c r="AG110" i="381"/>
  <c r="AG112" i="381"/>
  <c r="AI112" i="381" s="1"/>
  <c r="M125" i="381"/>
  <c r="M135" i="381" s="1"/>
  <c r="AG21" i="381"/>
  <c r="AH24" i="381"/>
  <c r="AG106" i="381"/>
  <c r="AH107" i="381"/>
  <c r="AH110" i="381"/>
  <c r="AH114" i="381"/>
  <c r="AA115" i="381"/>
  <c r="AH130" i="381"/>
  <c r="AE20" i="381"/>
  <c r="AA22" i="381"/>
  <c r="AA24" i="381"/>
  <c r="AA25" i="381"/>
  <c r="AA27" i="381"/>
  <c r="AA28" i="381"/>
  <c r="AA31" i="381"/>
  <c r="AE70" i="381"/>
  <c r="AE129" i="381"/>
  <c r="N133" i="381"/>
  <c r="AA131" i="381"/>
  <c r="AE132" i="381"/>
  <c r="AH16" i="381"/>
  <c r="AG54" i="186"/>
  <c r="AE48" i="381"/>
  <c r="AG42" i="381"/>
  <c r="AH44" i="381"/>
  <c r="AH45" i="381"/>
  <c r="AG48" i="381"/>
  <c r="AH49" i="381"/>
  <c r="Y53" i="381"/>
  <c r="AA74" i="381"/>
  <c r="N105" i="381"/>
  <c r="AE106" i="381"/>
  <c r="J35" i="381"/>
  <c r="N64" i="381"/>
  <c r="AE107" i="381"/>
  <c r="AA113" i="381"/>
  <c r="AH109" i="381"/>
  <c r="AG114" i="381"/>
  <c r="AC133" i="381"/>
  <c r="AG132" i="381"/>
  <c r="AG121" i="381"/>
  <c r="AA106" i="381"/>
  <c r="Y104" i="381"/>
  <c r="AE131" i="381"/>
  <c r="AA132" i="381"/>
  <c r="AD133" i="381"/>
  <c r="Y133" i="381"/>
  <c r="AG131" i="381"/>
  <c r="Z104" i="381"/>
  <c r="AH104" i="381" s="1"/>
  <c r="AE151" i="381"/>
  <c r="AA114" i="381"/>
  <c r="AE18" i="381"/>
  <c r="AA20" i="381"/>
  <c r="AE24" i="381"/>
  <c r="AE25" i="381"/>
  <c r="AE26" i="381"/>
  <c r="AE27" i="381"/>
  <c r="AE28" i="381"/>
  <c r="AE29" i="381"/>
  <c r="AE31" i="381"/>
  <c r="AE33" i="381"/>
  <c r="AE40" i="381"/>
  <c r="AE45" i="381"/>
  <c r="AE49" i="381"/>
  <c r="AE56" i="381"/>
  <c r="AG66" i="381"/>
  <c r="AA91" i="381"/>
  <c r="AE110" i="381"/>
  <c r="Y151" i="381"/>
  <c r="AH51" i="327"/>
  <c r="U95" i="327"/>
  <c r="U159" i="327" s="1"/>
  <c r="AG144" i="327"/>
  <c r="AG145" i="327" s="1"/>
  <c r="AG158" i="327"/>
  <c r="T120" i="327"/>
  <c r="T121" i="327" s="1"/>
  <c r="T158" i="327"/>
  <c r="E145" i="327"/>
  <c r="X120" i="327"/>
  <c r="X121" i="327" s="1"/>
  <c r="AD144" i="327"/>
  <c r="AD145" i="327" s="1"/>
  <c r="AE144" i="327"/>
  <c r="AE145" i="327" s="1"/>
  <c r="AE16" i="381"/>
  <c r="AE17" i="381"/>
  <c r="AE21" i="381"/>
  <c r="AH22" i="381"/>
  <c r="AG39" i="381"/>
  <c r="AA41" i="381"/>
  <c r="AE42" i="381"/>
  <c r="AG47" i="381"/>
  <c r="AE51" i="381"/>
  <c r="AE66" i="381"/>
  <c r="Z105" i="381"/>
  <c r="AH105" i="381" s="1"/>
  <c r="Z133" i="381"/>
  <c r="AC35" i="381"/>
  <c r="AA16" i="381"/>
  <c r="AA17" i="381"/>
  <c r="Y35" i="381"/>
  <c r="AH21" i="381"/>
  <c r="AG23" i="381"/>
  <c r="AG29" i="381"/>
  <c r="AA39" i="381"/>
  <c r="N53" i="381"/>
  <c r="AE41" i="381"/>
  <c r="AH42" i="381"/>
  <c r="AH106" i="381"/>
  <c r="AI106" i="381" s="1"/>
  <c r="AH108" i="381"/>
  <c r="AG109" i="381"/>
  <c r="AH121" i="381"/>
  <c r="AI130" i="381"/>
  <c r="AG108" i="381"/>
  <c r="AI108" i="381" s="1"/>
  <c r="AA121" i="381"/>
  <c r="AA112" i="381"/>
  <c r="AA109" i="381"/>
  <c r="AH132" i="381"/>
  <c r="AG113" i="381"/>
  <c r="AI113" i="381" s="1"/>
  <c r="AH74" i="381"/>
  <c r="AG107" i="381"/>
  <c r="AG115" i="381"/>
  <c r="AI115" i="381" s="1"/>
  <c r="AA130" i="381"/>
  <c r="J130" i="381"/>
  <c r="J133" i="381" s="1"/>
  <c r="AH131" i="381"/>
  <c r="AI131" i="381" s="1"/>
  <c r="AG19" i="381"/>
  <c r="AH41" i="381"/>
  <c r="AI41" i="381" s="1"/>
  <c r="AH47" i="381"/>
  <c r="AC104" i="381"/>
  <c r="AE104" i="381" s="1"/>
  <c r="AG74" i="381"/>
  <c r="AG44" i="381"/>
  <c r="AH18" i="381"/>
  <c r="AH20" i="381"/>
  <c r="AE30" i="381"/>
  <c r="AG43" i="381"/>
  <c r="AE47" i="381"/>
  <c r="AA48" i="381"/>
  <c r="AH82" i="381"/>
  <c r="AA29" i="381"/>
  <c r="AG49" i="381"/>
  <c r="AG22" i="381"/>
  <c r="AD35" i="381"/>
  <c r="AE19" i="381"/>
  <c r="AG20" i="381"/>
  <c r="AE39" i="381"/>
  <c r="AE43" i="381"/>
  <c r="AA42" i="381"/>
  <c r="AA23" i="381"/>
  <c r="Z53" i="381"/>
  <c r="AH30" i="381"/>
  <c r="AH33" i="381"/>
  <c r="AA66" i="381"/>
  <c r="AH68" i="381"/>
  <c r="AD125" i="381"/>
  <c r="AA21" i="381"/>
  <c r="AA18" i="381"/>
  <c r="AE22" i="381"/>
  <c r="AA33" i="381"/>
  <c r="AE68" i="381"/>
  <c r="AA72" i="381"/>
  <c r="AG68" i="381"/>
  <c r="AH43" i="381"/>
  <c r="AE15" i="381"/>
  <c r="AG28" i="381"/>
  <c r="AH19" i="381"/>
  <c r="AG17" i="381"/>
  <c r="AH17" i="381"/>
  <c r="AH48" i="381"/>
  <c r="AA68" i="381"/>
  <c r="AH15" i="381"/>
  <c r="AH23" i="381"/>
  <c r="AG25" i="381"/>
  <c r="AG26" i="381"/>
  <c r="AG27" i="381"/>
  <c r="AI27" i="381" s="1"/>
  <c r="AE72" i="381"/>
  <c r="AG91" i="381"/>
  <c r="AG45" i="381"/>
  <c r="AD53" i="381"/>
  <c r="AG33" i="381"/>
  <c r="AG16" i="381"/>
  <c r="AC53" i="381"/>
  <c r="Z35" i="381"/>
  <c r="AA47" i="381"/>
  <c r="AG18" i="381"/>
  <c r="AE23" i="381"/>
  <c r="AH29" i="381"/>
  <c r="AA30" i="381"/>
  <c r="AH66" i="381"/>
  <c r="AC58" i="374"/>
  <c r="AE44" i="374"/>
  <c r="AE47" i="374" s="1"/>
  <c r="W47" i="374"/>
  <c r="W58" i="374" s="1"/>
  <c r="Q65" i="273"/>
  <c r="AG241" i="131"/>
  <c r="AE241" i="131"/>
  <c r="AH62" i="329"/>
  <c r="AI62" i="329" s="1"/>
  <c r="AD66" i="329"/>
  <c r="AG52" i="131"/>
  <c r="AE52" i="131"/>
  <c r="AE153" i="128"/>
  <c r="AE40" i="128"/>
  <c r="L53" i="229"/>
  <c r="AE40" i="187"/>
  <c r="AG236" i="131"/>
  <c r="AE236" i="131"/>
  <c r="AG213" i="131"/>
  <c r="AE213" i="131"/>
  <c r="N88" i="131"/>
  <c r="P267" i="131"/>
  <c r="P269" i="131" s="1"/>
  <c r="AE72" i="128"/>
  <c r="AE76" i="128" s="1"/>
  <c r="AC76" i="128"/>
  <c r="AC14" i="187"/>
  <c r="W79" i="187"/>
  <c r="AG31" i="187"/>
  <c r="AG29" i="273"/>
  <c r="AI29" i="273" s="1"/>
  <c r="AE29" i="273"/>
  <c r="AH63" i="329"/>
  <c r="AI63" i="329" s="1"/>
  <c r="AE63" i="329"/>
  <c r="AE66" i="329" s="1"/>
  <c r="AG32" i="330"/>
  <c r="AE32" i="330"/>
  <c r="W114" i="327"/>
  <c r="Z30" i="273"/>
  <c r="AD30" i="273"/>
  <c r="AE30" i="273" s="1"/>
  <c r="H145" i="327"/>
  <c r="S145" i="327"/>
  <c r="AE33" i="330"/>
  <c r="AG63" i="186"/>
  <c r="AI63" i="186" s="1"/>
  <c r="V69" i="329"/>
  <c r="AG65" i="186"/>
  <c r="AI65" i="186" s="1"/>
  <c r="AG69" i="186"/>
  <c r="AG45" i="186"/>
  <c r="AA50" i="187"/>
  <c r="AG24" i="273"/>
  <c r="AA47" i="374"/>
  <c r="AH26" i="273"/>
  <c r="AI26" i="273" s="1"/>
  <c r="AA26" i="273"/>
  <c r="AA36" i="273"/>
  <c r="AA42" i="273"/>
  <c r="AG27" i="273"/>
  <c r="AI27" i="273" s="1"/>
  <c r="AH25" i="273"/>
  <c r="AA39" i="273"/>
  <c r="I69" i="329"/>
  <c r="AA17" i="329"/>
  <c r="Y17" i="329"/>
  <c r="AA20" i="329"/>
  <c r="AA23" i="329" s="1"/>
  <c r="Y23" i="329"/>
  <c r="AE23" i="329"/>
  <c r="N73" i="187"/>
  <c r="AC27" i="373"/>
  <c r="W27" i="373"/>
  <c r="W32" i="373" s="1"/>
  <c r="AA23" i="374"/>
  <c r="AI69" i="373"/>
  <c r="J68" i="381"/>
  <c r="J125" i="381" s="1"/>
  <c r="H125" i="381"/>
  <c r="H135" i="381" s="1"/>
  <c r="H32" i="373"/>
  <c r="H69" i="373" s="1"/>
  <c r="Y29" i="373"/>
  <c r="L69" i="373"/>
  <c r="M73" i="373" s="1"/>
  <c r="W48" i="373"/>
  <c r="W58" i="373" s="1"/>
  <c r="N82" i="381"/>
  <c r="Y82" i="381"/>
  <c r="AC82" i="381"/>
  <c r="AC105" i="381"/>
  <c r="AE105" i="381" s="1"/>
  <c r="Y105" i="381"/>
  <c r="AG15" i="381"/>
  <c r="AA15" i="381"/>
  <c r="AG24" i="381"/>
  <c r="AH91" i="381"/>
  <c r="AH25" i="381"/>
  <c r="AH26" i="381"/>
  <c r="AH28" i="381"/>
  <c r="AH39" i="381"/>
  <c r="I53" i="381"/>
  <c r="I135" i="381" s="1"/>
  <c r="J39" i="381"/>
  <c r="J53" i="381" s="1"/>
  <c r="AA44" i="381"/>
  <c r="AA26" i="381"/>
  <c r="F91" i="327" l="1"/>
  <c r="AA100" i="327"/>
  <c r="AB113" i="327"/>
  <c r="W18" i="327"/>
  <c r="K26" i="327"/>
  <c r="W36" i="327"/>
  <c r="E48" i="327"/>
  <c r="I60" i="327"/>
  <c r="Q60" i="327" s="1"/>
  <c r="O58" i="327"/>
  <c r="C71" i="327"/>
  <c r="E71" i="327"/>
  <c r="D71" i="327"/>
  <c r="E39" i="327"/>
  <c r="W46" i="327"/>
  <c r="W16" i="327"/>
  <c r="AH16" i="327" s="1"/>
  <c r="J49" i="327"/>
  <c r="E26" i="327"/>
  <c r="E91" i="327"/>
  <c r="AH91" i="327"/>
  <c r="O120" i="327"/>
  <c r="O121" i="327" s="1"/>
  <c r="P120" i="327"/>
  <c r="P121" i="327" s="1"/>
  <c r="G120" i="327"/>
  <c r="G121" i="327" s="1"/>
  <c r="M120" i="327"/>
  <c r="M121" i="327" s="1"/>
  <c r="J120" i="327"/>
  <c r="J121" i="327" s="1"/>
  <c r="L100" i="327"/>
  <c r="AH100" i="327"/>
  <c r="Q86" i="327"/>
  <c r="Q67" i="327"/>
  <c r="E16" i="327"/>
  <c r="I63" i="327"/>
  <c r="Q63" i="327" s="1"/>
  <c r="S170" i="128"/>
  <c r="AI183" i="131"/>
  <c r="Y267" i="131"/>
  <c r="Y269" i="131" s="1"/>
  <c r="Y197" i="131"/>
  <c r="AC197" i="131"/>
  <c r="P170" i="128"/>
  <c r="AE158" i="128"/>
  <c r="AE160" i="128" s="1"/>
  <c r="AJ160" i="128" s="1"/>
  <c r="AI177" i="131"/>
  <c r="AD261" i="131"/>
  <c r="AD265" i="131" s="1"/>
  <c r="AI181" i="131"/>
  <c r="Y261" i="131"/>
  <c r="AC261" i="131"/>
  <c r="Z136" i="131"/>
  <c r="Z261" i="131"/>
  <c r="Z265" i="131" s="1"/>
  <c r="AH50" i="327"/>
  <c r="AI184" i="131"/>
  <c r="AI109" i="131"/>
  <c r="Y68" i="131"/>
  <c r="AI241" i="131"/>
  <c r="AI180" i="131"/>
  <c r="AI106" i="131"/>
  <c r="H265" i="131"/>
  <c r="P265" i="131"/>
  <c r="Q273" i="131" s="1"/>
  <c r="AA263" i="131"/>
  <c r="AE195" i="131"/>
  <c r="AI223" i="131"/>
  <c r="AA259" i="131"/>
  <c r="AI238" i="131"/>
  <c r="AC51" i="328"/>
  <c r="AA51" i="328"/>
  <c r="Q72" i="329"/>
  <c r="Z95" i="327"/>
  <c r="Z159" i="327" s="1"/>
  <c r="Q59" i="327"/>
  <c r="N160" i="128"/>
  <c r="AC165" i="128"/>
  <c r="AD165" i="128"/>
  <c r="AC160" i="128"/>
  <c r="AC163" i="128"/>
  <c r="S54" i="128"/>
  <c r="S165" i="128"/>
  <c r="AE101" i="128"/>
  <c r="AE113" i="128" s="1"/>
  <c r="J113" i="128"/>
  <c r="AI114" i="131"/>
  <c r="AI103" i="131"/>
  <c r="AI54" i="131"/>
  <c r="AI104" i="131"/>
  <c r="AI105" i="131"/>
  <c r="L54" i="128"/>
  <c r="N113" i="128"/>
  <c r="N170" i="128" s="1"/>
  <c r="AC113" i="128"/>
  <c r="AE14" i="128"/>
  <c r="AD54" i="128"/>
  <c r="AD136" i="131"/>
  <c r="AE80" i="131"/>
  <c r="AG66" i="329"/>
  <c r="N136" i="131"/>
  <c r="AE100" i="131"/>
  <c r="AE260" i="131" s="1"/>
  <c r="AG168" i="131"/>
  <c r="AI242" i="131"/>
  <c r="AG156" i="131"/>
  <c r="AI156" i="131" s="1"/>
  <c r="AG186" i="131"/>
  <c r="Q53" i="327"/>
  <c r="AI23" i="330"/>
  <c r="Z45" i="330"/>
  <c r="Q105" i="327"/>
  <c r="AE25" i="327"/>
  <c r="AH25" i="327" s="1"/>
  <c r="T96" i="327"/>
  <c r="T97" i="327" s="1"/>
  <c r="AA38" i="330"/>
  <c r="AH48" i="327"/>
  <c r="AE55" i="330"/>
  <c r="AG55" i="330"/>
  <c r="AG58" i="330" s="1"/>
  <c r="AI53" i="330"/>
  <c r="AI55" i="330" s="1"/>
  <c r="AI58" i="330" s="1"/>
  <c r="D100" i="327"/>
  <c r="D119" i="327" s="1"/>
  <c r="C100" i="327"/>
  <c r="C119" i="327" s="1"/>
  <c r="AC45" i="330"/>
  <c r="Q45" i="327"/>
  <c r="K46" i="327"/>
  <c r="AE111" i="186"/>
  <c r="Y113" i="186"/>
  <c r="Q116" i="186"/>
  <c r="Q71" i="329"/>
  <c r="Q24" i="327"/>
  <c r="Q41" i="327"/>
  <c r="Q61" i="330"/>
  <c r="Q60" i="330"/>
  <c r="E31" i="327"/>
  <c r="AE37" i="31"/>
  <c r="AI13" i="31"/>
  <c r="AI37" i="31" s="1"/>
  <c r="AG37" i="31"/>
  <c r="N24" i="128"/>
  <c r="N54" i="128" s="1"/>
  <c r="AA26" i="330"/>
  <c r="AA45" i="330" s="1"/>
  <c r="K42" i="327"/>
  <c r="Q42" i="327" s="1"/>
  <c r="AD69" i="329"/>
  <c r="AG165" i="128"/>
  <c r="AE18" i="128"/>
  <c r="AE163" i="128" s="1"/>
  <c r="Y26" i="128"/>
  <c r="Y43" i="128" s="1"/>
  <c r="Y165" i="128" s="1"/>
  <c r="Y164" i="128"/>
  <c r="AG20" i="128"/>
  <c r="AI20" i="128" s="1"/>
  <c r="AG14" i="128"/>
  <c r="Y18" i="128"/>
  <c r="Y163" i="128" s="1"/>
  <c r="AA14" i="128"/>
  <c r="AA18" i="128" s="1"/>
  <c r="AA163" i="128" s="1"/>
  <c r="AG22" i="128"/>
  <c r="AI22" i="128" s="1"/>
  <c r="AG21" i="128"/>
  <c r="AI21" i="128" s="1"/>
  <c r="AA21" i="128"/>
  <c r="AA24" i="128" s="1"/>
  <c r="AI33" i="128"/>
  <c r="AH37" i="128"/>
  <c r="AI37" i="128" s="1"/>
  <c r="Z43" i="128"/>
  <c r="AA37" i="128"/>
  <c r="AI108" i="131"/>
  <c r="AI78" i="131"/>
  <c r="AI80" i="131" s="1"/>
  <c r="AA262" i="131"/>
  <c r="AE263" i="131"/>
  <c r="N68" i="131"/>
  <c r="N265" i="131" s="1"/>
  <c r="Y136" i="131"/>
  <c r="AI59" i="131"/>
  <c r="AI61" i="131" s="1"/>
  <c r="AG61" i="131"/>
  <c r="L265" i="131"/>
  <c r="J265" i="131"/>
  <c r="Y260" i="131"/>
  <c r="S265" i="131"/>
  <c r="Q34" i="327"/>
  <c r="Q80" i="327"/>
  <c r="Q66" i="327"/>
  <c r="Q78" i="327"/>
  <c r="Q82" i="327"/>
  <c r="J158" i="128"/>
  <c r="AE37" i="128"/>
  <c r="AE43" i="128" s="1"/>
  <c r="AA120" i="131"/>
  <c r="AE57" i="131"/>
  <c r="AH186" i="131"/>
  <c r="AH197" i="131" s="1"/>
  <c r="AC260" i="131"/>
  <c r="AE186" i="131"/>
  <c r="AJ186" i="131" s="1"/>
  <c r="AG148" i="131"/>
  <c r="Y263" i="131"/>
  <c r="AE246" i="131"/>
  <c r="AE257" i="131" s="1"/>
  <c r="AA57" i="131"/>
  <c r="AA68" i="131" s="1"/>
  <c r="AH246" i="131"/>
  <c r="AH257" i="131" s="1"/>
  <c r="Y259" i="131"/>
  <c r="AD45" i="330"/>
  <c r="AH38" i="330"/>
  <c r="N125" i="381"/>
  <c r="AI48" i="381"/>
  <c r="AI151" i="381"/>
  <c r="AE59" i="381"/>
  <c r="Y75" i="187"/>
  <c r="AH18" i="187"/>
  <c r="AI16" i="187"/>
  <c r="AI18" i="187" s="1"/>
  <c r="Y53" i="229"/>
  <c r="AD113" i="186"/>
  <c r="N113" i="186"/>
  <c r="D39" i="327"/>
  <c r="L18" i="327"/>
  <c r="AA119" i="327"/>
  <c r="Q113" i="327"/>
  <c r="AG151" i="381"/>
  <c r="E114" i="327"/>
  <c r="Q114" i="327" s="1"/>
  <c r="AG120" i="131"/>
  <c r="J257" i="131"/>
  <c r="AH120" i="131"/>
  <c r="AA186" i="131"/>
  <c r="AA197" i="131" s="1"/>
  <c r="AG190" i="131"/>
  <c r="AI188" i="131"/>
  <c r="AI190" i="131" s="1"/>
  <c r="AA246" i="131"/>
  <c r="AA257" i="131" s="1"/>
  <c r="AC263" i="131"/>
  <c r="AE120" i="131"/>
  <c r="AE38" i="330"/>
  <c r="Q110" i="327"/>
  <c r="Q101" i="327"/>
  <c r="Y125" i="381"/>
  <c r="Y135" i="381" s="1"/>
  <c r="AI109" i="381"/>
  <c r="N75" i="187"/>
  <c r="AA75" i="187"/>
  <c r="AG73" i="187"/>
  <c r="AI70" i="187"/>
  <c r="AI73" i="187" s="1"/>
  <c r="AC75" i="187"/>
  <c r="AC113" i="186"/>
  <c r="Q85" i="327"/>
  <c r="AE98" i="186"/>
  <c r="Q19" i="327" s="1"/>
  <c r="AI64" i="186"/>
  <c r="AI45" i="31"/>
  <c r="AA52" i="31"/>
  <c r="AI47" i="329"/>
  <c r="Q144" i="327"/>
  <c r="Q145" i="327" s="1"/>
  <c r="AH92" i="327"/>
  <c r="Q64" i="327"/>
  <c r="AI37" i="273"/>
  <c r="AI45" i="273" s="1"/>
  <c r="AH45" i="273"/>
  <c r="AA93" i="327"/>
  <c r="AE25" i="328"/>
  <c r="AI20" i="328"/>
  <c r="AI25" i="328" s="1"/>
  <c r="AG25" i="328"/>
  <c r="K36" i="327"/>
  <c r="Q75" i="327"/>
  <c r="AH49" i="327"/>
  <c r="T72" i="329"/>
  <c r="AG52" i="329"/>
  <c r="AI52" i="329"/>
  <c r="AH86" i="327"/>
  <c r="AE50" i="187"/>
  <c r="AH19" i="327"/>
  <c r="AI26" i="381"/>
  <c r="AH73" i="327"/>
  <c r="AI74" i="381"/>
  <c r="AI44" i="381"/>
  <c r="AI28" i="381"/>
  <c r="AI21" i="381"/>
  <c r="AI33" i="381"/>
  <c r="AI110" i="381"/>
  <c r="AI114" i="381"/>
  <c r="AI27" i="328"/>
  <c r="AI32" i="328" s="1"/>
  <c r="AI34" i="328"/>
  <c r="AI36" i="328" s="1"/>
  <c r="AG36" i="328"/>
  <c r="AG17" i="328"/>
  <c r="AG51" i="328" s="1"/>
  <c r="AI14" i="328"/>
  <c r="AI17" i="328" s="1"/>
  <c r="Q51" i="327"/>
  <c r="Y52" i="31"/>
  <c r="N119" i="327"/>
  <c r="AD95" i="327"/>
  <c r="AD159" i="327" s="1"/>
  <c r="AA66" i="329"/>
  <c r="AA69" i="329" s="1"/>
  <c r="AE72" i="329"/>
  <c r="AC69" i="329"/>
  <c r="AI60" i="329"/>
  <c r="AI66" i="329"/>
  <c r="AI14" i="329"/>
  <c r="AI17" i="329" s="1"/>
  <c r="AG17" i="329"/>
  <c r="V119" i="327"/>
  <c r="AH158" i="327"/>
  <c r="Q28" i="327"/>
  <c r="AH46" i="327"/>
  <c r="AG45" i="31"/>
  <c r="AC52" i="31"/>
  <c r="J52" i="31"/>
  <c r="AI24" i="381"/>
  <c r="AI43" i="381"/>
  <c r="AI66" i="381"/>
  <c r="AI16" i="381"/>
  <c r="AI30" i="381"/>
  <c r="AG133" i="381"/>
  <c r="AH50" i="187"/>
  <c r="AH75" i="187" s="1"/>
  <c r="AH144" i="327"/>
  <c r="AH145" i="327" s="1"/>
  <c r="Q40" i="327"/>
  <c r="AI69" i="186"/>
  <c r="AI46" i="186"/>
  <c r="Z70" i="186"/>
  <c r="Z113" i="186" s="1"/>
  <c r="AI68" i="186"/>
  <c r="AI107" i="186"/>
  <c r="AI108" i="186" s="1"/>
  <c r="AI52" i="186"/>
  <c r="AI56" i="186"/>
  <c r="J70" i="186"/>
  <c r="AH78" i="186"/>
  <c r="AA78" i="186"/>
  <c r="AI76" i="186"/>
  <c r="AI61" i="186"/>
  <c r="AI55" i="186"/>
  <c r="AI54" i="186"/>
  <c r="AE78" i="186"/>
  <c r="AI75" i="186"/>
  <c r="AI60" i="186"/>
  <c r="AG78" i="186"/>
  <c r="AG26" i="186"/>
  <c r="AI11" i="186"/>
  <c r="AI26" i="186" s="1"/>
  <c r="C72" i="327"/>
  <c r="U52" i="27"/>
  <c r="AE55" i="373"/>
  <c r="AE58" i="373" s="1"/>
  <c r="AD58" i="373"/>
  <c r="AD69" i="373" s="1"/>
  <c r="AH26" i="330"/>
  <c r="AI21" i="330"/>
  <c r="AI26" i="330" s="1"/>
  <c r="AG26" i="330"/>
  <c r="Y262" i="131"/>
  <c r="AG195" i="131"/>
  <c r="AI192" i="131"/>
  <c r="AI195" i="131" s="1"/>
  <c r="AG209" i="131"/>
  <c r="AI207" i="131"/>
  <c r="AI209" i="131" s="1"/>
  <c r="AE20" i="131"/>
  <c r="AI63" i="131"/>
  <c r="AI66" i="131" s="1"/>
  <c r="AG66" i="131"/>
  <c r="AE57" i="186"/>
  <c r="AE70" i="186" s="1"/>
  <c r="AH57" i="186"/>
  <c r="AI57" i="186" s="1"/>
  <c r="AI128" i="131"/>
  <c r="AI134" i="131" s="1"/>
  <c r="AG134" i="131"/>
  <c r="AI94" i="131"/>
  <c r="AI100" i="131" s="1"/>
  <c r="AI260" i="131" s="1"/>
  <c r="AG100" i="131"/>
  <c r="AI231" i="131"/>
  <c r="AG23" i="329"/>
  <c r="AI19" i="329"/>
  <c r="AI23" i="329" s="1"/>
  <c r="AE31" i="131"/>
  <c r="AE33" i="131" s="1"/>
  <c r="AC33" i="131"/>
  <c r="AC68" i="131" s="1"/>
  <c r="AI27" i="131"/>
  <c r="AI33" i="131" s="1"/>
  <c r="AG33" i="131"/>
  <c r="AI85" i="131"/>
  <c r="AI88" i="131" s="1"/>
  <c r="AG88" i="131"/>
  <c r="Y69" i="329"/>
  <c r="AE209" i="131"/>
  <c r="J135" i="381"/>
  <c r="AE24" i="128"/>
  <c r="AE164" i="128" s="1"/>
  <c r="AC24" i="128"/>
  <c r="J69" i="373"/>
  <c r="AC58" i="373"/>
  <c r="AH26" i="327"/>
  <c r="W69" i="373"/>
  <c r="AE58" i="374"/>
  <c r="AD135" i="381"/>
  <c r="AI52" i="31"/>
  <c r="AA70" i="186"/>
  <c r="AA113" i="186" s="1"/>
  <c r="AI47" i="381"/>
  <c r="AI42" i="381"/>
  <c r="AI18" i="381"/>
  <c r="AI22" i="381"/>
  <c r="AI121" i="381"/>
  <c r="AI68" i="381"/>
  <c r="AI49" i="381"/>
  <c r="AI107" i="381"/>
  <c r="AI132" i="381"/>
  <c r="AI29" i="381"/>
  <c r="AG68" i="187"/>
  <c r="AI68" i="187" s="1"/>
  <c r="AI66" i="187"/>
  <c r="AE33" i="187"/>
  <c r="AI12" i="187"/>
  <c r="AI14" i="187" s="1"/>
  <c r="AG14" i="187"/>
  <c r="AI23" i="381"/>
  <c r="Z125" i="381"/>
  <c r="Z135" i="381" s="1"/>
  <c r="AE133" i="381"/>
  <c r="AA133" i="381"/>
  <c r="AH32" i="327"/>
  <c r="F119" i="327"/>
  <c r="Q115" i="327"/>
  <c r="AH125" i="381"/>
  <c r="AI45" i="381"/>
  <c r="Q154" i="381"/>
  <c r="AA53" i="381"/>
  <c r="AI19" i="381"/>
  <c r="AI20" i="381"/>
  <c r="AA104" i="381"/>
  <c r="Y95" i="327"/>
  <c r="Y159" i="327" s="1"/>
  <c r="Z120" i="327"/>
  <c r="Z121" i="327" s="1"/>
  <c r="AH133" i="381"/>
  <c r="AG53" i="381"/>
  <c r="AI133" i="381"/>
  <c r="AG104" i="381"/>
  <c r="AI104" i="381" s="1"/>
  <c r="N135" i="381"/>
  <c r="AE53" i="381"/>
  <c r="AE35" i="381"/>
  <c r="AI17" i="381"/>
  <c r="AA35" i="381"/>
  <c r="AA105" i="381"/>
  <c r="AG105" i="381"/>
  <c r="AI105" i="381" s="1"/>
  <c r="AE27" i="373"/>
  <c r="AE32" i="373" s="1"/>
  <c r="AE69" i="373" s="1"/>
  <c r="AC32" i="373"/>
  <c r="AC69" i="373" s="1"/>
  <c r="AE69" i="329"/>
  <c r="AG38" i="330"/>
  <c r="AI32" i="330"/>
  <c r="AI38" i="330" s="1"/>
  <c r="E112" i="327"/>
  <c r="AI236" i="131"/>
  <c r="AI246" i="131" s="1"/>
  <c r="AI257" i="131" s="1"/>
  <c r="AG246" i="131"/>
  <c r="AG257" i="131" s="1"/>
  <c r="AH66" i="329"/>
  <c r="AH69" i="329" s="1"/>
  <c r="AD33" i="273"/>
  <c r="AD49" i="273" s="1"/>
  <c r="AG35" i="381"/>
  <c r="AI15" i="381"/>
  <c r="AA29" i="373"/>
  <c r="AA32" i="373" s="1"/>
  <c r="Y32" i="373"/>
  <c r="Y69" i="373" s="1"/>
  <c r="AI25" i="273"/>
  <c r="AG161" i="327"/>
  <c r="AG96" i="327"/>
  <c r="AG97" i="327" s="1"/>
  <c r="AE82" i="381"/>
  <c r="AE125" i="381" s="1"/>
  <c r="AC125" i="381"/>
  <c r="AC135" i="381" s="1"/>
  <c r="AA58" i="374"/>
  <c r="AA45" i="273"/>
  <c r="AI45" i="186"/>
  <c r="AG70" i="186"/>
  <c r="AH30" i="273"/>
  <c r="AI30" i="273" s="1"/>
  <c r="AA30" i="273"/>
  <c r="Z33" i="273"/>
  <c r="Z49" i="273" s="1"/>
  <c r="AI31" i="187"/>
  <c r="AI33" i="187" s="1"/>
  <c r="AG33" i="187"/>
  <c r="AI213" i="131"/>
  <c r="AG217" i="131"/>
  <c r="AI52" i="131"/>
  <c r="AG57" i="131"/>
  <c r="G95" i="327"/>
  <c r="AH53" i="381"/>
  <c r="AI39" i="381"/>
  <c r="AI25" i="381"/>
  <c r="AH35" i="381"/>
  <c r="AG82" i="381"/>
  <c r="AA82" i="381"/>
  <c r="AA33" i="273"/>
  <c r="AA49" i="273" s="1"/>
  <c r="AI24" i="273"/>
  <c r="AG33" i="273"/>
  <c r="AG49" i="273" s="1"/>
  <c r="AE33" i="273"/>
  <c r="AE88" i="131"/>
  <c r="AC88" i="131"/>
  <c r="AI91" i="381"/>
  <c r="E18" i="327" l="1"/>
  <c r="K48" i="327"/>
  <c r="Q48" i="327" s="1"/>
  <c r="E50" i="327"/>
  <c r="E100" i="327"/>
  <c r="AA18" i="327"/>
  <c r="E36" i="327"/>
  <c r="K47" i="327"/>
  <c r="Q47" i="327" s="1"/>
  <c r="K32" i="327"/>
  <c r="E32" i="327"/>
  <c r="I71" i="327"/>
  <c r="Q71" i="327" s="1"/>
  <c r="I58" i="327"/>
  <c r="Q58" i="327" s="1"/>
  <c r="E72" i="327"/>
  <c r="E49" i="327"/>
  <c r="D31" i="327"/>
  <c r="Q31" i="327" s="1"/>
  <c r="AB44" i="327"/>
  <c r="W119" i="327"/>
  <c r="F120" i="327"/>
  <c r="F121" i="327" s="1"/>
  <c r="S23" i="327"/>
  <c r="S95" i="327" s="1"/>
  <c r="AG267" i="131"/>
  <c r="AG269" i="131" s="1"/>
  <c r="AG197" i="131"/>
  <c r="AE165" i="128"/>
  <c r="AC170" i="128"/>
  <c r="AE170" i="128"/>
  <c r="AE197" i="131"/>
  <c r="AG261" i="131"/>
  <c r="AE261" i="131"/>
  <c r="AH136" i="131"/>
  <c r="AH261" i="131"/>
  <c r="AH265" i="131" s="1"/>
  <c r="AA136" i="131"/>
  <c r="AA261" i="131"/>
  <c r="AA265" i="131" s="1"/>
  <c r="AI57" i="131"/>
  <c r="AI68" i="131" s="1"/>
  <c r="AI186" i="131"/>
  <c r="AI197" i="131" s="1"/>
  <c r="AE51" i="328"/>
  <c r="AI51" i="328"/>
  <c r="AC54" i="128"/>
  <c r="AC164" i="128"/>
  <c r="AE136" i="131"/>
  <c r="AI120" i="131"/>
  <c r="AI136" i="131" s="1"/>
  <c r="T161" i="327"/>
  <c r="Z54" i="128"/>
  <c r="Z165" i="128"/>
  <c r="AG260" i="131"/>
  <c r="AI267" i="131"/>
  <c r="AI269" i="131" s="1"/>
  <c r="J95" i="327"/>
  <c r="J159" i="327" s="1"/>
  <c r="AE52" i="31"/>
  <c r="AE58" i="330"/>
  <c r="AH36" i="327"/>
  <c r="Q26" i="327"/>
  <c r="Q39" i="327"/>
  <c r="AG45" i="330"/>
  <c r="AE45" i="330"/>
  <c r="AH45" i="330"/>
  <c r="AG113" i="186"/>
  <c r="AE54" i="128"/>
  <c r="AG262" i="131"/>
  <c r="AE68" i="131"/>
  <c r="AE271" i="131" s="1"/>
  <c r="AE267" i="131"/>
  <c r="Z53" i="229"/>
  <c r="Y54" i="128"/>
  <c r="AG24" i="128"/>
  <c r="AG164" i="128" s="1"/>
  <c r="Q23" i="327"/>
  <c r="P95" i="327"/>
  <c r="P159" i="327" s="1"/>
  <c r="Q73" i="327"/>
  <c r="AI43" i="128"/>
  <c r="AA164" i="128"/>
  <c r="AA26" i="128"/>
  <c r="AA43" i="128" s="1"/>
  <c r="AA165" i="128" s="1"/>
  <c r="AH43" i="128"/>
  <c r="AH54" i="128" s="1"/>
  <c r="AI24" i="128"/>
  <c r="AI164" i="128" s="1"/>
  <c r="AI14" i="128"/>
  <c r="AI18" i="128" s="1"/>
  <c r="AI163" i="128" s="1"/>
  <c r="AG18" i="128"/>
  <c r="Y265" i="131"/>
  <c r="AI262" i="131"/>
  <c r="Q91" i="327"/>
  <c r="AE75" i="187"/>
  <c r="L95" i="327"/>
  <c r="L119" i="327"/>
  <c r="AG52" i="31"/>
  <c r="AE269" i="131"/>
  <c r="AG136" i="131"/>
  <c r="AI45" i="330"/>
  <c r="Q46" i="327"/>
  <c r="AI75" i="187"/>
  <c r="AG75" i="187"/>
  <c r="AH114" i="327"/>
  <c r="AB120" i="327"/>
  <c r="AB119" i="327"/>
  <c r="AH113" i="327"/>
  <c r="AH93" i="327"/>
  <c r="AI33" i="273"/>
  <c r="AI49" i="273" s="1"/>
  <c r="AG69" i="329"/>
  <c r="Q76" i="327"/>
  <c r="AE113" i="186"/>
  <c r="Q112" i="327"/>
  <c r="AI69" i="329"/>
  <c r="V120" i="327"/>
  <c r="V121" i="327" s="1"/>
  <c r="V159" i="327"/>
  <c r="AI78" i="186"/>
  <c r="AH70" i="186"/>
  <c r="AH113" i="186" s="1"/>
  <c r="AE95" i="327"/>
  <c r="AI263" i="131"/>
  <c r="AH135" i="381"/>
  <c r="D16" i="327"/>
  <c r="AE135" i="381"/>
  <c r="H95" i="327"/>
  <c r="H159" i="327" s="1"/>
  <c r="N95" i="327"/>
  <c r="N159" i="327" s="1"/>
  <c r="O95" i="327"/>
  <c r="O159" i="327" s="1"/>
  <c r="AI53" i="381"/>
  <c r="AF96" i="327"/>
  <c r="AF97" i="327" s="1"/>
  <c r="AF161" i="327"/>
  <c r="AA125" i="381"/>
  <c r="AA135" i="381" s="1"/>
  <c r="AC259" i="131"/>
  <c r="AC265" i="131" s="1"/>
  <c r="AC136" i="131"/>
  <c r="AE259" i="131"/>
  <c r="G159" i="327"/>
  <c r="AA69" i="373"/>
  <c r="AA72" i="373" s="1"/>
  <c r="AI70" i="186"/>
  <c r="AG263" i="131"/>
  <c r="AI217" i="131"/>
  <c r="AI259" i="131" s="1"/>
  <c r="AG259" i="131"/>
  <c r="AI35" i="381"/>
  <c r="AE49" i="273"/>
  <c r="AI82" i="381"/>
  <c r="AI125" i="381" s="1"/>
  <c r="AG125" i="381"/>
  <c r="AG135" i="381" s="1"/>
  <c r="AG68" i="131"/>
  <c r="AH33" i="273"/>
  <c r="AH49" i="273" s="1"/>
  <c r="K100" i="327" l="1"/>
  <c r="I70" i="327"/>
  <c r="Q70" i="327" s="1"/>
  <c r="C16" i="327"/>
  <c r="Q16" i="327" s="1"/>
  <c r="AE96" i="327"/>
  <c r="AE97" i="327" s="1"/>
  <c r="N120" i="327"/>
  <c r="N121" i="327" s="1"/>
  <c r="H120" i="327"/>
  <c r="H121" i="327" s="1"/>
  <c r="I120" i="327"/>
  <c r="I121" i="327" s="1"/>
  <c r="AC96" i="327"/>
  <c r="AC97" i="327" s="1"/>
  <c r="AI261" i="131"/>
  <c r="AI265" i="131" s="1"/>
  <c r="AE265" i="131"/>
  <c r="AJ267" i="131" s="1"/>
  <c r="G162" i="327"/>
  <c r="AA95" i="327"/>
  <c r="AA159" i="327" s="1"/>
  <c r="Q18" i="327"/>
  <c r="AG163" i="128"/>
  <c r="AG54" i="128"/>
  <c r="AI165" i="128"/>
  <c r="AI54" i="128"/>
  <c r="AA54" i="128"/>
  <c r="Q32" i="327"/>
  <c r="AH165" i="128"/>
  <c r="W95" i="327"/>
  <c r="W120" i="327"/>
  <c r="W121" i="327" s="1"/>
  <c r="E119" i="327"/>
  <c r="F95" i="327"/>
  <c r="Q72" i="327"/>
  <c r="Q49" i="327"/>
  <c r="M162" i="327"/>
  <c r="AB121" i="327"/>
  <c r="AI113" i="186"/>
  <c r="AA120" i="327"/>
  <c r="AA121" i="327" s="1"/>
  <c r="Q36" i="327"/>
  <c r="K119" i="327"/>
  <c r="Q50" i="327"/>
  <c r="H163" i="327"/>
  <c r="C95" i="327"/>
  <c r="C159" i="327" s="1"/>
  <c r="I95" i="327"/>
  <c r="I159" i="327" s="1"/>
  <c r="L159" i="327"/>
  <c r="AI135" i="381"/>
  <c r="N162" i="327"/>
  <c r="Y161" i="327"/>
  <c r="Y96" i="327"/>
  <c r="Y97" i="327" s="1"/>
  <c r="O162" i="327"/>
  <c r="AD161" i="327"/>
  <c r="AD96" i="327"/>
  <c r="AD97" i="327" s="1"/>
  <c r="AG265" i="131"/>
  <c r="M161" i="327" l="1"/>
  <c r="C96" i="327"/>
  <c r="C97" i="327" s="1"/>
  <c r="H162" i="327"/>
  <c r="M96" i="327"/>
  <c r="M97" i="327" s="1"/>
  <c r="F163" i="327"/>
  <c r="M163" i="327"/>
  <c r="G163" i="327"/>
  <c r="G96" i="327"/>
  <c r="G97" i="327" s="1"/>
  <c r="E95" i="327"/>
  <c r="E159" i="327" s="1"/>
  <c r="C162" i="327"/>
  <c r="AH18" i="327"/>
  <c r="F159" i="327"/>
  <c r="AH23" i="327"/>
  <c r="Q95" i="327"/>
  <c r="B97" i="327" s="1"/>
  <c r="F162" i="327"/>
  <c r="K95" i="327"/>
  <c r="K159" i="327" s="1"/>
  <c r="Q100" i="327"/>
  <c r="Q119" i="327" s="1"/>
  <c r="B121" i="327" s="1"/>
  <c r="AH44" i="327"/>
  <c r="AB95" i="327"/>
  <c r="AB159" i="327" s="1"/>
  <c r="O163" i="327"/>
  <c r="C163" i="327"/>
  <c r="D95" i="327"/>
  <c r="D159" i="327" s="1"/>
  <c r="N163" i="327"/>
  <c r="N96" i="327"/>
  <c r="N97" i="327" s="1"/>
  <c r="L120" i="327"/>
  <c r="L121" i="327" s="1"/>
  <c r="J162" i="327"/>
  <c r="V96" i="327"/>
  <c r="V97" i="327" s="1"/>
  <c r="S159" i="327"/>
  <c r="W159" i="327"/>
  <c r="J96" i="327" l="1"/>
  <c r="J97" i="327" s="1"/>
  <c r="E120" i="327"/>
  <c r="E121" i="327" s="1"/>
  <c r="D120" i="327"/>
  <c r="D121" i="327" s="1"/>
  <c r="U120" i="327"/>
  <c r="U121" i="327" s="1"/>
  <c r="AC161" i="327"/>
  <c r="H96" i="327"/>
  <c r="H97" i="327" s="1"/>
  <c r="K163" i="327"/>
  <c r="O96" i="327"/>
  <c r="O97" i="327" s="1"/>
  <c r="G161" i="327"/>
  <c r="S96" i="327"/>
  <c r="P96" i="327"/>
  <c r="P97" i="327" s="1"/>
  <c r="E163" i="327"/>
  <c r="J163" i="327"/>
  <c r="AI95" i="327"/>
  <c r="AH106" i="327"/>
  <c r="AH119" i="327" s="1"/>
  <c r="B122" i="327" s="1"/>
  <c r="AE119" i="327"/>
  <c r="AE159" i="327" s="1"/>
  <c r="AH95" i="327"/>
  <c r="B98" i="327" s="1"/>
  <c r="Z96" i="327"/>
  <c r="Z97" i="327" s="1"/>
  <c r="AB96" i="327"/>
  <c r="AB97" i="327" s="1"/>
  <c r="Q159" i="327"/>
  <c r="F96" i="327"/>
  <c r="F97" i="327" s="1"/>
  <c r="F161" i="327"/>
  <c r="D162" i="327"/>
  <c r="D163" i="327"/>
  <c r="N161" i="327"/>
  <c r="AA96" i="327"/>
  <c r="AA97" i="327" s="1"/>
  <c r="E162" i="327"/>
  <c r="V161" i="327"/>
  <c r="X96" i="327"/>
  <c r="X97" i="327" s="1"/>
  <c r="W96" i="327"/>
  <c r="W97" i="327" s="1"/>
  <c r="H161" i="327" l="1"/>
  <c r="K120" i="327"/>
  <c r="K121" i="327" s="1"/>
  <c r="O161" i="327"/>
  <c r="E96" i="327"/>
  <c r="E97" i="327" s="1"/>
  <c r="J161" i="327"/>
  <c r="D161" i="327"/>
  <c r="D96" i="327"/>
  <c r="D97" i="327" s="1"/>
  <c r="AE161" i="327"/>
  <c r="AE120" i="327"/>
  <c r="AH159" i="327"/>
  <c r="Q160" i="327" s="1"/>
  <c r="Z161" i="327"/>
  <c r="AB161" i="327"/>
  <c r="AA161" i="327"/>
  <c r="E161" i="327"/>
  <c r="S97" i="327"/>
  <c r="C120" i="327"/>
  <c r="C161" i="327"/>
  <c r="X161" i="327"/>
  <c r="W161" i="327"/>
  <c r="K162" i="327" l="1"/>
  <c r="S161" i="327"/>
  <c r="AE121" i="327"/>
  <c r="AH120" i="327"/>
  <c r="AH121" i="327" s="1"/>
  <c r="K96" i="327"/>
  <c r="Q120" i="327"/>
  <c r="Q121" i="327" s="1"/>
  <c r="C121" i="327"/>
  <c r="K161" i="327" l="1"/>
  <c r="K97" i="327"/>
  <c r="U96" i="327" l="1"/>
  <c r="U97" i="327" l="1"/>
  <c r="AH96" i="327"/>
  <c r="AH97" i="327" s="1"/>
  <c r="U161" i="327"/>
  <c r="L163" i="327" l="1"/>
  <c r="L162" i="327"/>
  <c r="L96" i="327" l="1"/>
  <c r="L97" i="327" l="1"/>
  <c r="L161" i="327"/>
  <c r="I163" i="327" l="1"/>
  <c r="I162" i="327"/>
  <c r="I96" i="327" l="1"/>
  <c r="I161" i="327" l="1"/>
  <c r="Q96" i="327"/>
  <c r="Q97" i="327" s="1"/>
  <c r="I97" i="327"/>
  <c r="Q161" i="327" l="1"/>
</calcChain>
</file>

<file path=xl/comments1.xml><?xml version="1.0" encoding="utf-8"?>
<comments xmlns="http://schemas.openxmlformats.org/spreadsheetml/2006/main">
  <authors>
    <author>Balog Lászlóné</author>
    <author>Balog Lászlóné Zsuzsa</author>
    <author>Szerző</author>
  </authors>
  <commentList>
    <comment ref="A11"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1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K1101.</t>
        </r>
        <r>
          <rPr>
            <sz val="9"/>
            <color indexed="81"/>
            <rFont val="Segoe UI"/>
            <family val="2"/>
            <charset val="238"/>
          </rPr>
          <t xml:space="preserve"> </t>
        </r>
        <r>
          <rPr>
            <u/>
            <sz val="9"/>
            <color indexed="81"/>
            <rFont val="Segoe UI"/>
            <family val="2"/>
            <charset val="238"/>
          </rPr>
          <t>Törvény szerinti illetmények, munkabérek</t>
        </r>
        <r>
          <rPr>
            <sz val="9"/>
            <color indexed="81"/>
            <rFont val="Segoe UI"/>
            <family val="2"/>
            <charset val="238"/>
          </rPr>
          <t xml:space="preserve">
Ezen a rovaton kell elszámolni
a) a köztisztviselők, kormánytisztviselők, közalkalmazottak, fegyveres szervek hivatásos állományú tagjai, a Magyar Honvédség hivatásos és szerződéses állományú tagjai, a bírák, az ügyészek, az igazságügyi és az ügyészségi alkalmazottak - besorolási osztály, fizetési fokozat szerint megállapított, kötelező illetménykiegészítésekkel, a közalkalmazottak jogállásáról szóló törvény szerinti kereset-kiegészítéssel, a kötelező és feltételtől függő, adható pótlékokkal (például felzárkóztatási, kollégiumi, összevont osztályban oktatók pótlékai, közművelődési, közgyűjteményi dolgozók pótléka) növelt - illetményét,
b) az állami vezető, a kormánybiztos, miniszterelnöki biztos, miniszteri biztos, valamint a költségvetési szerv választott tisztségviselőnek nem minősülő, az a) pontba nem tartozó vezetőjének illetményét,
c) egyszerűsített foglalkoztatás alá tartozó munkavállalók kivételével a munka törvénykönyve alapján teljes vagy részmunkaidőben foglalkoztatottak bérét,
d) a közfoglalkoztatásban résztvevők bérét,
e) a munkavégzésre kötelezett tartalékállományban lévők illetményét,
f) az ösztöndíjas foglalkoztatottakat megillető díjat, és
g) a különleges foglalkoztatási állományban résztvevők díjazását
[az a)-g) pontban nevesítettek a továbbiakban együtt: foglalkoztatottak].</t>
        </r>
      </text>
    </comment>
    <comment ref="A13"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1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K1101.</t>
        </r>
        <r>
          <rPr>
            <sz val="9"/>
            <color indexed="81"/>
            <rFont val="Segoe UI"/>
            <family val="2"/>
            <charset val="238"/>
          </rPr>
          <t xml:space="preserve"> </t>
        </r>
        <r>
          <rPr>
            <u/>
            <sz val="9"/>
            <color indexed="81"/>
            <rFont val="Segoe UI"/>
            <family val="2"/>
            <charset val="238"/>
          </rPr>
          <t>Törvény szerinti illetmények, munkabérek</t>
        </r>
        <r>
          <rPr>
            <sz val="9"/>
            <color indexed="81"/>
            <rFont val="Segoe UI"/>
            <family val="2"/>
            <charset val="238"/>
          </rPr>
          <t xml:space="preserve">
Ezen a rovaton kell elszámolni
a) a köztisztviselők, kormánytisztviselők, közalkalmazottak, fegyveres szervek hivatásos állományú tagjai, a Magyar Honvédség hivatásos és szerződéses állományú tagjai, a bírák, az ügyészek, az igazságügyi és az ügyészségi alkalmazottak - besorolási osztály, fizetési fokozat szerint megállapított, kötelező illetménykiegészítésekkel, a közalkalmazottak jogállásáról szóló törvény szerinti kereset-kiegészítéssel, a kötelező és feltételtől függő, adható pótlékokkal (például felzárkóztatási, kollégiumi, összevont osztályban oktatók pótlékai, közművelődési, közgyűjteményi dolgozók pótléka) növelt - illetményét,
b) az állami vezető, a kormánybiztos, miniszterelnöki biztos, miniszteri biztos, valamint a költségvetési szerv választott tisztségviselőnek nem minősülő, az a) pontba nem tartozó vezetőjének illetményét,
c) egyszerűsített foglalkoztatás alá tartozó munkavállalók kivételével a munka törvénykönyve alapján teljes vagy részmunkaidőben foglalkoztatottak bérét,
d) a közfoglalkoztatásban résztvevők bérét,
e) a munkavégzésre kötelezett tartalékállományban lévők illetményét,
f) az ösztöndíjas foglalkoztatottakat megillető díjat, és
g) a különleges foglalkoztatási állományban résztvevők díjazását
[az a)-g) pontban nevesítettek a továbbiakban együtt: foglalkoztatottak].</t>
        </r>
      </text>
    </comment>
    <comment ref="G13" authorId="1" shapeId="0">
      <text>
        <r>
          <rPr>
            <b/>
            <sz val="9"/>
            <color indexed="81"/>
            <rFont val="Segoe UI"/>
            <family val="2"/>
            <charset val="238"/>
          </rPr>
          <t>Balog Lászlóné Zsuzsa:</t>
        </r>
        <r>
          <rPr>
            <sz val="9"/>
            <color indexed="81"/>
            <rFont val="Segoe UI"/>
            <family val="2"/>
            <charset val="238"/>
          </rPr>
          <t xml:space="preserve">
011130 Önkormányzatok és önkormányzati hivatalok jogalkotó és általános igazgatási tevékenysége</t>
        </r>
      </text>
    </comment>
    <comment ref="F1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K1101.</t>
        </r>
        <r>
          <rPr>
            <sz val="9"/>
            <color indexed="81"/>
            <rFont val="Segoe UI"/>
            <family val="2"/>
            <charset val="238"/>
          </rPr>
          <t xml:space="preserve"> </t>
        </r>
        <r>
          <rPr>
            <u/>
            <sz val="9"/>
            <color indexed="81"/>
            <rFont val="Segoe UI"/>
            <family val="2"/>
            <charset val="238"/>
          </rPr>
          <t>Törvény szerinti illetmények, munkabérek</t>
        </r>
        <r>
          <rPr>
            <sz val="9"/>
            <color indexed="81"/>
            <rFont val="Segoe UI"/>
            <family val="2"/>
            <charset val="238"/>
          </rPr>
          <t xml:space="preserve">
Ezen a rovaton kell elszámolni
a) a köztisztviselők, kormánytisztviselők, közalkalmazottak, fegyveres szervek hivatásos állományú tagjai, a Magyar Honvédség hivatásos és szerződéses állományú tagjai, a bírák, az ügyészek, az igazságügyi és az ügyészségi alkalmazottak - besorolási osztály, fizetési fokozat szerint megállapított, kötelező illetménykiegészítésekkel, a közalkalmazottak jogállásáról szóló törvény szerinti kereset-kiegészítéssel, a kötelező és feltételtől függő, adható pótlékokkal (például felzárkóztatási, kollégiumi, összevont osztályban oktatók pótlékai, közművelődési, közgyűjteményi dolgozók pótléka) növelt - illetményét,
b) az állami vezető, a kormánybiztos, miniszterelnöki biztos, miniszteri biztos, valamint a költségvetési szerv választott tisztségviselőnek nem minősülő, az a) pontba nem tartozó vezetőjének illetményét,
c) egyszerűsített foglalkoztatás alá tartozó munkavállalók kivételével a munka törvénykönyve alapján teljes vagy részmunkaidőben foglalkoztatottak bérét,
d) a közfoglalkoztatásban résztvevők bérét,
e) a munkavégzésre kötelezett tartalékállományban lévők illetményét,
f) az ösztöndíjas foglalkoztatottakat megillető díjat, és
g) a különleges foglalkoztatási állományban résztvevők díjazását
[az a)-g) pontban nevesítettek a továbbiakban együtt: foglalkoztatottak].</t>
        </r>
      </text>
    </comment>
    <comment ref="A17"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17" authorId="2" shapeId="0">
      <text>
        <r>
          <rPr>
            <b/>
            <sz val="9"/>
            <color indexed="81"/>
            <rFont val="Segoe UI"/>
            <family val="2"/>
            <charset val="238"/>
          </rPr>
          <t>Szerző:
K1102.</t>
        </r>
        <r>
          <rPr>
            <sz val="9"/>
            <color indexed="81"/>
            <rFont val="Segoe UI"/>
            <family val="2"/>
            <charset val="238"/>
          </rPr>
          <t xml:space="preserve"> </t>
        </r>
        <r>
          <rPr>
            <u/>
            <sz val="9"/>
            <color indexed="81"/>
            <rFont val="Segoe UI"/>
            <family val="2"/>
            <charset val="238"/>
          </rPr>
          <t>Normatív jutalmak</t>
        </r>
        <r>
          <rPr>
            <sz val="9"/>
            <color indexed="81"/>
            <rFont val="Segoe UI"/>
            <family val="2"/>
            <charset val="238"/>
          </rPr>
          <t xml:space="preserve">
Ezen a rovaton kell elszámolni az előre nem meghatározott követelményekhez kapcsolódóan a foglalkoztatottaknak megállapított normatív jutalmakat.</t>
        </r>
      </text>
    </comment>
    <comment ref="A19"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1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K1103.</t>
        </r>
        <r>
          <rPr>
            <sz val="9"/>
            <color indexed="81"/>
            <rFont val="Segoe UI"/>
            <family val="2"/>
            <charset val="238"/>
          </rPr>
          <t xml:space="preserve"> </t>
        </r>
        <r>
          <rPr>
            <u/>
            <sz val="9"/>
            <color indexed="81"/>
            <rFont val="Segoe UI"/>
            <family val="2"/>
            <charset val="238"/>
          </rPr>
          <t>Céljuttatás, projektprémium</t>
        </r>
        <r>
          <rPr>
            <sz val="9"/>
            <color indexed="81"/>
            <rFont val="Segoe UI"/>
            <family val="2"/>
            <charset val="238"/>
          </rPr>
          <t xml:space="preserve">
Ezen a rovaton kell elszámolni a teljesítményösztönzés, személyi ösztönzés céljából a foglalkoztatottaknak megállapított jutalmat, prémiumot, céljuttatást, továbbá minden más hasonló személyi ösztönzési jellegű kifizetést, függetlenül annak elnevezésétől.</t>
        </r>
      </text>
    </comment>
    <comment ref="A21"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2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K1108.</t>
        </r>
        <r>
          <rPr>
            <sz val="9"/>
            <color indexed="81"/>
            <rFont val="Segoe UI"/>
            <family val="2"/>
            <charset val="238"/>
          </rPr>
          <t xml:space="preserve"> </t>
        </r>
        <r>
          <rPr>
            <u/>
            <sz val="9"/>
            <color indexed="81"/>
            <rFont val="Segoe UI"/>
            <family val="2"/>
            <charset val="238"/>
          </rPr>
          <t>Ruházati költségtérítés</t>
        </r>
        <r>
          <rPr>
            <sz val="9"/>
            <color indexed="81"/>
            <rFont val="Segoe UI"/>
            <family val="2"/>
            <charset val="238"/>
          </rPr>
          <t xml:space="preserve">
Ezen a rovaton kell elszámolni a foglalkoztatottak részére pénzben fizetendő ruházati költségtérítéseket.</t>
        </r>
      </text>
    </comment>
    <comment ref="A22"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2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K1108.</t>
        </r>
        <r>
          <rPr>
            <sz val="9"/>
            <color indexed="81"/>
            <rFont val="Segoe UI"/>
            <family val="2"/>
            <charset val="238"/>
          </rPr>
          <t xml:space="preserve"> </t>
        </r>
        <r>
          <rPr>
            <u/>
            <sz val="9"/>
            <color indexed="81"/>
            <rFont val="Segoe UI"/>
            <family val="2"/>
            <charset val="238"/>
          </rPr>
          <t>Ruházati költségtérítés</t>
        </r>
        <r>
          <rPr>
            <sz val="9"/>
            <color indexed="81"/>
            <rFont val="Segoe UI"/>
            <family val="2"/>
            <charset val="238"/>
          </rPr>
          <t xml:space="preserve">
Ezen a rovaton kell elszámolni a foglalkoztatottak részére pénzben fizetendő ruházati költségtérítéseket.</t>
        </r>
      </text>
    </comment>
    <comment ref="F2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K1109.</t>
        </r>
        <r>
          <rPr>
            <sz val="9"/>
            <color indexed="81"/>
            <rFont val="Segoe UI"/>
            <family val="2"/>
            <charset val="238"/>
          </rPr>
          <t xml:space="preserve"> </t>
        </r>
        <r>
          <rPr>
            <u/>
            <sz val="9"/>
            <color indexed="81"/>
            <rFont val="Segoe UI"/>
            <family val="2"/>
            <charset val="238"/>
          </rPr>
          <t>Közlekedési költségtérítés</t>
        </r>
        <r>
          <rPr>
            <sz val="9"/>
            <color indexed="81"/>
            <rFont val="Segoe UI"/>
            <family val="2"/>
            <charset val="238"/>
          </rPr>
          <t xml:space="preserve">
Ezen a rovaton kell elszámolni a munkába járással kapcsolatos személygépkocsi használat után fizetendő költségtérítést, továbbá a foglalkoztatottaknak megállapított más utazási költségtérítéseket.</t>
        </r>
      </text>
    </comment>
    <comment ref="A26"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K1110.</t>
        </r>
        <r>
          <rPr>
            <sz val="9"/>
            <color indexed="81"/>
            <rFont val="Segoe UI"/>
            <family val="2"/>
            <charset val="238"/>
          </rPr>
          <t xml:space="preserve"> </t>
        </r>
        <r>
          <rPr>
            <u/>
            <sz val="9"/>
            <color indexed="81"/>
            <rFont val="Segoe UI"/>
            <family val="2"/>
            <charset val="238"/>
          </rPr>
          <t>Egyéb költségtérítések</t>
        </r>
        <r>
          <rPr>
            <sz val="9"/>
            <color indexed="81"/>
            <rFont val="Segoe UI"/>
            <family val="2"/>
            <charset val="238"/>
          </rPr>
          <t xml:space="preserve">
Ezen a rovaton kell elszámolni a foglalkoztatottak részére pénzben fizetendő, más rovaton nem elszámolható költségtérítéseket.</t>
        </r>
      </text>
    </comment>
    <comment ref="A28"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K1110.</t>
        </r>
        <r>
          <rPr>
            <sz val="9"/>
            <color indexed="81"/>
            <rFont val="Segoe UI"/>
            <family val="2"/>
            <charset val="238"/>
          </rPr>
          <t xml:space="preserve"> </t>
        </r>
        <r>
          <rPr>
            <u/>
            <sz val="9"/>
            <color indexed="81"/>
            <rFont val="Segoe UI"/>
            <family val="2"/>
            <charset val="238"/>
          </rPr>
          <t>Egyéb költségtérítések</t>
        </r>
        <r>
          <rPr>
            <sz val="9"/>
            <color indexed="81"/>
            <rFont val="Segoe UI"/>
            <family val="2"/>
            <charset val="238"/>
          </rPr>
          <t xml:space="preserve">
Ezen a rovaton kell elszámolni a foglalkoztatottak részére pénzben fizetendő, más rovaton nem elszámolható költségtérítéseket.</t>
        </r>
      </text>
    </comment>
    <comment ref="A30"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3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K1111.</t>
        </r>
        <r>
          <rPr>
            <sz val="9"/>
            <color indexed="81"/>
            <rFont val="Segoe UI"/>
            <family val="2"/>
            <charset val="238"/>
          </rPr>
          <t xml:space="preserve"> </t>
        </r>
        <r>
          <rPr>
            <u/>
            <sz val="9"/>
            <color indexed="81"/>
            <rFont val="Segoe UI"/>
            <family val="2"/>
            <charset val="238"/>
          </rPr>
          <t>Lakhatási támogatások</t>
        </r>
        <r>
          <rPr>
            <sz val="9"/>
            <color indexed="81"/>
            <rFont val="Segoe UI"/>
            <family val="2"/>
            <charset val="238"/>
          </rPr>
          <t xml:space="preserve">
Ezen a rovaton kell elszámolni a foglalkoztatottaknak megállapított lakhatási, rezsiköltség, albérleti díj hozzájárulásokat.</t>
        </r>
      </text>
    </comment>
    <comment ref="A32"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K1112.</t>
        </r>
        <r>
          <rPr>
            <u/>
            <sz val="9"/>
            <color indexed="81"/>
            <rFont val="Segoe UI"/>
            <family val="2"/>
            <charset val="238"/>
          </rPr>
          <t xml:space="preserve"> Szociális támogatások</t>
        </r>
        <r>
          <rPr>
            <sz val="9"/>
            <color indexed="81"/>
            <rFont val="Segoe UI"/>
            <family val="2"/>
            <charset val="238"/>
          </rPr>
          <t xml:space="preserve">
Ezen a rovaton kell elszámolni a foglalkoztatottaknak szociális alapon megállapított eseti szociális támogatásokat, segélyeket.</t>
        </r>
      </text>
    </comment>
    <comment ref="F3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K1113.</t>
        </r>
        <r>
          <rPr>
            <sz val="9"/>
            <color indexed="81"/>
            <rFont val="Segoe UI"/>
            <family val="2"/>
            <charset val="238"/>
          </rPr>
          <t xml:space="preserve"> </t>
        </r>
        <r>
          <rPr>
            <u/>
            <sz val="9"/>
            <color indexed="81"/>
            <rFont val="Segoe UI"/>
            <family val="2"/>
            <charset val="238"/>
          </rPr>
          <t>Foglalkoztatottak egyéb személyi juttatásai</t>
        </r>
        <r>
          <rPr>
            <sz val="9"/>
            <color indexed="81"/>
            <rFont val="Segoe UI"/>
            <family val="2"/>
            <charset val="238"/>
          </rPr>
          <t xml:space="preserve">
Ezen a rovaton kell elszámolni
a) a munkáltató által a foglalkoztatottaknak teljesített, más rovaton nem elszámolható olyan juttatásokat, amelyek után a foglalkoztatottnak a személyi jövedelemadóról szóló törvény alapján az összevont adóalapba tartozó bevétele keletkezik függetlenül attól, hogy a foglalkoztatott a jövedelme kiszámításakor a bevétellel szemben jogosult-e levonásra,
b) a munkáltató által a foglalkoztatottaknak teljesített, más rovaton nem elszámolható olyan kifizetéseket, amelyek után a foglalkoztatottnak a személyi jövedelemadóról szóló törvény alapján adómentes bevétele keletkezik, és
c) a munkáltató által a foglalkoztatottakkal kapcsolatban kötött biztosítások díját.
A rovaton elszámolt kiadásokat a beszámolóban a következő bontásban kell szerepeltetni:
a) ebből: biztosítási díjak.</t>
        </r>
      </text>
    </comment>
    <comment ref="A35"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3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K1113.</t>
        </r>
        <r>
          <rPr>
            <sz val="9"/>
            <color indexed="81"/>
            <rFont val="Segoe UI"/>
            <family val="2"/>
            <charset val="238"/>
          </rPr>
          <t xml:space="preserve"> </t>
        </r>
        <r>
          <rPr>
            <u/>
            <sz val="9"/>
            <color indexed="81"/>
            <rFont val="Segoe UI"/>
            <family val="2"/>
            <charset val="238"/>
          </rPr>
          <t>Foglalkoztatottak egyéb személyi juttatásai</t>
        </r>
        <r>
          <rPr>
            <sz val="9"/>
            <color indexed="81"/>
            <rFont val="Segoe UI"/>
            <family val="2"/>
            <charset val="238"/>
          </rPr>
          <t xml:space="preserve">
Ezen a rovaton kell elszámolni
a) a munkáltató által a foglalkoztatottaknak teljesített, más rovaton nem elszámolható olyan juttatásokat, amelyek után a foglalkoztatottnak a személyi jövedelemadóról szóló törvény alapján az összevont adóalapba tartozó bevétele keletkezik függetlenül attól, hogy a foglalkoztatott a jövedelme kiszámításakor a bevétellel szemben jogosult-e levonásra,
b) a munkáltató által a foglalkoztatottaknak teljesített, más rovaton nem elszámolható olyan kifizetéseket, amelyek után a foglalkoztatottnak a személyi jövedelemadóról szóló törvény alapján adómentes bevétele keletkezik, és
c) a munkáltató által a foglalkoztatottakkal kapcsolatban kötött biztosítások díját.
A rovaton elszámolt kiadásokat a beszámolóban a következő bontásban kell szerepeltetni:
a) ebből: biztosítási díjak.</t>
        </r>
      </text>
    </comment>
    <comment ref="A39"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40"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4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41"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42"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4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43"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 ref="F4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47" authorId="0" shapeId="0">
      <text>
        <r>
          <rPr>
            <b/>
            <sz val="8"/>
            <color indexed="81"/>
            <rFont val="Tahoma"/>
            <family val="2"/>
            <charset val="238"/>
          </rPr>
          <t>Balog Lászlóné:</t>
        </r>
        <r>
          <rPr>
            <sz val="8"/>
            <color indexed="81"/>
            <rFont val="Tahoma"/>
            <family val="2"/>
            <charset val="238"/>
          </rPr>
          <t xml:space="preserve">
841126 Önkormányzatok és többcélú kistérségi társulások igazgatási tevékenysége</t>
        </r>
      </text>
    </comment>
    <comment ref="A48" authorId="0" shapeId="0">
      <text>
        <r>
          <rPr>
            <b/>
            <sz val="8"/>
            <color indexed="81"/>
            <rFont val="Tahoma"/>
            <family val="2"/>
            <charset val="238"/>
          </rPr>
          <t>Balog Lászlóné:</t>
        </r>
        <r>
          <rPr>
            <sz val="8"/>
            <color indexed="81"/>
            <rFont val="Tahoma"/>
            <family val="2"/>
            <charset val="238"/>
          </rPr>
          <t xml:space="preserve">
841126 Önkormányzatok és társulások általános végrehajtó igazgatási tevékenysége</t>
        </r>
      </text>
    </comment>
  </commentList>
</comments>
</file>

<file path=xl/comments2.xml><?xml version="1.0" encoding="utf-8"?>
<comments xmlns="http://schemas.openxmlformats.org/spreadsheetml/2006/main">
  <authors>
    <author>Balog Lászlóné Zsuzsa</author>
    <author>Balog Lászlóné</author>
  </authors>
  <commentList>
    <comment ref="F1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17"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26"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29"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A33" authorId="1" shapeId="0">
      <text>
        <r>
          <rPr>
            <b/>
            <sz val="8"/>
            <color indexed="81"/>
            <rFont val="Tahoma"/>
            <family val="2"/>
            <charset val="238"/>
          </rPr>
          <t>Balog Lászlóné:</t>
        </r>
        <r>
          <rPr>
            <sz val="8"/>
            <color indexed="81"/>
            <rFont val="Tahoma"/>
            <family val="2"/>
            <charset val="238"/>
          </rPr>
          <t xml:space="preserve">
412000 Lakó- és nem lakó épület építése (ide tartozik a felújítása is!!!)
</t>
        </r>
      </text>
    </comment>
    <comment ref="F33"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F3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44"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G44" authorId="0" shapeId="0">
      <text>
        <r>
          <rPr>
            <b/>
            <sz val="9"/>
            <color indexed="81"/>
            <rFont val="Segoe UI"/>
            <family val="2"/>
            <charset val="238"/>
          </rPr>
          <t>Balog Lászlóné Zsuzsa:</t>
        </r>
        <r>
          <rPr>
            <sz val="9"/>
            <color indexed="81"/>
            <rFont val="Segoe UI"/>
            <family val="2"/>
            <charset val="238"/>
          </rPr>
          <t xml:space="preserve">
</t>
        </r>
      </text>
    </comment>
    <comment ref="F4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G45" authorId="0" shapeId="0">
      <text>
        <r>
          <rPr>
            <b/>
            <sz val="9"/>
            <color indexed="81"/>
            <rFont val="Segoe UI"/>
            <family val="2"/>
            <charset val="238"/>
          </rPr>
          <t>Balog Lászlóné Zsuzsa:</t>
        </r>
        <r>
          <rPr>
            <sz val="9"/>
            <color indexed="81"/>
            <rFont val="Segoe UI"/>
            <family val="2"/>
            <charset val="238"/>
          </rPr>
          <t xml:space="preserve">
</t>
        </r>
      </text>
    </comment>
    <comment ref="F46"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48"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K74.</t>
        </r>
        <r>
          <rPr>
            <sz val="9"/>
            <color indexed="81"/>
            <rFont val="Segoe UI"/>
            <family val="2"/>
            <charset val="238"/>
          </rPr>
          <t xml:space="preserve"> </t>
        </r>
        <r>
          <rPr>
            <u/>
            <sz val="9"/>
            <color indexed="81"/>
            <rFont val="Segoe UI"/>
            <family val="2"/>
            <charset val="238"/>
          </rPr>
          <t>Felújítási célú előzetesen felszámított általános forgalmi adó</t>
        </r>
        <r>
          <rPr>
            <sz val="9"/>
            <color indexed="81"/>
            <rFont val="Segoe UI"/>
            <family val="2"/>
            <charset val="238"/>
          </rPr>
          <t xml:space="preserve">
Ezen a rovaton kell elszámolni a felújítások teljesítése során a termék, szolgáltatás beszerzőjére áthárított előzetesen felszámított általános forgalmi adót.</t>
        </r>
      </text>
    </comment>
  </commentList>
</comments>
</file>

<file path=xl/comments3.xml><?xml version="1.0" encoding="utf-8"?>
<comments xmlns="http://schemas.openxmlformats.org/spreadsheetml/2006/main">
  <authors>
    <author>Balog Lászlóné</author>
    <author>Szerző</author>
    <author>Balog Lászlóné Zsuzsa</author>
  </authors>
  <commentList>
    <comment ref="A14"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F14" authorId="1"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15"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9"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25"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F25"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A26"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F26"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27"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29"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A30"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1"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2"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3"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4"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5"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6"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7"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8"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9"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0"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2"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F42"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útüzemeltetési, környezetvédelmi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t>
        </r>
        <r>
          <rPr>
            <sz val="9"/>
            <color indexed="10"/>
            <rFont val="Segoe UI"/>
            <family val="2"/>
            <charset val="238"/>
          </rPr>
          <t>jogi segítői</t>
        </r>
        <r>
          <rPr>
            <sz val="9"/>
            <color indexed="81"/>
            <rFont val="Segoe UI"/>
            <family val="2"/>
            <charset val="238"/>
          </rPr>
          <t>, fordító-, közjegyzői, közbeszerzési irodai díjakat.</t>
        </r>
      </text>
    </comment>
    <comment ref="F44"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A45"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7"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8"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9"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50"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F50"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a közbeszerzési díjat,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52"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54"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K512.</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Európai Unión kívüli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ideértve a közcélú felajánlásokat, adományokat, a segélyeket, az agrár és a bűncselekmények áldozatainak fizetett kárenyhítéseket, a bevett egyházaknak átadásra nem került ingatlanok utáni járadékot, az életjáradékot, valamint a tanulmányi szerződés díját is, és
b) az Európai Unión kívüli államháztartáson kívüli szervezetektől, személyektől működési célú átvett pénzeszközként vagy működési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G54" authorId="2" shapeId="0">
      <text>
        <r>
          <rPr>
            <b/>
            <sz val="9"/>
            <color indexed="81"/>
            <rFont val="Segoe UI"/>
            <family val="2"/>
            <charset val="238"/>
          </rPr>
          <t>Balog Lászlóné Zsuzsa:</t>
        </r>
        <r>
          <rPr>
            <sz val="9"/>
            <color indexed="81"/>
            <rFont val="Segoe UI"/>
            <family val="2"/>
            <charset val="238"/>
          </rPr>
          <t xml:space="preserve">
084031 Civil szervezetek működési támogatása</t>
        </r>
      </text>
    </comment>
    <comment ref="F60"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G60" authorId="2" shapeId="0">
      <text>
        <r>
          <rPr>
            <b/>
            <sz val="9"/>
            <color indexed="81"/>
            <rFont val="Segoe UI"/>
            <family val="2"/>
            <charset val="238"/>
          </rPr>
          <t>Balog Lászlóné Zsuzsa:</t>
        </r>
        <r>
          <rPr>
            <sz val="9"/>
            <color indexed="81"/>
            <rFont val="Segoe UI"/>
            <family val="2"/>
            <charset val="238"/>
          </rPr>
          <t xml:space="preserve">
</t>
        </r>
      </text>
    </comment>
    <comment ref="F62"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66" authorId="2"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List>
</comments>
</file>

<file path=xl/comments4.xml><?xml version="1.0" encoding="utf-8"?>
<comments xmlns="http://schemas.openxmlformats.org/spreadsheetml/2006/main">
  <authors>
    <author>Balog Lászlóné Zsuzsa</author>
    <author>Szerző</author>
    <author>Balog Lászlóné</author>
  </authors>
  <commentList>
    <comment ref="A14" authorId="0" shapeId="0">
      <text>
        <r>
          <rPr>
            <b/>
            <sz val="9"/>
            <color indexed="81"/>
            <rFont val="Segoe UI"/>
            <family val="2"/>
            <charset val="238"/>
          </rPr>
          <t>Balog Lászlóné Zsuzsa:</t>
        </r>
        <r>
          <rPr>
            <sz val="9"/>
            <color indexed="81"/>
            <rFont val="Segoe UI"/>
            <family val="2"/>
            <charset val="238"/>
          </rPr>
          <t xml:space="preserve">
Egyéb szabadidős szolgáltatás</t>
        </r>
      </text>
    </comment>
    <comment ref="F14" authorId="1"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G14"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A19" authorId="0" shapeId="0">
      <text>
        <r>
          <rPr>
            <b/>
            <sz val="9"/>
            <color indexed="81"/>
            <rFont val="Segoe UI"/>
            <family val="2"/>
            <charset val="238"/>
          </rPr>
          <t>Balog Lászlóné Zsuzsa:</t>
        </r>
        <r>
          <rPr>
            <sz val="9"/>
            <color indexed="81"/>
            <rFont val="Segoe UI"/>
            <family val="2"/>
            <charset val="238"/>
          </rPr>
          <t xml:space="preserve">
Egyéb szabadidős szolgáltatás</t>
        </r>
      </text>
    </comment>
    <comment ref="F23"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27"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A29" authorId="2" shapeId="0">
      <text>
        <r>
          <rPr>
            <b/>
            <sz val="8"/>
            <color indexed="81"/>
            <rFont val="Tahoma"/>
            <family val="2"/>
            <charset val="238"/>
          </rPr>
          <t>Balog Lászlóné:</t>
        </r>
        <r>
          <rPr>
            <sz val="8"/>
            <color indexed="81"/>
            <rFont val="Tahoma"/>
            <family val="2"/>
            <charset val="238"/>
          </rPr>
          <t xml:space="preserve">
841169 M.n.s. egyéb kiegészítő szolgáltatások</t>
        </r>
      </text>
    </comment>
    <comment ref="F29"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G34"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F4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K61.</t>
        </r>
        <r>
          <rPr>
            <sz val="9"/>
            <color indexed="81"/>
            <rFont val="Segoe UI"/>
            <family val="2"/>
            <charset val="238"/>
          </rPr>
          <t xml:space="preserve"> </t>
        </r>
        <r>
          <rPr>
            <u/>
            <sz val="9"/>
            <color indexed="81"/>
            <rFont val="Segoe UI"/>
            <family val="2"/>
            <charset val="238"/>
          </rPr>
          <t>Immateriális javak beszerzése, létesítése</t>
        </r>
        <r>
          <rPr>
            <sz val="9"/>
            <color indexed="81"/>
            <rFont val="Segoe UI"/>
            <family val="2"/>
            <charset val="238"/>
          </rPr>
          <t xml:space="preserve">
Ezen a rovaton kell elszámolni az immateriális javak vételárát.</t>
        </r>
      </text>
    </comment>
    <comment ref="G40"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F41"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G41"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F42"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G42"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F43"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G43" authorId="0" shapeId="0">
      <text>
        <r>
          <rPr>
            <b/>
            <sz val="9"/>
            <color indexed="81"/>
            <rFont val="Segoe UI"/>
            <family val="2"/>
            <charset val="238"/>
          </rPr>
          <t>Balog Lászlóné Zsuzsa:</t>
        </r>
        <r>
          <rPr>
            <sz val="9"/>
            <color indexed="81"/>
            <rFont val="Segoe UI"/>
            <family val="2"/>
            <charset val="238"/>
          </rPr>
          <t xml:space="preserve">
086090 Egyéb szabadidős szolgáltatás</t>
        </r>
      </text>
    </comment>
    <comment ref="F4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47"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List>
</comments>
</file>

<file path=xl/comments5.xml><?xml version="1.0" encoding="utf-8"?>
<comments xmlns="http://schemas.openxmlformats.org/spreadsheetml/2006/main">
  <authors>
    <author>Balog Lászlóné Zsuzsa</author>
    <author>Szerző</author>
    <author>Szigetiné Bangó Ildikó</author>
    <author>Balog Lászlóné</author>
  </authors>
  <commentList>
    <comment ref="A12"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12" authorId="0" shapeId="0">
      <text>
        <r>
          <rPr>
            <b/>
            <sz val="9"/>
            <color indexed="81"/>
            <rFont val="Segoe UI"/>
            <family val="2"/>
            <charset val="238"/>
          </rPr>
          <t>Balog Lászlóné Zsuzsa:</t>
        </r>
        <r>
          <rPr>
            <sz val="9"/>
            <color indexed="81"/>
            <rFont val="Segoe UI"/>
            <family val="2"/>
            <charset val="238"/>
          </rPr>
          <t xml:space="preserve">
Állományba nem tartozók megbízási díjának kiadásai</t>
        </r>
      </text>
    </comment>
    <comment ref="F12" authorId="1"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A16"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16" authorId="0" shapeId="0">
      <text>
        <r>
          <rPr>
            <b/>
            <sz val="9"/>
            <color indexed="81"/>
            <rFont val="Segoe UI"/>
            <family val="2"/>
            <charset val="238"/>
          </rPr>
          <t>Balog Lászlóné Zsuzsa:</t>
        </r>
        <r>
          <rPr>
            <sz val="9"/>
            <color indexed="81"/>
            <rFont val="Segoe UI"/>
            <family val="2"/>
            <charset val="238"/>
          </rPr>
          <t xml:space="preserve">
Szociális hozzájárulási adó kiadásai</t>
        </r>
      </text>
    </comment>
    <comment ref="F16"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A20"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20" authorId="0" shapeId="0">
      <text>
        <r>
          <rPr>
            <b/>
            <sz val="9"/>
            <color indexed="81"/>
            <rFont val="Segoe UI"/>
            <family val="2"/>
            <charset val="238"/>
          </rPr>
          <t>Balog Lászlóné Zsuzsa:</t>
        </r>
        <r>
          <rPr>
            <sz val="9"/>
            <color indexed="81"/>
            <rFont val="Segoe UI"/>
            <family val="2"/>
            <charset val="238"/>
          </rPr>
          <t xml:space="preserve">
Számlázott szellemi tevékenység kiadásai</t>
        </r>
      </text>
    </comment>
    <comment ref="F2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szolgáltatások - vételárát, amelyeket államháztartáson kívüli szervezetek, személyek teljesítenek, és
b) más szellemi jellegű tevékenység szolgáltatásvásárlással történő ellátása miatt fizetett vételárakat, így különösen a </t>
        </r>
        <r>
          <rPr>
            <sz val="9"/>
            <color indexed="10"/>
            <rFont val="Segoe UI"/>
            <family val="2"/>
            <charset val="238"/>
          </rPr>
          <t xml:space="preserve">tervezői, tanácsadói, </t>
        </r>
        <r>
          <rPr>
            <sz val="9"/>
            <color indexed="81"/>
            <rFont val="Segoe UI"/>
            <family val="2"/>
            <charset val="238"/>
          </rPr>
          <t>ügyvédi, jogi segítői, fordító-, közjegyzői, közbeszerzési irodai díjakat.</t>
        </r>
      </text>
    </comment>
    <comment ref="A21"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21" authorId="0" shapeId="0">
      <text>
        <r>
          <rPr>
            <b/>
            <sz val="9"/>
            <color indexed="81"/>
            <rFont val="Segoe UI"/>
            <family val="2"/>
            <charset val="238"/>
          </rPr>
          <t>Balog Lászlóné Zsuzsa:</t>
        </r>
        <r>
          <rPr>
            <sz val="9"/>
            <color indexed="81"/>
            <rFont val="Segoe UI"/>
            <family val="2"/>
            <charset val="238"/>
          </rPr>
          <t xml:space="preserve">
Egyéb szakmai tevékenységet segítő szolgáltatások kiadásai</t>
        </r>
      </text>
    </comment>
    <comment ref="F21"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útüzemeltetési, környezetvédelmi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G21" authorId="0" shapeId="0">
      <text>
        <r>
          <rPr>
            <b/>
            <sz val="9"/>
            <color indexed="81"/>
            <rFont val="Segoe UI"/>
            <family val="2"/>
            <charset val="238"/>
          </rPr>
          <t>Balog Lászlóné Zsuzsa:</t>
        </r>
        <r>
          <rPr>
            <sz val="9"/>
            <color indexed="81"/>
            <rFont val="Segoe UI"/>
            <family val="2"/>
            <charset val="238"/>
          </rPr>
          <t xml:space="preserve">
066020 Város-, községgazdálkodási egyéb szolgáltatások</t>
        </r>
      </text>
    </comment>
    <comment ref="G22" authorId="0" shapeId="0">
      <text>
        <r>
          <rPr>
            <b/>
            <sz val="9"/>
            <color indexed="81"/>
            <rFont val="Segoe UI"/>
            <family val="2"/>
            <charset val="238"/>
          </rPr>
          <t>Balog Lászlóné Zsuzsa:</t>
        </r>
        <r>
          <rPr>
            <sz val="9"/>
            <color indexed="81"/>
            <rFont val="Segoe UI"/>
            <family val="2"/>
            <charset val="238"/>
          </rPr>
          <t xml:space="preserve">
066020 Város-, községgazdálkodási egyéb szolgáltatások</t>
        </r>
      </text>
    </comment>
    <comment ref="F24"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28"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28" authorId="0" shapeId="0">
      <text>
        <r>
          <rPr>
            <b/>
            <sz val="9"/>
            <color indexed="81"/>
            <rFont val="Segoe UI"/>
            <family val="2"/>
            <charset val="238"/>
          </rPr>
          <t>Balog Lászlóné Zsuzsa:</t>
        </r>
        <r>
          <rPr>
            <sz val="9"/>
            <color indexed="81"/>
            <rFont val="Segoe UI"/>
            <family val="2"/>
            <charset val="238"/>
          </rPr>
          <t xml:space="preserve">
Egyéb üzemeltetési, fenntartási szolgáltatások kiadásai</t>
        </r>
      </text>
    </comment>
    <comment ref="F28"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F3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34"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34" authorId="0" shapeId="0">
      <text>
        <r>
          <rPr>
            <b/>
            <sz val="9"/>
            <color indexed="81"/>
            <rFont val="Segoe UI"/>
            <family val="2"/>
            <charset val="238"/>
          </rPr>
          <t>Balog Lászlóné Zsuzsa:</t>
        </r>
        <r>
          <rPr>
            <sz val="9"/>
            <color indexed="81"/>
            <rFont val="Segoe UI"/>
            <family val="2"/>
            <charset val="238"/>
          </rPr>
          <t xml:space="preserve">
Tartalékok előirányzatai</t>
        </r>
      </text>
    </comment>
    <comment ref="F34"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K513.</t>
        </r>
        <r>
          <rPr>
            <sz val="9"/>
            <color indexed="81"/>
            <rFont val="Segoe UI"/>
            <family val="2"/>
            <charset val="238"/>
          </rPr>
          <t xml:space="preserve"> </t>
        </r>
        <r>
          <rPr>
            <u/>
            <sz val="9"/>
            <color indexed="81"/>
            <rFont val="Segoe UI"/>
            <family val="2"/>
            <charset val="238"/>
          </rPr>
          <t>Tartalékok</t>
        </r>
        <r>
          <rPr>
            <sz val="9"/>
            <color indexed="81"/>
            <rFont val="Segoe UI"/>
            <family val="2"/>
            <charset val="238"/>
          </rPr>
          <t xml:space="preserve">
Ezen a rovaton kell elszámolni az Áht. 15. § (3) bekezdése, 21. §-a és 23. § (3) bekezdése szerinti tartalékokat, valamint az Egészségbiztosítási Alap esetén a természetbeni ellátások céltartalékát.</t>
        </r>
      </text>
    </comment>
    <comment ref="G34" authorId="0" shapeId="0">
      <text>
        <r>
          <rPr>
            <b/>
            <sz val="9"/>
            <color indexed="81"/>
            <rFont val="Segoe UI"/>
            <family val="2"/>
            <charset val="238"/>
          </rPr>
          <t>Balog Lászlóné Zsuzsa:</t>
        </r>
        <r>
          <rPr>
            <sz val="9"/>
            <color indexed="81"/>
            <rFont val="Segoe UI"/>
            <family val="2"/>
            <charset val="238"/>
          </rPr>
          <t xml:space="preserve">
066020 Város-, községgazdálkodási egyéb szolgáltatások</t>
        </r>
      </text>
    </comment>
    <comment ref="A35"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35" authorId="0" shapeId="0">
      <text>
        <r>
          <rPr>
            <b/>
            <sz val="9"/>
            <color indexed="81"/>
            <rFont val="Segoe UI"/>
            <family val="2"/>
            <charset val="238"/>
          </rPr>
          <t>Balog Lászlóné Zsuzsa:</t>
        </r>
        <r>
          <rPr>
            <sz val="9"/>
            <color indexed="81"/>
            <rFont val="Segoe UI"/>
            <family val="2"/>
            <charset val="238"/>
          </rPr>
          <t xml:space="preserve">
Tartalékok előirányzatai</t>
        </r>
      </text>
    </comment>
    <comment ref="G35" authorId="0" shapeId="0">
      <text>
        <r>
          <rPr>
            <b/>
            <sz val="9"/>
            <color indexed="81"/>
            <rFont val="Segoe UI"/>
            <family val="2"/>
            <charset val="238"/>
          </rPr>
          <t>Balog Lászlóné Zsuzsa:</t>
        </r>
        <r>
          <rPr>
            <sz val="9"/>
            <color indexed="81"/>
            <rFont val="Segoe UI"/>
            <family val="2"/>
            <charset val="238"/>
          </rPr>
          <t xml:space="preserve">
066020 Város-, községgazdálkodási egyéb szolgáltatások</t>
        </r>
      </text>
    </comment>
    <comment ref="H35" authorId="2" shapeId="0">
      <text>
        <r>
          <rPr>
            <sz val="9"/>
            <color indexed="81"/>
            <rFont val="Segoe UI"/>
            <family val="2"/>
            <charset val="238"/>
          </rPr>
          <t xml:space="preserve">
Önkormányzati önrésszel
Két részből áll:
-általános esetek 61500
-védett épületek 61500
-13000 képviselői inf.keretre</t>
        </r>
      </text>
    </comment>
    <comment ref="A36"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36" authorId="0" shapeId="0">
      <text>
        <r>
          <rPr>
            <b/>
            <sz val="9"/>
            <color indexed="81"/>
            <rFont val="Segoe UI"/>
            <family val="2"/>
            <charset val="238"/>
          </rPr>
          <t>Balog Lászlóné Zsuzsa:</t>
        </r>
        <r>
          <rPr>
            <sz val="9"/>
            <color indexed="81"/>
            <rFont val="Segoe UI"/>
            <family val="2"/>
            <charset val="238"/>
          </rPr>
          <t xml:space="preserve">
Tartalékok előirányzatai</t>
        </r>
      </text>
    </comment>
    <comment ref="G36" authorId="0" shapeId="0">
      <text>
        <r>
          <rPr>
            <b/>
            <sz val="9"/>
            <color indexed="81"/>
            <rFont val="Segoe UI"/>
            <family val="2"/>
            <charset val="238"/>
          </rPr>
          <t>Balog Lászlóné Zsuzsa:</t>
        </r>
        <r>
          <rPr>
            <sz val="9"/>
            <color indexed="81"/>
            <rFont val="Segoe UI"/>
            <family val="2"/>
            <charset val="238"/>
          </rPr>
          <t xml:space="preserve">
066020 Város-, községgazdálkodási egyéb szolgáltatások</t>
        </r>
      </text>
    </comment>
    <comment ref="A40"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40" authorId="0" shapeId="0">
      <text>
        <r>
          <rPr>
            <b/>
            <sz val="9"/>
            <color indexed="81"/>
            <rFont val="Segoe UI"/>
            <family val="2"/>
            <charset val="238"/>
          </rPr>
          <t>Balog Lászlóné Zsuzsa:</t>
        </r>
        <r>
          <rPr>
            <sz val="9"/>
            <color indexed="81"/>
            <rFont val="Segoe UI"/>
            <family val="2"/>
            <charset val="238"/>
          </rPr>
          <t xml:space="preserve">
Havaria keret</t>
        </r>
      </text>
    </comment>
    <comment ref="F4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K89.</t>
        </r>
        <r>
          <rPr>
            <sz val="9"/>
            <color indexed="81"/>
            <rFont val="Segoe UI"/>
            <family val="2"/>
            <charset val="238"/>
          </rPr>
          <t xml:space="preserve"> </t>
        </r>
        <r>
          <rPr>
            <u/>
            <sz val="9"/>
            <color indexed="81"/>
            <rFont val="Segoe UI"/>
            <family val="2"/>
            <charset val="238"/>
          </rPr>
          <t>Egyéb felhalmozási célú támogatások államháztartáson kívülre</t>
        </r>
        <r>
          <rPr>
            <sz val="9"/>
            <color indexed="81"/>
            <rFont val="Segoe UI"/>
            <family val="2"/>
            <charset val="238"/>
          </rPr>
          <t xml:space="preserve">
Ezen a rovaton kell elszámolni
a) a lakástámogatások kivételével az Európai Unión kívüli államháztartáson kívüli szervezetek, személyek számára felhalmozási célból végleges jelleggel nyújtott támogatásokat, és
b) az Európai Unión kívüli államháztartáson kívüli szervezetektől, személyektől felhalmozási célú átvett pénzeszközként vagy felhalmozási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A41"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A42"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42" authorId="0" shapeId="0">
      <text>
        <r>
          <rPr>
            <b/>
            <sz val="9"/>
            <color indexed="81"/>
            <rFont val="Segoe UI"/>
            <family val="2"/>
            <charset val="238"/>
          </rPr>
          <t>Balog Lászlóné Zsuzsa:</t>
        </r>
        <r>
          <rPr>
            <sz val="9"/>
            <color indexed="81"/>
            <rFont val="Segoe UI"/>
            <family val="2"/>
            <charset val="238"/>
          </rPr>
          <t xml:space="preserve">
Társasházak felújítási támogatása</t>
        </r>
      </text>
    </comment>
    <comment ref="A43" authorId="0" shapeId="0">
      <text>
        <r>
          <rPr>
            <b/>
            <sz val="9"/>
            <color indexed="81"/>
            <rFont val="Segoe UI"/>
            <family val="2"/>
            <charset val="238"/>
          </rPr>
          <t>Balog Lászlóné Zsuzsa:</t>
        </r>
        <r>
          <rPr>
            <sz val="9"/>
            <color indexed="81"/>
            <rFont val="Segoe UI"/>
            <family val="2"/>
            <charset val="238"/>
          </rPr>
          <t xml:space="preserve">
Város-, községgazd-i egyéb szolg.</t>
        </r>
      </text>
    </comment>
    <comment ref="D43" authorId="0" shapeId="0">
      <text>
        <r>
          <rPr>
            <b/>
            <sz val="9"/>
            <color indexed="81"/>
            <rFont val="Segoe UI"/>
            <family val="2"/>
            <charset val="238"/>
          </rPr>
          <t>Balog Lászlóné Zsuzsa:</t>
        </r>
        <r>
          <rPr>
            <sz val="9"/>
            <color indexed="81"/>
            <rFont val="Segoe UI"/>
            <family val="2"/>
            <charset val="238"/>
          </rPr>
          <t xml:space="preserve">
Társasházak felújítási támogatása – önk-i önrészből</t>
        </r>
      </text>
    </comment>
    <comment ref="A54"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54" authorId="0" shapeId="0">
      <text>
        <r>
          <rPr>
            <b/>
            <sz val="9"/>
            <color indexed="81"/>
            <rFont val="Segoe UI"/>
            <family val="2"/>
            <charset val="238"/>
          </rPr>
          <t>Balog Lászlóné Zsuzsa:</t>
        </r>
        <r>
          <rPr>
            <sz val="9"/>
            <color indexed="81"/>
            <rFont val="Segoe UI"/>
            <family val="2"/>
            <charset val="238"/>
          </rPr>
          <t xml:space="preserve">
Egyéb bírság bevételei</t>
        </r>
      </text>
    </comment>
    <comment ref="A59" authorId="0" shapeId="0">
      <text>
        <r>
          <rPr>
            <b/>
            <sz val="9"/>
            <color indexed="81"/>
            <rFont val="Segoe UI"/>
            <family val="2"/>
            <charset val="238"/>
          </rPr>
          <t>Balog Lászlóné Zsuzsa:</t>
        </r>
        <r>
          <rPr>
            <sz val="9"/>
            <color indexed="81"/>
            <rFont val="Segoe UI"/>
            <family val="2"/>
            <charset val="238"/>
          </rPr>
          <t xml:space="preserve">
999000 Város-, községgazd-i egyéb szolg.</t>
        </r>
      </text>
    </comment>
    <comment ref="D59" authorId="0" shapeId="0">
      <text>
        <r>
          <rPr>
            <b/>
            <sz val="9"/>
            <color indexed="81"/>
            <rFont val="Segoe UI"/>
            <family val="2"/>
            <charset val="238"/>
          </rPr>
          <t>Balog Lászlóné Zsuzsa:</t>
        </r>
        <r>
          <rPr>
            <sz val="9"/>
            <color indexed="81"/>
            <rFont val="Segoe UI"/>
            <family val="2"/>
            <charset val="238"/>
          </rPr>
          <t xml:space="preserve">
Várakozóhely megváltás</t>
        </r>
      </text>
    </comment>
    <comment ref="A62" authorId="3" shapeId="0">
      <text>
        <r>
          <rPr>
            <b/>
            <sz val="8"/>
            <color indexed="81"/>
            <rFont val="Tahoma"/>
            <family val="2"/>
            <charset val="238"/>
          </rPr>
          <t>Balog Lászlóné:</t>
        </r>
        <r>
          <rPr>
            <sz val="8"/>
            <color indexed="81"/>
            <rFont val="Tahoma"/>
            <family val="2"/>
            <charset val="238"/>
          </rPr>
          <t xml:space="preserve">
841403 Város-, községgazdálkodási m.n.s. szolgáltatások</t>
        </r>
      </text>
    </comment>
  </commentList>
</comments>
</file>

<file path=xl/comments6.xml><?xml version="1.0" encoding="utf-8"?>
<comments xmlns="http://schemas.openxmlformats.org/spreadsheetml/2006/main">
  <authors>
    <author>Balog Lászlóné</author>
    <author>Balog Lászlóné Zsuzsa</author>
    <author>Tariné Godó Ágnes</author>
    <author>padines</author>
  </authors>
  <commentList>
    <comment ref="A11"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F1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G11"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12"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F1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K332.</t>
        </r>
        <r>
          <rPr>
            <sz val="9"/>
            <color indexed="81"/>
            <rFont val="Segoe UI"/>
            <family val="2"/>
            <charset val="238"/>
          </rPr>
          <t xml:space="preserve"> </t>
        </r>
        <r>
          <rPr>
            <u/>
            <sz val="9"/>
            <color indexed="81"/>
            <rFont val="Segoe UI"/>
            <family val="2"/>
            <charset val="238"/>
          </rPr>
          <t>Vásárolt élelmezés</t>
        </r>
        <r>
          <rPr>
            <sz val="9"/>
            <color indexed="81"/>
            <rFont val="Segoe UI"/>
            <family val="2"/>
            <charset val="238"/>
          </rPr>
          <t xml:space="preserve">
Ezen a rovaton kell elszámolni az étkeztetésről szolgáltatás vásárlásával gondoskodó szervnél a konyha, étterem, büfé vagy más vendéglátóipari helyiség üzemeltetésére irányuló szolgáltatásért fizetett vételárat.</t>
        </r>
      </text>
    </comment>
    <comment ref="G12"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F1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A14"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15"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18"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G18"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19"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G19"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21"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G21"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24"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F2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a közbeszerzési díjat,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3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G30" authorId="1" shapeId="0">
      <text>
        <r>
          <rPr>
            <b/>
            <sz val="9"/>
            <color indexed="81"/>
            <rFont val="Segoe UI"/>
            <family val="2"/>
            <charset val="238"/>
          </rPr>
          <t>Balog Lászlóné Zsuzsa:</t>
        </r>
        <r>
          <rPr>
            <sz val="9"/>
            <color indexed="81"/>
            <rFont val="Segoe UI"/>
            <family val="2"/>
            <charset val="238"/>
          </rPr>
          <t xml:space="preserve">
098022 Pedagógiai szakszolgáltató tevékenység működtetési feladatai</t>
        </r>
      </text>
    </comment>
    <comment ref="G31" authorId="1" shapeId="0">
      <text>
        <r>
          <rPr>
            <b/>
            <sz val="9"/>
            <color indexed="81"/>
            <rFont val="Segoe UI"/>
            <family val="2"/>
            <charset val="238"/>
          </rPr>
          <t>Balog Lászlóné Zsuzsa:</t>
        </r>
        <r>
          <rPr>
            <sz val="9"/>
            <color indexed="81"/>
            <rFont val="Segoe UI"/>
            <family val="2"/>
            <charset val="238"/>
          </rPr>
          <t xml:space="preserve">
098032 Pedagógiai szakmai szolgáltatások működtetési feladatai</t>
        </r>
      </text>
    </comment>
    <comment ref="A32" authorId="1" shapeId="0">
      <text>
        <r>
          <rPr>
            <b/>
            <sz val="9"/>
            <color indexed="81"/>
            <rFont val="Segoe UI"/>
            <family val="2"/>
            <charset val="238"/>
          </rPr>
          <t>Balog Lászlóné Zsuzsa:</t>
        </r>
        <r>
          <rPr>
            <sz val="9"/>
            <color indexed="81"/>
            <rFont val="Segoe UI"/>
            <family val="2"/>
            <charset val="238"/>
          </rPr>
          <t xml:space="preserve">
881011 Idősek nappali ellátása</t>
        </r>
      </text>
    </comment>
    <comment ref="G32" authorId="1" shapeId="0">
      <text>
        <r>
          <rPr>
            <b/>
            <sz val="9"/>
            <color indexed="81"/>
            <rFont val="Segoe UI"/>
            <family val="2"/>
            <charset val="238"/>
          </rPr>
          <t>Balog Lászlóné Zsuzsa:</t>
        </r>
        <r>
          <rPr>
            <sz val="9"/>
            <color indexed="81"/>
            <rFont val="Segoe UI"/>
            <family val="2"/>
            <charset val="238"/>
          </rPr>
          <t xml:space="preserve">
102031 Idősek nappali ellátása</t>
        </r>
      </text>
    </comment>
    <comment ref="A33" authorId="1" shapeId="0">
      <text>
        <r>
          <rPr>
            <b/>
            <sz val="9"/>
            <color indexed="81"/>
            <rFont val="Segoe UI"/>
            <family val="2"/>
            <charset val="238"/>
          </rPr>
          <t>Balog Lászlóné Zsuzsa:</t>
        </r>
        <r>
          <rPr>
            <sz val="9"/>
            <color indexed="81"/>
            <rFont val="Segoe UI"/>
            <family val="2"/>
            <charset val="238"/>
          </rPr>
          <t xml:space="preserve">
889101 Bölcsődei ellátás</t>
        </r>
      </text>
    </comment>
    <comment ref="G33" authorId="1" shapeId="0">
      <text>
        <r>
          <rPr>
            <b/>
            <sz val="9"/>
            <color indexed="81"/>
            <rFont val="Segoe UI"/>
            <family val="2"/>
            <charset val="238"/>
          </rPr>
          <t>Balog Lászlóné Zsuzsa:</t>
        </r>
        <r>
          <rPr>
            <sz val="9"/>
            <color indexed="81"/>
            <rFont val="Segoe UI"/>
            <family val="2"/>
            <charset val="238"/>
          </rPr>
          <t xml:space="preserve">
104031 Gyermekek bölcsődei ellátása</t>
        </r>
      </text>
    </comment>
    <comment ref="A34" authorId="1" shapeId="0">
      <text>
        <r>
          <rPr>
            <b/>
            <sz val="9"/>
            <color indexed="81"/>
            <rFont val="Segoe UI"/>
            <family val="2"/>
            <charset val="238"/>
          </rPr>
          <t>Balog Lászlóné Zsuzsa:</t>
        </r>
        <r>
          <rPr>
            <sz val="9"/>
            <color indexed="81"/>
            <rFont val="Segoe UI"/>
            <family val="2"/>
            <charset val="238"/>
          </rPr>
          <t xml:space="preserve">
889103 Gyermekétkeztetés bölcsődében és fogyatékosok nappali intézményében</t>
        </r>
      </text>
    </comment>
    <comment ref="G34" authorId="1" shapeId="0">
      <text>
        <r>
          <rPr>
            <b/>
            <sz val="9"/>
            <color indexed="81"/>
            <rFont val="Segoe UI"/>
            <family val="2"/>
            <charset val="238"/>
          </rPr>
          <t>Balog Lászlóné Zsuzsa:</t>
        </r>
        <r>
          <rPr>
            <sz val="9"/>
            <color indexed="81"/>
            <rFont val="Segoe UI"/>
            <family val="2"/>
            <charset val="238"/>
          </rPr>
          <t xml:space="preserve">
104035 Gyermekétkeztetés bölcsődében, fogyatékosok nappali intézményében</t>
        </r>
      </text>
    </comment>
    <comment ref="F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4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A48"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F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G48"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49"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F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G49"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50"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F5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G50"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52"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F5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K332.</t>
        </r>
        <r>
          <rPr>
            <sz val="9"/>
            <color indexed="81"/>
            <rFont val="Segoe UI"/>
            <family val="2"/>
            <charset val="238"/>
          </rPr>
          <t xml:space="preserve"> </t>
        </r>
        <r>
          <rPr>
            <u/>
            <sz val="9"/>
            <color indexed="81"/>
            <rFont val="Segoe UI"/>
            <family val="2"/>
            <charset val="238"/>
          </rPr>
          <t>Vásárolt élelmezés</t>
        </r>
        <r>
          <rPr>
            <sz val="9"/>
            <color indexed="81"/>
            <rFont val="Segoe UI"/>
            <family val="2"/>
            <charset val="238"/>
          </rPr>
          <t xml:space="preserve">
Ezen a rovaton kell elszámolni az étkeztetésről szolgáltatás vásárlásával gondoskodó szervnél a konyha, étterem, büfé vagy más vendéglátóipari helyiség üzemeltetésére irányuló szolgáltatásért fizetett vételárat.</t>
        </r>
      </text>
    </comment>
    <comment ref="G52"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F5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A55"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56"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A57"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A58"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H58" authorId="1" shapeId="0">
      <text>
        <r>
          <rPr>
            <b/>
            <sz val="9"/>
            <color indexed="81"/>
            <rFont val="Segoe UI"/>
            <family val="2"/>
            <charset val="238"/>
          </rPr>
          <t>Balog Lászlóné Zsuzsa:</t>
        </r>
        <r>
          <rPr>
            <sz val="9"/>
            <color indexed="81"/>
            <rFont val="Segoe UI"/>
            <family val="2"/>
            <charset val="238"/>
          </rPr>
          <t xml:space="preserve">
15 db "kulcstartó" olvasó terminál
7000 db kulcstartó
1230 informatikai fejlesztés díja</t>
        </r>
      </text>
    </comment>
    <comment ref="L58" authorId="1" shapeId="0">
      <text>
        <r>
          <rPr>
            <b/>
            <sz val="9"/>
            <color indexed="81"/>
            <rFont val="Segoe UI"/>
            <family val="2"/>
            <charset val="238"/>
          </rPr>
          <t>Balog Lászlóné Zsuzsa:</t>
        </r>
        <r>
          <rPr>
            <sz val="9"/>
            <color indexed="81"/>
            <rFont val="Segoe UI"/>
            <family val="2"/>
            <charset val="238"/>
          </rPr>
          <t xml:space="preserve">
15 db "kulcstartó" olvasó terminál
7000 db kulcstartó
1230 informatikai fejlesztés díja</t>
        </r>
      </text>
    </comment>
    <comment ref="A59"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A61"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H61" authorId="1" shapeId="0">
      <text>
        <r>
          <rPr>
            <b/>
            <sz val="9"/>
            <color indexed="81"/>
            <rFont val="Segoe UI"/>
            <family val="2"/>
            <charset val="238"/>
          </rPr>
          <t>Balog Lászlóné Zsuzsa:</t>
        </r>
        <r>
          <rPr>
            <sz val="9"/>
            <color indexed="81"/>
            <rFont val="Segoe UI"/>
            <family val="2"/>
            <charset val="238"/>
          </rPr>
          <t xml:space="preserve">
2018.01.hóban 7% fizetett csekken</t>
        </r>
      </text>
    </comment>
    <comment ref="L61" authorId="1" shapeId="0">
      <text>
        <r>
          <rPr>
            <b/>
            <sz val="9"/>
            <color indexed="81"/>
            <rFont val="Segoe UI"/>
            <family val="2"/>
            <charset val="238"/>
          </rPr>
          <t>Balog Lászlóné Zsuzsa:</t>
        </r>
        <r>
          <rPr>
            <sz val="9"/>
            <color indexed="81"/>
            <rFont val="Segoe UI"/>
            <family val="2"/>
            <charset val="238"/>
          </rPr>
          <t xml:space="preserve">
2018.01.hóban 7% fizetett csekken</t>
        </r>
      </text>
    </comment>
    <comment ref="A62"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G64"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G65"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H66" authorId="1" shapeId="0">
      <text>
        <r>
          <rPr>
            <b/>
            <sz val="9"/>
            <color indexed="81"/>
            <rFont val="Segoe UI"/>
            <family val="2"/>
            <charset val="238"/>
          </rPr>
          <t>Balog Lászlóné Zsuzsa:</t>
        </r>
        <r>
          <rPr>
            <sz val="9"/>
            <color indexed="81"/>
            <rFont val="Segoe UI"/>
            <family val="2"/>
            <charset val="238"/>
          </rPr>
          <t xml:space="preserve">
A/7 és A/8-on
</t>
        </r>
      </text>
    </comment>
    <comment ref="L66" authorId="1" shapeId="0">
      <text>
        <r>
          <rPr>
            <b/>
            <sz val="9"/>
            <color indexed="81"/>
            <rFont val="Segoe UI"/>
            <family val="2"/>
            <charset val="238"/>
          </rPr>
          <t>Balog Lászlóné Zsuzsa:</t>
        </r>
        <r>
          <rPr>
            <sz val="9"/>
            <color indexed="81"/>
            <rFont val="Segoe UI"/>
            <family val="2"/>
            <charset val="238"/>
          </rPr>
          <t xml:space="preserve">
A/7 és A/8-on
</t>
        </r>
      </text>
    </comment>
    <comment ref="A68"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F6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a közbeszerzési díjat,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G68"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H68" authorId="1" shapeId="0">
      <text>
        <r>
          <rPr>
            <b/>
            <sz val="9"/>
            <color indexed="81"/>
            <rFont val="Segoe UI"/>
            <family val="2"/>
            <charset val="238"/>
          </rPr>
          <t>Balog Lászlóné Zsuzsa:</t>
        </r>
        <r>
          <rPr>
            <sz val="9"/>
            <color indexed="81"/>
            <rFont val="Segoe UI"/>
            <family val="2"/>
            <charset val="238"/>
          </rPr>
          <t xml:space="preserve">
A/18 alatt
</t>
        </r>
      </text>
    </comment>
    <comment ref="L68" authorId="1" shapeId="0">
      <text>
        <r>
          <rPr>
            <b/>
            <sz val="9"/>
            <color indexed="81"/>
            <rFont val="Segoe UI"/>
            <family val="2"/>
            <charset val="238"/>
          </rPr>
          <t>Balog Lászlóné Zsuzsa:</t>
        </r>
        <r>
          <rPr>
            <sz val="9"/>
            <color indexed="81"/>
            <rFont val="Segoe UI"/>
            <family val="2"/>
            <charset val="238"/>
          </rPr>
          <t xml:space="preserve">
A/18 alatt
</t>
        </r>
      </text>
    </comment>
    <comment ref="A69"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F6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a közbeszerzési díjat,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7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7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F7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7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A83"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F8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F8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9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9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9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K335.</t>
        </r>
        <r>
          <rPr>
            <sz val="9"/>
            <color indexed="81"/>
            <rFont val="Segoe UI"/>
            <family val="2"/>
            <charset val="238"/>
          </rPr>
          <t xml:space="preserve"> </t>
        </r>
        <r>
          <rPr>
            <u/>
            <sz val="9"/>
            <color indexed="81"/>
            <rFont val="Segoe UI"/>
            <family val="2"/>
            <charset val="238"/>
          </rPr>
          <t>Közvetített szolgáltatások</t>
        </r>
        <r>
          <rPr>
            <sz val="9"/>
            <color indexed="81"/>
            <rFont val="Segoe UI"/>
            <family val="2"/>
            <charset val="238"/>
          </rPr>
          <t xml:space="preserve">
Ezen a rovaton kell elszámolni az Szt. 3. § (4) bekezdés 1. pontja szerinti közvetített szolgáltatások beszerzése után fizetett vételárat.
A rovaton elszámolt kiadásokat a beszámolóban a következő bontásban kell szerepeltetni:
a) ebből: államháztartáson belül.</t>
        </r>
      </text>
    </comment>
    <comment ref="H96" authorId="2" shapeId="0">
      <text>
        <r>
          <rPr>
            <b/>
            <sz val="9"/>
            <color indexed="81"/>
            <rFont val="Segoe UI"/>
            <family val="2"/>
            <charset val="238"/>
          </rPr>
          <t>Tariné Godó Ágnes:</t>
        </r>
        <r>
          <rPr>
            <sz val="9"/>
            <color indexed="81"/>
            <rFont val="Segoe UI"/>
            <family val="2"/>
            <charset val="238"/>
          </rPr>
          <t xml:space="preserve">
Kolossy
víz- és csat.díj</t>
        </r>
      </text>
    </comment>
    <comment ref="L96" authorId="2" shapeId="0">
      <text>
        <r>
          <rPr>
            <b/>
            <sz val="9"/>
            <color indexed="81"/>
            <rFont val="Segoe UI"/>
            <family val="2"/>
            <charset val="238"/>
          </rPr>
          <t>Tariné Godó Ágnes:</t>
        </r>
        <r>
          <rPr>
            <sz val="9"/>
            <color indexed="81"/>
            <rFont val="Segoe UI"/>
            <family val="2"/>
            <charset val="238"/>
          </rPr>
          <t xml:space="preserve">
Kolossy
víz- és csat.díj</t>
        </r>
      </text>
    </comment>
    <comment ref="G103" authorId="1" shapeId="0">
      <text>
        <r>
          <rPr>
            <b/>
            <sz val="9"/>
            <color indexed="81"/>
            <rFont val="Segoe UI"/>
            <family val="2"/>
            <charset val="238"/>
          </rPr>
          <t>Balog Lászlóné Zsuzsa:</t>
        </r>
        <r>
          <rPr>
            <sz val="9"/>
            <color indexed="81"/>
            <rFont val="Segoe UI"/>
            <family val="2"/>
            <charset val="238"/>
          </rPr>
          <t xml:space="preserve">
061030 Lakáshoz jutást segítő támogatások</t>
        </r>
      </text>
    </comment>
    <comment ref="E10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107" authorId="0" shapeId="0">
      <text>
        <r>
          <rPr>
            <b/>
            <sz val="8"/>
            <color indexed="81"/>
            <rFont val="Tahoma"/>
            <family val="2"/>
            <charset val="238"/>
          </rPr>
          <t>Balog Lászlóné:</t>
        </r>
        <r>
          <rPr>
            <sz val="8"/>
            <color indexed="81"/>
            <rFont val="Tahoma"/>
            <family val="2"/>
            <charset val="238"/>
          </rPr>
          <t xml:space="preserve">
889943 Munkáltatók által nyújtott lakástámogatások</t>
        </r>
      </text>
    </comment>
    <comment ref="F10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K86.</t>
        </r>
        <r>
          <rPr>
            <sz val="9"/>
            <color indexed="81"/>
            <rFont val="Segoe UI"/>
            <family val="2"/>
            <charset val="238"/>
          </rPr>
          <t xml:space="preserve"> </t>
        </r>
        <r>
          <rPr>
            <u/>
            <sz val="9"/>
            <color indexed="81"/>
            <rFont val="Segoe UI"/>
            <family val="2"/>
            <charset val="238"/>
          </rPr>
          <t>Felhalmozási célú visszatérítendő támogatások, kölcsönök nyújtása államháztartáson kívülre</t>
        </r>
        <r>
          <rPr>
            <sz val="9"/>
            <color indexed="81"/>
            <rFont val="Segoe UI"/>
            <family val="2"/>
            <charset val="238"/>
          </rPr>
          <t xml:space="preserve">
Ezen a rovaton kell elszámolni a K919. Tulajdonosi kölcsönök kiadásai rovaton elszámolandó tulajdonosi kölcsönök kivételével az államháztartáson kívüli szervezetek, személyek számára visszafizetési kötelezettség mellett felhalmozási célból nyújtott támogatásokat, kölcsönöket függetlenül attól, hogy azt terheli-e kamat vagy más költség, díj.
A rovaton elszámolt kiadásokat a beszámolóban a II. fejezet 2. pontja szerinti bontásban kell szerepeltetni..</t>
        </r>
      </text>
    </comment>
    <comment ref="G107" authorId="1" shapeId="0">
      <text>
        <r>
          <rPr>
            <b/>
            <sz val="9"/>
            <color indexed="81"/>
            <rFont val="Segoe UI"/>
            <family val="2"/>
            <charset val="238"/>
          </rPr>
          <t>Balog Lászlóné Zsuzsa:</t>
        </r>
        <r>
          <rPr>
            <sz val="9"/>
            <color indexed="81"/>
            <rFont val="Segoe UI"/>
            <family val="2"/>
            <charset val="238"/>
          </rPr>
          <t xml:space="preserve">
061030 Lakáshoz jutást segítő támogatások</t>
        </r>
      </text>
    </comment>
    <comment ref="A110" authorId="3" shapeId="0">
      <text>
        <r>
          <rPr>
            <b/>
            <sz val="8"/>
            <color indexed="81"/>
            <rFont val="Tahoma"/>
            <family val="2"/>
            <charset val="238"/>
          </rPr>
          <t>padines:</t>
        </r>
        <r>
          <rPr>
            <sz val="8"/>
            <color indexed="81"/>
            <rFont val="Tahoma"/>
            <family val="2"/>
            <charset val="238"/>
          </rPr>
          <t xml:space="preserve">
882117 Rendszeres gyermekvédelmi pénzbeli ellátás</t>
        </r>
      </text>
    </comment>
    <comment ref="F11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 xml:space="preserve">K48. </t>
        </r>
        <r>
          <rPr>
            <u/>
            <sz val="9"/>
            <color indexed="81"/>
            <rFont val="Segoe UI"/>
            <family val="2"/>
            <charset val="238"/>
          </rPr>
          <t>Egyéb nem intézményi ellátások</t>
        </r>
        <r>
          <rPr>
            <sz val="9"/>
            <color indexed="81"/>
            <rFont val="Segoe UI"/>
            <family val="2"/>
            <charset val="238"/>
          </rPr>
          <t xml:space="preserve">
Ezen a rovaton kell elszámolni
a) az időskorúak járadékát,
b) a volt közjogi méltóságok részére folyósított ellátásokat,
c) a szociális alapon nyújtott jövedelempótló és jövedelemkiegészítő támogatásokat,
d) a művészeti, sportolói ellátásokat,
e) a központi költségvetésből folyósított más jövedelem- vagy nyugdíj-kiegészítés jellegű ellátásokat, támogatásokat, és
f) a Szoctv., valamint a Gyvt. alapján a helyi önkormányzat által folyósított ellátásokat, illetve a pénzbeli ellátás helyett természetben - így különösen lakásfenntartási támogatás, köztemetés, közgyógyellátás, települési támogatás, ingyenes védőoltás</t>
        </r>
        <r>
          <rPr>
            <b/>
            <sz val="9"/>
            <color indexed="10"/>
            <rFont val="Segoe UI"/>
            <family val="2"/>
            <charset val="238"/>
          </rPr>
          <t xml:space="preserve"> </t>
        </r>
        <r>
          <rPr>
            <sz val="9"/>
            <color indexed="81"/>
            <rFont val="Segoe UI"/>
            <family val="2"/>
            <charset val="238"/>
          </rPr>
          <t>- nyújtott ellátásokat.
A rovaton elszámolt kiadásokat a beszámolóban a következő bontásban kell szerepeltetni:
a) ebből: házastársi pótlék,
b) ebből: Hadigondozottak Közalapítványát terhelő hadigondozotti ellátások,
c) ebből: tudományos fokozattal rendelkezők nyugdíj-kiegészítése,
d) ebből: nemzeti gondozotti ellátások,
e) ebből: nemzeti helytállásért pótlék,
f) ebből: egyes nyugdíjjogi hátrányok enyhítése miatti (közszolgálati idő után járó) nyugdíj-kiegészítés,
g) ebből: egyes, tartós időtartamú szabadságelvonást elszenvedettek részére járó juttatás,
h) ebből: a Nemzet Színésze címet viselő színészek havi életjáradéka, művészeti nyugdíjsegélyek, balettművészeti életjáradék,
i) ebből: az elhunyt akadémikusok hozzátartozóinak folyósított özvegyi- és árvaellátás,
j) ebből: Nemzet Sportolója címmel járó járadék, olimpiai járadék, idős sportolók szociális támogatása,
k) ebből: életjáradék termőföldért,
l) ebből: Bevándorlási és Állampolgársági Hivatal által folyósított ellátások,
m) ebből: szépkorúak jubileumi juttatása,
n) ebből: időskorúak járadéka [Szoctv. 32/B. § (1) bekezdése],
o) ebből: rendszeres szociális segély [Szoctv. 37. § (1) bekezdés a)-d) pontja],
p) ebből: önkormányzati segély [Szoctv. 45. §],
q)326 ebből: egyéb, az önkormányzat rendeletében megállapított juttatás,
r) ebből: természetben nyújtott rendszeres szociális segély [Szoctv. 47. § (1) bekezdés a) pontja],
s) ebből: természetben nyújtott önkormányzati segély [Szoctv. 47. § (1) bekezdés c) pontja],
t) ebből: köztemetés [Szoctv. 48. §-a],
u)327 ebből: rászorultságtól függő normatív kedvezmények [Gyvt. 151. § (5) bekezdése],
v) ebből: önkormányzat által saját hatáskörben (nem szociális és gyermekvédelmi előírások alapján) adott pénzügyi ellátás,
w) ebből: önkormányzat által saját hatáskörben (nem szociális és gyermekvédelmi előírások alapján) adott természetbeni ellátás
x) ebből: települési támogatás [Szoctv. 45. §],
y) ebből: egészségkárosodási és gyermekfelügyeleti támogatás [Szoctv. 37. § (1) bekezdés a) és b) pontja].</t>
        </r>
      </text>
    </comment>
  </commentList>
</comments>
</file>

<file path=xl/comments7.xml><?xml version="1.0" encoding="utf-8"?>
<comments xmlns="http://schemas.openxmlformats.org/spreadsheetml/2006/main">
  <authors>
    <author>Balog Lászlóné Zsuzsa</author>
    <author>Balog Lászlóné</author>
  </authors>
  <commentList>
    <comment ref="A10" authorId="0" shapeId="0">
      <text>
        <r>
          <rPr>
            <b/>
            <sz val="9"/>
            <color indexed="81"/>
            <rFont val="Segoe UI"/>
            <family val="2"/>
            <charset val="238"/>
          </rPr>
          <t>Balog Lászlóné Zsuzsa:</t>
        </r>
        <r>
          <rPr>
            <sz val="9"/>
            <color indexed="81"/>
            <rFont val="Segoe UI"/>
            <family val="2"/>
            <charset val="238"/>
          </rPr>
          <t xml:space="preserve">
018030 Támogatási célú finanszírozási műveletek</t>
        </r>
      </text>
    </comment>
    <comment ref="A12" authorId="1" shapeId="0">
      <text>
        <r>
          <rPr>
            <b/>
            <sz val="8"/>
            <color indexed="81"/>
            <rFont val="Tahoma"/>
            <family val="2"/>
            <charset val="238"/>
          </rPr>
          <t>Balog Lászlóné:</t>
        </r>
        <r>
          <rPr>
            <sz val="8"/>
            <color indexed="81"/>
            <rFont val="Tahoma"/>
            <family val="2"/>
            <charset val="238"/>
          </rPr>
          <t xml:space="preserve">
841913 Támogatási célú finanszírozási műveletek</t>
        </r>
      </text>
    </comment>
    <comment ref="L12" authorId="0" shapeId="0">
      <text>
        <r>
          <rPr>
            <b/>
            <sz val="9"/>
            <color indexed="81"/>
            <rFont val="Segoe UI"/>
            <family val="2"/>
            <charset val="238"/>
          </rPr>
          <t>Balog Lászlóné Zsuzsa:</t>
        </r>
        <r>
          <rPr>
            <sz val="9"/>
            <color indexed="81"/>
            <rFont val="Segoe UI"/>
            <family val="2"/>
            <charset val="238"/>
          </rPr>
          <t xml:space="preserve">
018030 Támogatási célú finanszírozási műveletek</t>
        </r>
      </text>
    </comment>
    <comment ref="A16" authorId="0" shapeId="0">
      <text>
        <r>
          <rPr>
            <b/>
            <sz val="9"/>
            <color indexed="81"/>
            <rFont val="Segoe UI"/>
            <family val="2"/>
            <charset val="238"/>
          </rPr>
          <t>Balog Lászlóné Zsuzsa:</t>
        </r>
        <r>
          <rPr>
            <sz val="9"/>
            <color indexed="81"/>
            <rFont val="Segoe UI"/>
            <family val="2"/>
            <charset val="238"/>
          </rPr>
          <t xml:space="preserve">
Bolyai u.15. saroktelken 2 épületből áll, közös hrsz. 13013
A 2. épület Szemlőhegy u. 17-19.  ez a 70-es években épült
</t>
        </r>
      </text>
    </comment>
  </commentList>
</comments>
</file>

<file path=xl/comments8.xml><?xml version="1.0" encoding="utf-8"?>
<comments xmlns="http://schemas.openxmlformats.org/spreadsheetml/2006/main">
  <authors>
    <author>Balog Lászlóné</author>
    <author>Balog Lászlóné Zsuzsa</author>
    <author>Tariné Godó Ágnes</author>
  </authors>
  <commentList>
    <comment ref="A12"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G12"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16" authorId="0" shapeId="0">
      <text>
        <r>
          <rPr>
            <b/>
            <sz val="8"/>
            <color indexed="81"/>
            <rFont val="Tahoma"/>
            <family val="2"/>
            <charset val="238"/>
          </rPr>
          <t>Balog Lászlóné:</t>
        </r>
        <r>
          <rPr>
            <sz val="8"/>
            <color indexed="81"/>
            <rFont val="Tahoma"/>
            <family val="2"/>
            <charset val="238"/>
          </rPr>
          <t xml:space="preserve">
562912 Óvodai intézményi étkeztetés</t>
        </r>
      </text>
    </comment>
    <comment ref="G16"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F2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B402.</t>
        </r>
        <r>
          <rPr>
            <u/>
            <sz val="9"/>
            <color indexed="81"/>
            <rFont val="Segoe UI"/>
            <family val="2"/>
            <charset val="238"/>
          </rPr>
          <t xml:space="preserve"> Szolgáltatások ellenértéke</t>
        </r>
        <r>
          <rPr>
            <sz val="9"/>
            <color indexed="81"/>
            <rFont val="Segoe UI"/>
            <family val="2"/>
            <charset val="238"/>
          </rPr>
          <t xml:space="preserve">
Ezen a rovaton kell elszámolni az általános forgalmi adóról szóló törvény szerinti, ellenérték fejében nyújtott szolgáltatásokért kapott eladási árat, ha azt nem közvetített szolgáltatásként vagy intézményi ellátási díjként kell elszámolni, ide értve a tárgyi eszközök bérbe adásából származó bevételeket és a díjköteles utak használata ellenében beszedett használati díj, pótdíj, elektronikus útdíj bevételeket is.
A rovaton elszámolt bevételeket a beszámolóban a következő bontásban kell szerepeltetni:
a) ebből: tárgyi eszközök bérbe adásából származó bevétel,
b) ebből: utak használata ellenében beszedett használati díj, pótdíj, elektronikus útdíj.</t>
        </r>
      </text>
    </comment>
    <comment ref="H22" authorId="2" shapeId="0">
      <text>
        <r>
          <rPr>
            <b/>
            <sz val="9"/>
            <color indexed="81"/>
            <rFont val="Segoe UI"/>
            <family val="2"/>
            <charset val="238"/>
          </rPr>
          <t>Tariné Godó Ágnes:</t>
        </r>
        <r>
          <rPr>
            <sz val="9"/>
            <color indexed="81"/>
            <rFont val="Segoe UI"/>
            <family val="2"/>
            <charset val="238"/>
          </rPr>
          <t xml:space="preserve">
Kolossy
főzőkonyha bérleti díj
</t>
        </r>
      </text>
    </comment>
    <comment ref="L22" authorId="2" shapeId="0">
      <text>
        <r>
          <rPr>
            <b/>
            <sz val="9"/>
            <color indexed="81"/>
            <rFont val="Segoe UI"/>
            <family val="2"/>
            <charset val="238"/>
          </rPr>
          <t>Tariné Godó Ágnes:</t>
        </r>
        <r>
          <rPr>
            <sz val="9"/>
            <color indexed="81"/>
            <rFont val="Segoe UI"/>
            <family val="2"/>
            <charset val="238"/>
          </rPr>
          <t xml:space="preserve">
Kolossy
főzőkonyha bérleti díj
</t>
        </r>
      </text>
    </comment>
    <comment ref="H26" authorId="2" shapeId="0">
      <text>
        <r>
          <rPr>
            <b/>
            <sz val="9"/>
            <color indexed="81"/>
            <rFont val="Segoe UI"/>
            <family val="2"/>
            <charset val="238"/>
          </rPr>
          <t>Tariné Godó Ágnes:</t>
        </r>
        <r>
          <rPr>
            <sz val="9"/>
            <color indexed="81"/>
            <rFont val="Segoe UI"/>
            <family val="2"/>
            <charset val="238"/>
          </rPr>
          <t xml:space="preserve">
Kolossy
víz- és csat.díj</t>
        </r>
      </text>
    </comment>
    <comment ref="L26" authorId="2" shapeId="0">
      <text>
        <r>
          <rPr>
            <b/>
            <sz val="9"/>
            <color indexed="81"/>
            <rFont val="Segoe UI"/>
            <family val="2"/>
            <charset val="238"/>
          </rPr>
          <t>Tariné Godó Ágnes:</t>
        </r>
        <r>
          <rPr>
            <sz val="9"/>
            <color indexed="81"/>
            <rFont val="Segoe UI"/>
            <family val="2"/>
            <charset val="238"/>
          </rPr>
          <t xml:space="preserve">
Kolossy
víz- és csat.díj</t>
        </r>
      </text>
    </comment>
    <comment ref="A30"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G30"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35" authorId="0" shapeId="0">
      <text>
        <r>
          <rPr>
            <b/>
            <sz val="8"/>
            <color indexed="81"/>
            <rFont val="Tahoma"/>
            <family val="2"/>
            <charset val="238"/>
          </rPr>
          <t>Balog Lászlóné:</t>
        </r>
        <r>
          <rPr>
            <sz val="8"/>
            <color indexed="81"/>
            <rFont val="Tahoma"/>
            <family val="2"/>
            <charset val="238"/>
          </rPr>
          <t xml:space="preserve">
852011 Általános iskolai tanulók nappali rendszerű nevelése, oktatása (1-4. évfolyam)</t>
        </r>
      </text>
    </comment>
    <comment ref="A36" authorId="0" shapeId="0">
      <text>
        <r>
          <rPr>
            <b/>
            <sz val="8"/>
            <color indexed="81"/>
            <rFont val="Tahoma"/>
            <family val="2"/>
            <charset val="238"/>
          </rPr>
          <t>Balog Lászlóné:</t>
        </r>
        <r>
          <rPr>
            <sz val="8"/>
            <color indexed="81"/>
            <rFont val="Tahoma"/>
            <family val="2"/>
            <charset val="238"/>
          </rPr>
          <t xml:space="preserve">
856020 Pedagógiai szakmai szolgáltatások</t>
        </r>
      </text>
    </comment>
    <comment ref="A37"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38" authorId="0" shapeId="0">
      <text>
        <r>
          <rPr>
            <b/>
            <sz val="8"/>
            <color indexed="81"/>
            <rFont val="Tahoma"/>
            <family val="2"/>
            <charset val="238"/>
          </rPr>
          <t>Balog Lászlóné:</t>
        </r>
        <r>
          <rPr>
            <sz val="8"/>
            <color indexed="81"/>
            <rFont val="Tahoma"/>
            <family val="2"/>
            <charset val="238"/>
          </rPr>
          <t xml:space="preserve">
889943 Munkáltatók által nyújtott lakástámogatások</t>
        </r>
      </text>
    </comment>
    <comment ref="A42" authorId="0" shapeId="0">
      <text>
        <r>
          <rPr>
            <b/>
            <sz val="8"/>
            <color indexed="81"/>
            <rFont val="Tahoma"/>
            <family val="2"/>
            <charset val="238"/>
          </rPr>
          <t>Balog Lászlóné:</t>
        </r>
        <r>
          <rPr>
            <sz val="8"/>
            <color indexed="81"/>
            <rFont val="Tahoma"/>
            <family val="2"/>
            <charset val="238"/>
          </rPr>
          <t xml:space="preserve">
852011 Általános iskolai tanulók nappali rendszerű nevelése, oktatása (1-4. évfolyam)</t>
        </r>
      </text>
    </comment>
    <comment ref="A45" authorId="0" shapeId="0">
      <text>
        <r>
          <rPr>
            <b/>
            <sz val="8"/>
            <color indexed="81"/>
            <rFont val="Tahoma"/>
            <family val="2"/>
            <charset val="238"/>
          </rPr>
          <t>Balog Lászlóné:</t>
        </r>
        <r>
          <rPr>
            <sz val="8"/>
            <color indexed="81"/>
            <rFont val="Tahoma"/>
            <family val="2"/>
            <charset val="238"/>
          </rPr>
          <t xml:space="preserve">
562913 Iskolai intézményi étkeztetés </t>
        </r>
      </text>
    </comment>
    <comment ref="G45" authorId="1" shapeId="0">
      <text>
        <r>
          <rPr>
            <b/>
            <sz val="9"/>
            <color indexed="81"/>
            <rFont val="Segoe UI"/>
            <family val="2"/>
            <charset val="238"/>
          </rPr>
          <t>Balog Lászlóné Zsuzsa:</t>
        </r>
        <r>
          <rPr>
            <sz val="9"/>
            <color indexed="81"/>
            <rFont val="Segoe UI"/>
            <family val="2"/>
            <charset val="238"/>
          </rPr>
          <t xml:space="preserve">
096015 Gyermekétkeztetés
köznevelési intézményben
vált.2015.01.01től Szakfa. különíti el az óvodát,isk-t</t>
        </r>
      </text>
    </comment>
    <comment ref="A46" authorId="0" shapeId="0">
      <text>
        <r>
          <rPr>
            <b/>
            <sz val="8"/>
            <color indexed="81"/>
            <rFont val="Tahoma"/>
            <family val="2"/>
            <charset val="238"/>
          </rPr>
          <t>Balog Lászlóné:</t>
        </r>
        <r>
          <rPr>
            <sz val="8"/>
            <color indexed="81"/>
            <rFont val="Tahoma"/>
            <family val="2"/>
            <charset val="238"/>
          </rPr>
          <t xml:space="preserve">
889921 Szociális étkeztetés</t>
        </r>
      </text>
    </comment>
    <comment ref="F4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B406.</t>
        </r>
        <r>
          <rPr>
            <sz val="9"/>
            <color indexed="81"/>
            <rFont val="Segoe UI"/>
            <family val="2"/>
            <charset val="238"/>
          </rPr>
          <t xml:space="preserve"> </t>
        </r>
        <r>
          <rPr>
            <u/>
            <sz val="9"/>
            <color indexed="81"/>
            <rFont val="Segoe UI"/>
            <family val="2"/>
            <charset val="238"/>
          </rPr>
          <t>Kiszámlázott általános forgalmi adó</t>
        </r>
        <r>
          <rPr>
            <sz val="9"/>
            <color indexed="81"/>
            <rFont val="Segoe UI"/>
            <family val="2"/>
            <charset val="238"/>
          </rPr>
          <t xml:space="preserve">
Ezen a rovaton kell elszámolni az általános forgalmi adóról szóló törvény szerinti termékértékesítés, szolgáltatásnyújtás során kiszámlázott általános forgalmi adót.</t>
        </r>
      </text>
    </comment>
    <comment ref="F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B406.</t>
        </r>
        <r>
          <rPr>
            <sz val="9"/>
            <color indexed="81"/>
            <rFont val="Segoe UI"/>
            <family val="2"/>
            <charset val="238"/>
          </rPr>
          <t xml:space="preserve"> </t>
        </r>
        <r>
          <rPr>
            <u/>
            <sz val="9"/>
            <color indexed="81"/>
            <rFont val="Segoe UI"/>
            <family val="2"/>
            <charset val="238"/>
          </rPr>
          <t>Kiszámlázott általános forgalmi adó</t>
        </r>
        <r>
          <rPr>
            <sz val="9"/>
            <color indexed="81"/>
            <rFont val="Segoe UI"/>
            <family val="2"/>
            <charset val="238"/>
          </rPr>
          <t xml:space="preserve">
Ezen a rovaton kell elszámolni az általános forgalmi adóról szóló törvény szerinti termékértékesítés, szolgáltatásnyújtás során kiszámlázott általános forgalmi adót.</t>
        </r>
      </text>
    </comment>
    <comment ref="A66" authorId="0" shapeId="0">
      <text>
        <r>
          <rPr>
            <b/>
            <sz val="8"/>
            <color indexed="81"/>
            <rFont val="Tahoma"/>
            <family val="2"/>
            <charset val="238"/>
          </rPr>
          <t>Balog Lászlóné:</t>
        </r>
        <r>
          <rPr>
            <sz val="8"/>
            <color indexed="81"/>
            <rFont val="Tahoma"/>
            <family val="2"/>
            <charset val="238"/>
          </rPr>
          <t xml:space="preserve">
889943 Munkáltatók által nyújtott lakástámogatások</t>
        </r>
      </text>
    </comment>
    <comment ref="F66" authorId="1" shapeId="0">
      <text>
        <r>
          <rPr>
            <b/>
            <sz val="9"/>
            <color indexed="81"/>
            <rFont val="Segoe UI"/>
            <family val="2"/>
            <charset val="238"/>
          </rPr>
          <t>Balog Lászlóné Zsuzsa:</t>
        </r>
        <r>
          <rPr>
            <sz val="9"/>
            <color indexed="81"/>
            <rFont val="Segoe UI"/>
            <family val="2"/>
            <charset val="238"/>
          </rPr>
          <t xml:space="preserve">
B74. Felhalmozási célú visszatérítendő támogatások, kölcsönök visszatérülése államháztartáson kívülről
Ezen a rovaton kell elszámolni a B819. Tulajdonosi kölcsönök bevételei rovaton elszámolandó tulajdonosi kölcsönök kivételével az Európai Unión és külföldi kormányokon, más nemzetközi szervezeteken kívüli más államháztartáson kívüli szervezetek, személyek számára visszafizetési kötelezettség mellett felhalmozási célból nyújtott támogatások, kölcsönök kamatot és más költséget, díjat nem tartalmazó törlesztéséből származó bevételeket.
A rovaton elszámolt bevételeket a beszámolóban a következő bontásban kell szerepeltetni.
a) ebből: egyházi jogi személyek,
b) ebből: nonprofit gazdasági társaságok,
c) ebből: egyéb civil szervezetek,
d) ebből: </t>
        </r>
        <r>
          <rPr>
            <sz val="9"/>
            <color indexed="10"/>
            <rFont val="Segoe UI"/>
            <family val="2"/>
            <charset val="238"/>
          </rPr>
          <t>háztartások</t>
        </r>
        <r>
          <rPr>
            <sz val="9"/>
            <color indexed="81"/>
            <rFont val="Segoe UI"/>
            <family val="2"/>
            <charset val="238"/>
          </rPr>
          <t>,
e) ebből: pénzügyi vállalkozások,
f) ebből: állami többségi tulajdonú nem pénzügyi vállalkozások,
g) ebből: önkormányzati többségi tulajdonú nem pénzügyi vállalkozások,
h) ebből: egyéb vállalkozások,
i) ebből: külföldi szervezetek, személyek.</t>
        </r>
      </text>
    </comment>
    <comment ref="G66" authorId="1" shapeId="0">
      <text>
        <r>
          <rPr>
            <b/>
            <sz val="9"/>
            <color indexed="81"/>
            <rFont val="Segoe UI"/>
            <family val="2"/>
            <charset val="238"/>
          </rPr>
          <t>Balog Lászlóné Zsuzsa:</t>
        </r>
        <r>
          <rPr>
            <sz val="9"/>
            <color indexed="81"/>
            <rFont val="Segoe UI"/>
            <family val="2"/>
            <charset val="238"/>
          </rPr>
          <t xml:space="preserve">
061030 Lakáshoz jutást segítő támogatások</t>
        </r>
      </text>
    </comment>
  </commentList>
</comments>
</file>

<file path=xl/comments9.xml><?xml version="1.0" encoding="utf-8"?>
<comments xmlns="http://schemas.openxmlformats.org/spreadsheetml/2006/main">
  <authors>
    <author>Balog Lászlóné</author>
    <author>Balog Lászlóné Zsuzsa</author>
    <author>Szigetiné B. Ildikó</author>
  </authors>
  <commentList>
    <comment ref="A15" authorId="0" shapeId="0">
      <text>
        <r>
          <rPr>
            <b/>
            <sz val="8"/>
            <color indexed="81"/>
            <rFont val="Tahoma"/>
            <family val="2"/>
            <charset val="238"/>
          </rPr>
          <t>Balog Lászlóné:</t>
        </r>
        <r>
          <rPr>
            <sz val="8"/>
            <color indexed="81"/>
            <rFont val="Tahoma"/>
            <family val="2"/>
            <charset val="238"/>
          </rPr>
          <t xml:space="preserve">
852021 Általános iskolai tanulók nappali rendszerű nevelése, oktatása 5-8.</t>
        </r>
      </text>
    </comment>
    <comment ref="F1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G15"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F1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1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1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1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A21" authorId="0" shapeId="0">
      <text>
        <r>
          <rPr>
            <b/>
            <sz val="8"/>
            <color indexed="81"/>
            <rFont val="Tahoma"/>
            <family val="2"/>
            <charset val="238"/>
          </rPr>
          <t>Balog Lászlóné:</t>
        </r>
        <r>
          <rPr>
            <sz val="8"/>
            <color indexed="81"/>
            <rFont val="Tahoma"/>
            <family val="2"/>
            <charset val="238"/>
          </rPr>
          <t xml:space="preserve">
852021 Általános iskolai tanulók nappali rendszerű nevelése, oktatása 5-8.</t>
        </r>
      </text>
    </comment>
    <comment ref="F2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2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3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3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F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K71.</t>
        </r>
        <r>
          <rPr>
            <sz val="9"/>
            <color indexed="81"/>
            <rFont val="Segoe UI"/>
            <family val="2"/>
            <charset val="238"/>
          </rPr>
          <t xml:space="preserve"> </t>
        </r>
        <r>
          <rPr>
            <u/>
            <sz val="9"/>
            <color indexed="81"/>
            <rFont val="Segoe UI"/>
            <family val="2"/>
            <charset val="238"/>
          </rPr>
          <t>Ingatlanok felújítása</t>
        </r>
        <r>
          <rPr>
            <sz val="9"/>
            <color indexed="81"/>
            <rFont val="Segoe UI"/>
            <family val="2"/>
            <charset val="238"/>
          </rPr>
          <t xml:space="preserve">
Ezen a rovaton kell elszámolni az ingatlanok értékét növelő felújítások kiadásait.</t>
        </r>
      </text>
    </comment>
    <comment ref="G34" authorId="1" shapeId="0">
      <text>
        <r>
          <rPr>
            <b/>
            <sz val="9"/>
            <color indexed="81"/>
            <rFont val="Segoe UI"/>
            <family val="2"/>
            <charset val="238"/>
          </rPr>
          <t>Balog Lászlóné Zsuzsa:</t>
        </r>
        <r>
          <rPr>
            <sz val="9"/>
            <color indexed="81"/>
            <rFont val="Segoe UI"/>
            <family val="2"/>
            <charset val="238"/>
          </rPr>
          <t xml:space="preserve">
A Kodályé és a Járdányié, ott ez a COFOG kell</t>
        </r>
      </text>
    </comment>
    <comment ref="F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G39"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F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K61.</t>
        </r>
        <r>
          <rPr>
            <sz val="9"/>
            <color indexed="81"/>
            <rFont val="Segoe UI"/>
            <family val="2"/>
            <charset val="238"/>
          </rPr>
          <t xml:space="preserve"> </t>
        </r>
        <r>
          <rPr>
            <u/>
            <sz val="9"/>
            <color indexed="81"/>
            <rFont val="Segoe UI"/>
            <family val="2"/>
            <charset val="238"/>
          </rPr>
          <t>Immateriális javak beszerzése, létesítése</t>
        </r>
        <r>
          <rPr>
            <sz val="9"/>
            <color indexed="81"/>
            <rFont val="Segoe UI"/>
            <family val="2"/>
            <charset val="238"/>
          </rPr>
          <t xml:space="preserve">
Ezen a rovaton kell elszámolni az immateriális javak vételárát.</t>
        </r>
      </text>
    </comment>
    <comment ref="F4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F4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4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5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F5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A62"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F6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K311.</t>
        </r>
        <r>
          <rPr>
            <sz val="9"/>
            <color indexed="81"/>
            <rFont val="Segoe UI"/>
            <family val="2"/>
            <charset val="238"/>
          </rPr>
          <t xml:space="preserve"> </t>
        </r>
        <r>
          <rPr>
            <u/>
            <sz val="9"/>
            <color indexed="81"/>
            <rFont val="Segoe UI"/>
            <family val="2"/>
            <charset val="238"/>
          </rPr>
          <t>Szakmai anyagok beszerzése</t>
        </r>
        <r>
          <rPr>
            <sz val="9"/>
            <color indexed="81"/>
            <rFont val="Segoe UI"/>
            <family val="2"/>
            <charset val="238"/>
          </rPr>
          <t xml:space="preserve">
Ezen a rovaton kell elszámolni
a) a gyógyszerek, gyógyszernek nem minősülő gyógyhatású készítmények, tápszerek, vér- és vérkészítmények, a gyógyászati diagnosztikai segédanyagok beszerzése után fizetett vételárat,
b) a gyógyszer alapanyagként használt vegyszerek, valamint a szakmai - termelési, oktatási, kutatási - felhasználású vegyszerek beszerzése után fizetett vételárat,
c) a tevékenységét segítő és a napi, rendszeres tájékoztatást szolgáló, papír alapú eszközök - így különösen könyvek, közlönyök, jogi információk, napilapok, folyóiratok - beszerzése, előfizetése után fizetett vételárat,
d) a 12. § (7) bekezdése szerinti egyéb készletek vételárát, és
e) az olyan informatikai eszközök, elektronikus könyvek, egyéb információhordozók beszerzése után fizetett vételárat, amelyek a tevékenységet legfeljebb egy évig szolgálják.</t>
        </r>
      </text>
    </comment>
    <comment ref="G66"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F6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7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7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7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8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F8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F9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9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G93" authorId="1" shapeId="0">
      <text>
        <r>
          <rPr>
            <b/>
            <sz val="9"/>
            <color indexed="81"/>
            <rFont val="Segoe UI"/>
            <family val="2"/>
            <charset val="238"/>
          </rPr>
          <t>Balog Lászlóné Zsuzsa:</t>
        </r>
        <r>
          <rPr>
            <sz val="9"/>
            <color indexed="81"/>
            <rFont val="Segoe UI"/>
            <family val="2"/>
            <charset val="238"/>
          </rPr>
          <t xml:space="preserve">
A Kodályé és a Járdányié, ott ez a COFOG kell</t>
        </r>
      </text>
    </comment>
    <comment ref="F9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F10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K335.</t>
        </r>
        <r>
          <rPr>
            <sz val="9"/>
            <color indexed="81"/>
            <rFont val="Segoe UI"/>
            <family val="2"/>
            <charset val="238"/>
          </rPr>
          <t xml:space="preserve"> </t>
        </r>
        <r>
          <rPr>
            <u/>
            <sz val="9"/>
            <color indexed="81"/>
            <rFont val="Segoe UI"/>
            <family val="2"/>
            <charset val="238"/>
          </rPr>
          <t>Közvetített szolgáltatások</t>
        </r>
        <r>
          <rPr>
            <sz val="9"/>
            <color indexed="81"/>
            <rFont val="Segoe UI"/>
            <family val="2"/>
            <charset val="238"/>
          </rPr>
          <t xml:space="preserve">
Ezen a rovaton kell elszámolni az Szt. 3. § (4) bekezdés 1. pontja szerinti közvetített szolgáltatások beszerzése után fizetett vételárat.
A rovaton elszámolt kiadásokat a beszámolóban a következő bontásban kell szerepeltetni:
a) ebből: államháztartáson belül.</t>
        </r>
      </text>
    </comment>
    <comment ref="F10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A105"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106"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G106"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A107"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108"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G108" authorId="2" shapeId="0">
      <text>
        <r>
          <rPr>
            <b/>
            <sz val="9"/>
            <color indexed="81"/>
            <rFont val="Segoe UI"/>
            <family val="2"/>
            <charset val="238"/>
          </rPr>
          <t>Szigetiné B. Ildikó:</t>
        </r>
        <r>
          <rPr>
            <sz val="9"/>
            <color indexed="81"/>
            <rFont val="Segoe UI"/>
            <family val="2"/>
            <charset val="238"/>
          </rPr>
          <t xml:space="preserve">
nem lehetne int. Étkeztetés?
</t>
        </r>
      </text>
    </comment>
    <comment ref="A110"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A112" authorId="0" shapeId="0">
      <text>
        <r>
          <rPr>
            <b/>
            <sz val="8"/>
            <color indexed="81"/>
            <rFont val="Tahoma"/>
            <family val="2"/>
            <charset val="238"/>
          </rPr>
          <t>Balog Lászlóné:</t>
        </r>
        <r>
          <rPr>
            <sz val="8"/>
            <color indexed="81"/>
            <rFont val="Tahoma"/>
            <family val="2"/>
            <charset val="238"/>
          </rPr>
          <t xml:space="preserve">
856099 Egyéb oktatást kiegészítő tevékenység</t>
        </r>
      </text>
    </comment>
    <comment ref="G114"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G115"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F11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2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a közbeszerzési díjat,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G121" authorId="1" shapeId="0">
      <text>
        <r>
          <rPr>
            <b/>
            <sz val="9"/>
            <color indexed="81"/>
            <rFont val="Segoe UI"/>
            <family val="2"/>
            <charset val="238"/>
          </rPr>
          <t>Balog Lászlóné Zsuzsa:</t>
        </r>
        <r>
          <rPr>
            <sz val="9"/>
            <color indexed="81"/>
            <rFont val="Segoe UI"/>
            <family val="2"/>
            <charset val="238"/>
          </rPr>
          <t xml:space="preserve">
092120 Köznevelési intézmény 5–8. évfolyamán tanulók nevelésével, oktatásával összefüggő működtetési feladatok</t>
        </r>
      </text>
    </comment>
    <comment ref="F12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2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F13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1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G145" authorId="1" shapeId="0">
      <text>
        <r>
          <rPr>
            <b/>
            <sz val="9"/>
            <color indexed="81"/>
            <rFont val="Segoe UI"/>
            <family val="2"/>
            <charset val="238"/>
          </rPr>
          <t>Balog Lászlóné Zsuzsa:</t>
        </r>
        <r>
          <rPr>
            <sz val="9"/>
            <color indexed="81"/>
            <rFont val="Segoe UI"/>
            <family val="2"/>
            <charset val="238"/>
          </rPr>
          <t xml:space="preserve">
A Kodályé és a Járdányié, ott ez a COFOG kell</t>
        </r>
      </text>
    </comment>
  </commentList>
</comments>
</file>

<file path=xl/comments10.xml><?xml version="1.0" encoding="utf-8"?>
<comments xmlns="http://schemas.openxmlformats.org/spreadsheetml/2006/main">
  <authors>
    <author>Balog Lászlóné</author>
    <author>Balog Lászlóné Zsuzsa</author>
  </authors>
  <commentList>
    <comment ref="A18" authorId="0" shapeId="0">
      <text>
        <r>
          <rPr>
            <b/>
            <sz val="8"/>
            <color indexed="81"/>
            <rFont val="Tahoma"/>
            <family val="2"/>
            <charset val="238"/>
          </rPr>
          <t>Balog Lászlóné:</t>
        </r>
        <r>
          <rPr>
            <sz val="8"/>
            <color indexed="81"/>
            <rFont val="Tahoma"/>
            <family val="2"/>
            <charset val="238"/>
          </rPr>
          <t xml:space="preserve">
931102 Sportlétesítmények működtetése és fejlesztése
</t>
        </r>
      </text>
    </comment>
    <comment ref="F1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G18" authorId="1" shapeId="0">
      <text>
        <r>
          <rPr>
            <b/>
            <sz val="9"/>
            <color indexed="81"/>
            <rFont val="Segoe UI"/>
            <family val="2"/>
            <charset val="238"/>
          </rPr>
          <t>Balog Lászlóné Zsuzsa:</t>
        </r>
        <r>
          <rPr>
            <sz val="9"/>
            <color indexed="81"/>
            <rFont val="Segoe UI"/>
            <family val="2"/>
            <charset val="238"/>
          </rPr>
          <t xml:space="preserve">
081030 Sportlétesítmények, edzőtáborok működtetése és fejlesztése</t>
        </r>
      </text>
    </comment>
    <comment ref="A24" authorId="0" shapeId="0">
      <text>
        <r>
          <rPr>
            <b/>
            <sz val="8"/>
            <color indexed="81"/>
            <rFont val="Tahoma"/>
            <family val="2"/>
            <charset val="238"/>
          </rPr>
          <t>Balog Lászlóné:</t>
        </r>
        <r>
          <rPr>
            <sz val="8"/>
            <color indexed="81"/>
            <rFont val="Tahoma"/>
            <family val="2"/>
            <charset val="238"/>
          </rPr>
          <t xml:space="preserve">
931102 Sportlétesítmények működtetése és fejlesztése
</t>
        </r>
      </text>
    </comment>
    <comment ref="A25" authorId="0" shapeId="0">
      <text>
        <r>
          <rPr>
            <b/>
            <sz val="8"/>
            <color indexed="81"/>
            <rFont val="Tahoma"/>
            <family val="2"/>
            <charset val="238"/>
          </rPr>
          <t>Balog Lászlóné:</t>
        </r>
        <r>
          <rPr>
            <sz val="8"/>
            <color indexed="81"/>
            <rFont val="Tahoma"/>
            <family val="2"/>
            <charset val="238"/>
          </rPr>
          <t xml:space="preserve">
931102 Sportlétesítmények működtetése és fejlesztése
</t>
        </r>
      </text>
    </comment>
    <comment ref="A26" authorId="0" shapeId="0">
      <text>
        <r>
          <rPr>
            <b/>
            <sz val="8"/>
            <color indexed="81"/>
            <rFont val="Tahoma"/>
            <family val="2"/>
            <charset val="238"/>
          </rPr>
          <t>Balog Lászlóné:</t>
        </r>
        <r>
          <rPr>
            <sz val="8"/>
            <color indexed="81"/>
            <rFont val="Tahoma"/>
            <family val="2"/>
            <charset val="238"/>
          </rPr>
          <t xml:space="preserve">
931102 Sportlétesítmények működtetése és fejlesztése
</t>
        </r>
      </text>
    </comment>
    <comment ref="A28" authorId="0" shapeId="0">
      <text>
        <r>
          <rPr>
            <b/>
            <sz val="8"/>
            <color indexed="81"/>
            <rFont val="Tahoma"/>
            <family val="2"/>
            <charset val="238"/>
          </rPr>
          <t>Balog Lászlóné:</t>
        </r>
        <r>
          <rPr>
            <sz val="8"/>
            <color indexed="81"/>
            <rFont val="Tahoma"/>
            <family val="2"/>
            <charset val="238"/>
          </rPr>
          <t xml:space="preserve">
931102 Sportlétesítmények működtetése és fejlesztése
</t>
        </r>
      </text>
    </comment>
    <comment ref="F3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F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3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közigazgatási alap és szakvizsgáért és a kötelező közigazgatási továbbképzésért fizetett munkáltatói térítés ellenértékét, a pénzügyi, befektetési, biztosítóintézeti szolgáltatásokkal összefüggésben felmerülő díjakat, jutalékokat és más kiadásokat - ideértve a Kincstár által felszámított díjakat is -, ha azokat nem a személyi juttatások között kell megjeleníteni.</t>
        </r>
      </text>
    </comment>
    <comment ref="F4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t>
        </r>
        <r>
          <rPr>
            <b/>
            <sz val="9"/>
            <color indexed="10"/>
            <rFont val="Segoe UI"/>
            <family val="2"/>
            <charset val="238"/>
          </rPr>
          <t>a közbeszerzési díjat</t>
        </r>
        <r>
          <rPr>
            <sz val="9"/>
            <color indexed="81"/>
            <rFont val="Segoe UI"/>
            <family val="2"/>
            <charset val="238"/>
          </rPr>
          <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57"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List>
</comments>
</file>

<file path=xl/comments11.xml><?xml version="1.0" encoding="utf-8"?>
<comments xmlns="http://schemas.openxmlformats.org/spreadsheetml/2006/main">
  <authors>
    <author>Balog Lászlóné Zsuzsa</author>
    <author>Kuti Anita Gabriella</author>
    <author>Szerző</author>
    <author>Balog Lászlóné</author>
  </authors>
  <commentList>
    <comment ref="F2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K61.</t>
        </r>
        <r>
          <rPr>
            <sz val="9"/>
            <color indexed="81"/>
            <rFont val="Segoe UI"/>
            <family val="2"/>
            <charset val="238"/>
          </rPr>
          <t xml:space="preserve"> </t>
        </r>
        <r>
          <rPr>
            <u/>
            <sz val="9"/>
            <color indexed="81"/>
            <rFont val="Segoe UI"/>
            <family val="2"/>
            <charset val="238"/>
          </rPr>
          <t>Immateriális javak beszerzése, létesítése</t>
        </r>
        <r>
          <rPr>
            <sz val="9"/>
            <color indexed="81"/>
            <rFont val="Segoe UI"/>
            <family val="2"/>
            <charset val="238"/>
          </rPr>
          <t xml:space="preserve">
Ezen a rovaton kell elszámolni az immateriális javak vételárát.</t>
        </r>
      </text>
    </comment>
    <comment ref="F23"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F24"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P24" authorId="1" shapeId="0">
      <text>
        <r>
          <rPr>
            <b/>
            <sz val="9"/>
            <color indexed="81"/>
            <rFont val="Segoe UI"/>
            <family val="2"/>
            <charset val="238"/>
          </rPr>
          <t>Kuti Anita Gabriella:</t>
        </r>
        <r>
          <rPr>
            <sz val="9"/>
            <color indexed="81"/>
            <rFont val="Segoe UI"/>
            <family val="2"/>
            <charset val="238"/>
          </rPr>
          <t xml:space="preserve">
300 - maradv-11 OK-1582/2018 </t>
        </r>
      </text>
    </comment>
    <comment ref="Q24" authorId="1" shapeId="0">
      <text>
        <r>
          <rPr>
            <b/>
            <sz val="9"/>
            <color indexed="81"/>
            <rFont val="Segoe UI"/>
            <family val="2"/>
            <charset val="238"/>
          </rPr>
          <t>Kuti Anita Gabriella:</t>
        </r>
        <r>
          <rPr>
            <sz val="9"/>
            <color indexed="81"/>
            <rFont val="Segoe UI"/>
            <family val="2"/>
            <charset val="238"/>
          </rPr>
          <t xml:space="preserve">
81 - maradv-11 OK-1582/2018 </t>
        </r>
      </text>
    </comment>
    <comment ref="B25" authorId="0" shapeId="0">
      <text>
        <r>
          <rPr>
            <b/>
            <sz val="9"/>
            <color indexed="81"/>
            <rFont val="Segoe UI"/>
            <family val="2"/>
            <charset val="238"/>
          </rPr>
          <t>Balog Lászlóné Zsuzsa:</t>
        </r>
        <r>
          <rPr>
            <sz val="9"/>
            <color indexed="81"/>
            <rFont val="Segoe UI"/>
            <family val="2"/>
            <charset val="238"/>
          </rPr>
          <t xml:space="preserve">
Korlátozottan forgalom-képes lett az 51721 hrsz.!!!</t>
        </r>
      </text>
    </comment>
    <comment ref="P25" authorId="1" shapeId="0">
      <text>
        <r>
          <rPr>
            <b/>
            <sz val="9"/>
            <color indexed="81"/>
            <rFont val="Segoe UI"/>
            <family val="2"/>
            <charset val="238"/>
          </rPr>
          <t>Kuti Anita Gabriella:</t>
        </r>
        <r>
          <rPr>
            <sz val="9"/>
            <color indexed="81"/>
            <rFont val="Segoe UI"/>
            <family val="2"/>
            <charset val="238"/>
          </rPr>
          <t xml:space="preserve">
4800 - maradv-11 OK-1637/2017</t>
        </r>
      </text>
    </comment>
    <comment ref="Q25" authorId="1" shapeId="0">
      <text>
        <r>
          <rPr>
            <b/>
            <sz val="9"/>
            <color indexed="81"/>
            <rFont val="Segoe UI"/>
            <family val="2"/>
            <charset val="238"/>
          </rPr>
          <t>Kuti Anita Gabriella:</t>
        </r>
        <r>
          <rPr>
            <sz val="9"/>
            <color indexed="81"/>
            <rFont val="Segoe UI"/>
            <family val="2"/>
            <charset val="238"/>
          </rPr>
          <t xml:space="preserve">
1296 - maradv-11 OK-1637/2017</t>
        </r>
      </text>
    </comment>
    <comment ref="B27" authorId="0" shapeId="0">
      <text>
        <r>
          <rPr>
            <b/>
            <sz val="9"/>
            <color indexed="81"/>
            <rFont val="Segoe UI"/>
            <family val="2"/>
            <charset val="238"/>
          </rPr>
          <t>Balog Lászlóné Zsuzsa:</t>
        </r>
        <r>
          <rPr>
            <sz val="9"/>
            <color indexed="81"/>
            <rFont val="Segoe UI"/>
            <family val="2"/>
            <charset val="238"/>
          </rPr>
          <t xml:space="preserve">
Korlátozottan forgalom-képes lett az 51721 hrsz.!!!</t>
        </r>
      </text>
    </comment>
    <comment ref="F30"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33"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34"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K331.</t>
        </r>
        <r>
          <rPr>
            <sz val="9"/>
            <color indexed="81"/>
            <rFont val="Segoe UI"/>
            <family val="2"/>
            <charset val="238"/>
          </rPr>
          <t xml:space="preserve"> </t>
        </r>
        <r>
          <rPr>
            <u/>
            <sz val="9"/>
            <color indexed="81"/>
            <rFont val="Segoe UI"/>
            <family val="2"/>
            <charset val="238"/>
          </rPr>
          <t>Közüzemi díjak</t>
        </r>
        <r>
          <rPr>
            <sz val="9"/>
            <color indexed="81"/>
            <rFont val="Segoe UI"/>
            <family val="2"/>
            <charset val="238"/>
          </rPr>
          <t xml:space="preserve">
Ezen a rovaton kell elszámolni a villamosenergia, gázenergia, távhő- és melegvíz szolgáltatások díjait, a víz- és csatornadíjakat.</t>
        </r>
      </text>
    </comment>
    <comment ref="F3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36" authorId="2" shapeId="0">
      <text>
        <r>
          <rPr>
            <b/>
            <sz val="9"/>
            <color indexed="81"/>
            <rFont val="Segoe UI"/>
            <family val="2"/>
            <charset val="238"/>
          </rPr>
          <t>Szerző:
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F38"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9"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1"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t>
        </r>
        <r>
          <rPr>
            <b/>
            <sz val="9"/>
            <color indexed="10"/>
            <rFont val="Segoe UI"/>
            <family val="2"/>
            <charset val="238"/>
          </rPr>
          <t>a közbeszerzési díjat</t>
        </r>
        <r>
          <rPr>
            <sz val="9"/>
            <color indexed="81"/>
            <rFont val="Segoe UI"/>
            <family val="2"/>
            <charset val="238"/>
          </rPr>
          <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45"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51" authorId="0"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K89.</t>
        </r>
        <r>
          <rPr>
            <sz val="9"/>
            <color indexed="81"/>
            <rFont val="Segoe UI"/>
            <family val="2"/>
            <charset val="238"/>
          </rPr>
          <t xml:space="preserve"> </t>
        </r>
        <r>
          <rPr>
            <u/>
            <sz val="9"/>
            <color indexed="81"/>
            <rFont val="Segoe UI"/>
            <family val="2"/>
            <charset val="238"/>
          </rPr>
          <t>Egyéb felhalmozási célú támogatások államháztartáson kívülre</t>
        </r>
        <r>
          <rPr>
            <sz val="9"/>
            <color indexed="81"/>
            <rFont val="Segoe UI"/>
            <family val="2"/>
            <charset val="238"/>
          </rPr>
          <t xml:space="preserve">
Ezen a rovaton kell elszámolni
a) a lakástámogatások kivételével az Európai Unión kívüli államháztartáson kívüli szervezetek, személyek számára felhalmozási célból végleges jelleggel nyújtott támogatásokat, és
b) az Európai Unión kívüli államháztartáson kívüli szervezetektől, személyektől felhalmozási célú átvett pénzeszközként vagy felhalmozási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A64" authorId="3" shapeId="0">
      <text>
        <r>
          <rPr>
            <b/>
            <sz val="8"/>
            <color indexed="81"/>
            <rFont val="Tahoma"/>
            <family val="2"/>
            <charset val="238"/>
          </rPr>
          <t>Balog Lászlóné:</t>
        </r>
        <r>
          <rPr>
            <sz val="8"/>
            <color indexed="81"/>
            <rFont val="Tahoma"/>
            <family val="2"/>
            <charset val="238"/>
          </rPr>
          <t xml:space="preserve">
422100 Folyadék szállítására szolgáló közmű építése </t>
        </r>
      </text>
    </comment>
    <comment ref="G64" authorId="0" shapeId="0">
      <text>
        <r>
          <rPr>
            <b/>
            <sz val="9"/>
            <color indexed="81"/>
            <rFont val="Segoe UI"/>
            <family val="2"/>
            <charset val="238"/>
          </rPr>
          <t>Balog Lászlóné Zsuzsa:</t>
        </r>
        <r>
          <rPr>
            <sz val="9"/>
            <color indexed="81"/>
            <rFont val="Segoe UI"/>
            <family val="2"/>
            <charset val="238"/>
          </rPr>
          <t xml:space="preserve">
063080 Vízellátással kapcsolatos közmű építése, fenntartása, üzemeltetése</t>
        </r>
      </text>
    </comment>
    <comment ref="T64" authorId="0" shapeId="0">
      <text>
        <r>
          <rPr>
            <b/>
            <sz val="9"/>
            <color indexed="81"/>
            <rFont val="Segoe UI"/>
            <family val="2"/>
            <charset val="238"/>
          </rPr>
          <t>Balog Lászlóné Zsuzsa:</t>
        </r>
        <r>
          <rPr>
            <sz val="9"/>
            <color indexed="81"/>
            <rFont val="Segoe UI"/>
            <family val="2"/>
            <charset val="238"/>
          </rPr>
          <t xml:space="preserve">
52 - 77 eim migráláshoz
</t>
        </r>
      </text>
    </comment>
    <comment ref="C66" authorId="3" shapeId="0">
      <text>
        <r>
          <rPr>
            <b/>
            <sz val="8"/>
            <color indexed="81"/>
            <rFont val="Tahoma"/>
            <family val="2"/>
            <charset val="238"/>
          </rPr>
          <t>Balog Lászlóné:</t>
        </r>
        <r>
          <rPr>
            <sz val="8"/>
            <color indexed="81"/>
            <rFont val="Tahoma"/>
            <family val="2"/>
            <charset val="238"/>
          </rPr>
          <t xml:space="preserve">
két külön összegző legyen : műk áfa bev
felh.áfa bev.</t>
        </r>
      </text>
    </comment>
    <comment ref="A68" authorId="3" shapeId="0">
      <text>
        <r>
          <rPr>
            <b/>
            <sz val="8"/>
            <color indexed="81"/>
            <rFont val="Tahoma"/>
            <family val="2"/>
            <charset val="238"/>
          </rPr>
          <t>Balog Lászlóné:</t>
        </r>
        <r>
          <rPr>
            <sz val="8"/>
            <color indexed="81"/>
            <rFont val="Tahoma"/>
            <family val="2"/>
            <charset val="238"/>
          </rPr>
          <t xml:space="preserve">
422100 Folyadék szállítására szolgáló közmű építése </t>
        </r>
      </text>
    </comment>
    <comment ref="G68" authorId="0" shapeId="0">
      <text>
        <r>
          <rPr>
            <b/>
            <sz val="9"/>
            <color indexed="81"/>
            <rFont val="Segoe UI"/>
            <family val="2"/>
            <charset val="238"/>
          </rPr>
          <t>Balog Lászlóné Zsuzsa:</t>
        </r>
        <r>
          <rPr>
            <sz val="9"/>
            <color indexed="81"/>
            <rFont val="Segoe UI"/>
            <family val="2"/>
            <charset val="238"/>
          </rPr>
          <t xml:space="preserve">
063080 Vízellátással kapcsolatos közmű építése, fenntartása, üzemeltetése</t>
        </r>
      </text>
    </comment>
  </commentList>
</comments>
</file>

<file path=xl/comments12.xml><?xml version="1.0" encoding="utf-8"?>
<comments xmlns="http://schemas.openxmlformats.org/spreadsheetml/2006/main">
  <authors>
    <author>Balog Lászlóné</author>
    <author>Balog Lászlóné Zsuzsa</author>
  </authors>
  <commentList>
    <comment ref="A20" authorId="0" shapeId="0">
      <text>
        <r>
          <rPr>
            <b/>
            <sz val="8"/>
            <color indexed="81"/>
            <rFont val="Tahoma"/>
            <family val="2"/>
            <charset val="238"/>
          </rPr>
          <t>Balog Lászlóné:</t>
        </r>
        <r>
          <rPr>
            <sz val="8"/>
            <color indexed="81"/>
            <rFont val="Tahoma"/>
            <family val="2"/>
            <charset val="238"/>
          </rPr>
          <t xml:space="preserve">
813000 Zöldterület-kezelés</t>
        </r>
      </text>
    </comment>
    <comment ref="F2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G20" authorId="1" shapeId="0">
      <text>
        <r>
          <rPr>
            <b/>
            <sz val="9"/>
            <color indexed="81"/>
            <rFont val="Segoe UI"/>
            <family val="2"/>
            <charset val="238"/>
          </rPr>
          <t>Balog Lászlóné Zsuzsa:</t>
        </r>
        <r>
          <rPr>
            <sz val="9"/>
            <color indexed="81"/>
            <rFont val="Segoe UI"/>
            <family val="2"/>
            <charset val="238"/>
          </rPr>
          <t xml:space="preserve">
066010 Zöldterület-kezelés</t>
        </r>
      </text>
    </comment>
    <comment ref="A21" authorId="0" shapeId="0">
      <text>
        <r>
          <rPr>
            <b/>
            <sz val="8"/>
            <color indexed="81"/>
            <rFont val="Tahoma"/>
            <family val="2"/>
            <charset val="238"/>
          </rPr>
          <t>Balog Lászlóné:</t>
        </r>
        <r>
          <rPr>
            <sz val="8"/>
            <color indexed="81"/>
            <rFont val="Tahoma"/>
            <family val="2"/>
            <charset val="238"/>
          </rPr>
          <t xml:space="preserve">
813000 Zöldterület-kezelés</t>
        </r>
      </text>
    </comment>
    <comment ref="F2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G21" authorId="1" shapeId="0">
      <text>
        <r>
          <rPr>
            <b/>
            <sz val="9"/>
            <color indexed="81"/>
            <rFont val="Segoe UI"/>
            <family val="2"/>
            <charset val="238"/>
          </rPr>
          <t>Balog Lászlóné Zsuzsa:</t>
        </r>
        <r>
          <rPr>
            <sz val="9"/>
            <color indexed="81"/>
            <rFont val="Segoe UI"/>
            <family val="2"/>
            <charset val="238"/>
          </rPr>
          <t xml:space="preserve">
066010 Zöldterület-kezelés</t>
        </r>
      </text>
    </comment>
    <comment ref="A22" authorId="0" shapeId="0">
      <text>
        <r>
          <rPr>
            <b/>
            <sz val="8"/>
            <color indexed="81"/>
            <rFont val="Tahoma"/>
            <family val="2"/>
            <charset val="238"/>
          </rPr>
          <t>Balog Lászlóné:</t>
        </r>
        <r>
          <rPr>
            <sz val="8"/>
            <color indexed="81"/>
            <rFont val="Tahoma"/>
            <family val="2"/>
            <charset val="238"/>
          </rPr>
          <t xml:space="preserve">
813000 Zöldterület-kezelés</t>
        </r>
      </text>
    </comment>
    <comment ref="F2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G22" authorId="1" shapeId="0">
      <text>
        <r>
          <rPr>
            <b/>
            <sz val="9"/>
            <color indexed="81"/>
            <rFont val="Segoe UI"/>
            <family val="2"/>
            <charset val="238"/>
          </rPr>
          <t>Balog Lászlóné Zsuzsa:</t>
        </r>
        <r>
          <rPr>
            <sz val="9"/>
            <color indexed="81"/>
            <rFont val="Segoe UI"/>
            <family val="2"/>
            <charset val="238"/>
          </rPr>
          <t xml:space="preserve">
066010 Zöldterület-kezelés</t>
        </r>
      </text>
    </comment>
    <comment ref="A23" authorId="0" shapeId="0">
      <text>
        <r>
          <rPr>
            <b/>
            <sz val="8"/>
            <color indexed="81"/>
            <rFont val="Tahoma"/>
            <family val="2"/>
            <charset val="238"/>
          </rPr>
          <t>Balog Lászlóné:</t>
        </r>
        <r>
          <rPr>
            <sz val="8"/>
            <color indexed="81"/>
            <rFont val="Tahoma"/>
            <family val="2"/>
            <charset val="238"/>
          </rPr>
          <t xml:space="preserve">
813000 Zöldterület-kezelés</t>
        </r>
      </text>
    </comment>
    <comment ref="A24" authorId="0" shapeId="0">
      <text>
        <r>
          <rPr>
            <b/>
            <sz val="8"/>
            <color indexed="81"/>
            <rFont val="Tahoma"/>
            <family val="2"/>
            <charset val="238"/>
          </rPr>
          <t>Balog Lászlóné:</t>
        </r>
        <r>
          <rPr>
            <sz val="8"/>
            <color indexed="81"/>
            <rFont val="Tahoma"/>
            <family val="2"/>
            <charset val="238"/>
          </rPr>
          <t xml:space="preserve">
813000 Zöldterület-kezelés</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2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G31" authorId="1" shapeId="0">
      <text>
        <r>
          <rPr>
            <b/>
            <sz val="9"/>
            <color indexed="81"/>
            <rFont val="Segoe UI"/>
            <family val="2"/>
            <charset val="238"/>
          </rPr>
          <t>Balog Lászlóné Zsuzsa:</t>
        </r>
        <r>
          <rPr>
            <sz val="9"/>
            <color indexed="81"/>
            <rFont val="Segoe UI"/>
            <family val="2"/>
            <charset val="238"/>
          </rPr>
          <t xml:space="preserve">
066010 Zöldterület-kezelés</t>
        </r>
      </text>
    </comment>
    <comment ref="F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t>
        </r>
        <r>
          <rPr>
            <b/>
            <sz val="9"/>
            <color indexed="10"/>
            <rFont val="Segoe UI"/>
            <family val="2"/>
            <charset val="238"/>
          </rPr>
          <t>a közbeszerzési díjat</t>
        </r>
        <r>
          <rPr>
            <sz val="9"/>
            <color indexed="81"/>
            <rFont val="Segoe UI"/>
            <family val="2"/>
            <charset val="238"/>
          </rPr>
          <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3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4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K512.</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Európai Unión kívüli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ideértve a közcélú felajánlásokat, adományokat, a segélyeket, az agrár és a bűncselekmények áldozatainak fizetett kárenyhítéseket, a bevett egyházaknak átadásra nem került ingatlanok utáni járadékot, az életjáradékot, valamint a tanulmányi szerződés díját is, és
b) az Európai Unión kívüli államháztartáson kívüli szervezetektől, személyektől működési célú átvett pénzeszközként vagy működési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G40" authorId="1" shapeId="0">
      <text>
        <r>
          <rPr>
            <b/>
            <sz val="9"/>
            <color indexed="81"/>
            <rFont val="Segoe UI"/>
            <family val="2"/>
            <charset val="238"/>
          </rPr>
          <t>Balog Lászlóné Zsuzsa:</t>
        </r>
        <r>
          <rPr>
            <sz val="9"/>
            <color indexed="81"/>
            <rFont val="Segoe UI"/>
            <family val="2"/>
            <charset val="238"/>
          </rPr>
          <t xml:space="preserve">
</t>
        </r>
        <r>
          <rPr>
            <u/>
            <sz val="9"/>
            <color indexed="81"/>
            <rFont val="Segoe UI"/>
            <family val="2"/>
            <charset val="238"/>
          </rPr>
          <t>086020 Helyi, térségi közösségi tér biztosítása, működtetése</t>
        </r>
        <r>
          <rPr>
            <sz val="9"/>
            <color indexed="81"/>
            <rFont val="Segoe UI"/>
            <family val="2"/>
            <charset val="238"/>
          </rPr>
          <t xml:space="preserve">
Ide tartozik:
- az egyes intézmények helyiségeinek közművelődési célú és egyéb közösségi programokra, rendezvényekre való rendelkezésre bocsátását biztosító tevékenységekkel összefüggő feladatok ellátása.
</t>
        </r>
      </text>
    </comment>
    <comment ref="A53" authorId="0" shapeId="0">
      <text>
        <r>
          <rPr>
            <b/>
            <sz val="8"/>
            <color indexed="81"/>
            <rFont val="Tahoma"/>
            <family val="2"/>
            <charset val="238"/>
          </rPr>
          <t>Balog Lászlóné:</t>
        </r>
        <r>
          <rPr>
            <sz val="8"/>
            <color indexed="81"/>
            <rFont val="Tahoma"/>
            <family val="2"/>
            <charset val="238"/>
          </rPr>
          <t xml:space="preserve">
813000 Zöldterület-kezelés</t>
        </r>
      </text>
    </comment>
    <comment ref="G53" authorId="1" shapeId="0">
      <text>
        <r>
          <rPr>
            <b/>
            <sz val="9"/>
            <color indexed="81"/>
            <rFont val="Segoe UI"/>
            <family val="2"/>
            <charset val="238"/>
          </rPr>
          <t>Balog Lászlóné Zsuzsa:</t>
        </r>
        <r>
          <rPr>
            <sz val="9"/>
            <color indexed="81"/>
            <rFont val="Segoe UI"/>
            <family val="2"/>
            <charset val="238"/>
          </rPr>
          <t xml:space="preserve">
066010 Zöldterület-kezelés</t>
        </r>
      </text>
    </comment>
  </commentList>
</comments>
</file>

<file path=xl/comments13.xml><?xml version="1.0" encoding="utf-8"?>
<comments xmlns="http://schemas.openxmlformats.org/spreadsheetml/2006/main">
  <authors>
    <author>Balog Lászlóné</author>
    <author>Balog Lászlóné Zsuzsa</author>
  </authors>
  <commentList>
    <comment ref="A19"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F1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G19" authorId="1" shapeId="0">
      <text>
        <r>
          <rPr>
            <b/>
            <sz val="9"/>
            <color indexed="81"/>
            <rFont val="Segoe UI"/>
            <family val="2"/>
            <charset val="238"/>
          </rPr>
          <t>Balog Lászlóné Zsuzsa:</t>
        </r>
        <r>
          <rPr>
            <sz val="9"/>
            <color indexed="81"/>
            <rFont val="Segoe UI"/>
            <family val="2"/>
            <charset val="238"/>
          </rPr>
          <t xml:space="preserve">
091140 Óvodai nevelés, ellátás működtetési feladatai</t>
        </r>
      </text>
    </comment>
    <comment ref="A21"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F2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K62.</t>
        </r>
        <r>
          <rPr>
            <sz val="9"/>
            <color indexed="81"/>
            <rFont val="Segoe UI"/>
            <family val="2"/>
            <charset val="238"/>
          </rPr>
          <t xml:space="preserve"> </t>
        </r>
        <r>
          <rPr>
            <u/>
            <sz val="9"/>
            <color indexed="81"/>
            <rFont val="Segoe UI"/>
            <family val="2"/>
            <charset val="238"/>
          </rPr>
          <t>Ingatlanok beszerzése, létesítése</t>
        </r>
        <r>
          <rPr>
            <sz val="9"/>
            <color indexed="81"/>
            <rFont val="Segoe UI"/>
            <family val="2"/>
            <charset val="238"/>
          </rPr>
          <t xml:space="preserve">
Ezen a rovaton kell elszámolni az ingatlanok és az ingatlanhoz kapcsolódó vagyoni értékű jogok bekerülési értékébe beszámító kiadásokat.
A rovaton elszámolt kiadásokat a beszámolóban a következő bontásban kell szerepeltetni:
a) ebből: termőföld-vásárlás kiadásai.</t>
        </r>
      </text>
    </comment>
    <comment ref="A22"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F2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K64.</t>
        </r>
        <r>
          <rPr>
            <sz val="9"/>
            <color indexed="81"/>
            <rFont val="Segoe UI"/>
            <family val="2"/>
            <charset val="238"/>
          </rPr>
          <t xml:space="preserve"> </t>
        </r>
        <r>
          <rPr>
            <u/>
            <sz val="9"/>
            <color indexed="81"/>
            <rFont val="Segoe UI"/>
            <family val="2"/>
            <charset val="238"/>
          </rPr>
          <t>Egyéb tárgyi eszközök beszerzése, létesítése</t>
        </r>
        <r>
          <rPr>
            <sz val="9"/>
            <color indexed="81"/>
            <rFont val="Segoe UI"/>
            <family val="2"/>
            <charset val="238"/>
          </rPr>
          <t xml:space="preserve">
Ezen a rovaton kell elszámolni az ingatlannak és informatikai eszköznek nem minősülő tárgyi eszközök bekerülési értékébe beszámító kiadásokat.</t>
        </r>
      </text>
    </comment>
    <comment ref="F2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A27"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F2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K335.</t>
        </r>
        <r>
          <rPr>
            <sz val="9"/>
            <color indexed="81"/>
            <rFont val="Segoe UI"/>
            <family val="2"/>
            <charset val="238"/>
          </rPr>
          <t xml:space="preserve"> </t>
        </r>
        <r>
          <rPr>
            <u/>
            <sz val="9"/>
            <color indexed="81"/>
            <rFont val="Segoe UI"/>
            <family val="2"/>
            <charset val="238"/>
          </rPr>
          <t>Közvetített szolgáltatások</t>
        </r>
        <r>
          <rPr>
            <sz val="9"/>
            <color indexed="81"/>
            <rFont val="Segoe UI"/>
            <family val="2"/>
            <charset val="238"/>
          </rPr>
          <t xml:space="preserve">
Ezen a rovaton kell elszámolni az Szt. 3. § (4) bekezdés 1. pontja szerinti közvetített szolgáltatások beszerzése után fizetett vételárat.
A rovaton elszámolt kiadásokat a beszámolóban a következő bontásban kell szerepeltetni:
a) ebből: államháztartáson belül.</t>
        </r>
      </text>
    </comment>
    <comment ref="A28"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F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útüzemeltetési, környezetvédelmi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F2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K336.</t>
        </r>
        <r>
          <rPr>
            <sz val="9"/>
            <color indexed="81"/>
            <rFont val="Segoe UI"/>
            <family val="2"/>
            <charset val="238"/>
          </rPr>
          <t xml:space="preserve"> </t>
        </r>
        <r>
          <rPr>
            <u/>
            <sz val="9"/>
            <color indexed="81"/>
            <rFont val="Segoe UI"/>
            <family val="2"/>
            <charset val="238"/>
          </rPr>
          <t>Szakmai tevékenységet segítő szolgáltatások</t>
        </r>
        <r>
          <rPr>
            <sz val="9"/>
            <color indexed="81"/>
            <rFont val="Segoe UI"/>
            <family val="2"/>
            <charset val="238"/>
          </rPr>
          <t xml:space="preserve">
Ezen a rovaton kell elszámolni
a) azokat az egyébként jellemzően az államháztartás által kibocsátott komplex szolgáltatások - így különösen egészségügyi, oktatási (az informatikai oktatás kivételével), szociális, útüzemeltetési, környezetvédelmi szolgáltatások - vételárát, amelyeket államháztartáson kívüli szervezetek, személyek teljesítenek, és
b) más szellemi jellegű tevékenység szolgáltatásvásárlással történő ellátása miatt fizetett vételárakat, így különösen a tervezői, tanácsadói, ügyvédi, jogi segítői, fordító-, közjegyzői, közbeszerzési irodai díjakat.</t>
        </r>
      </text>
    </comment>
    <comment ref="C32" authorId="0" shapeId="0">
      <text>
        <r>
          <rPr>
            <b/>
            <sz val="8"/>
            <color indexed="81"/>
            <rFont val="Tahoma"/>
            <family val="2"/>
            <charset val="238"/>
          </rPr>
          <t>Balog Lászlóné:</t>
        </r>
        <r>
          <rPr>
            <sz val="8"/>
            <color indexed="81"/>
            <rFont val="Tahoma"/>
            <family val="2"/>
            <charset val="238"/>
          </rPr>
          <t xml:space="preserve">
csak előirányzati fkv-i szám van nyitva - forgalom nem lehet rajta!!!</t>
        </r>
      </text>
    </comment>
    <comment ref="F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K355.</t>
        </r>
        <r>
          <rPr>
            <sz val="9"/>
            <color indexed="81"/>
            <rFont val="Segoe UI"/>
            <family val="2"/>
            <charset val="238"/>
          </rPr>
          <t xml:space="preserve"> </t>
        </r>
        <r>
          <rPr>
            <u/>
            <sz val="9"/>
            <color indexed="81"/>
            <rFont val="Segoe UI"/>
            <family val="2"/>
            <charset val="238"/>
          </rPr>
          <t>Egyéb dologi kiadások</t>
        </r>
        <r>
          <rPr>
            <sz val="9"/>
            <color indexed="81"/>
            <rFont val="Segoe UI"/>
            <family val="2"/>
            <charset val="238"/>
          </rPr>
          <t xml:space="preserve">
Ezen a rovaton kell elszámolni
a) a behajthatatlan adott előlegeket,
b) a működési bevételek között elszámolt bevételek bármely okból, a bevétel elszámolását követő években történő visszafizetését,
c) az 1 és 2 forintos érmék forgalomból történő kivonása miatti kerekítési különbözetet, ha a készpénzes kiadások teljesítésekor, bevételek beszedéskor nem határozható meg egyértelműen, hogy az mely rovathoz kapcsolódik, mivel a készpénzmozgás egynél több kiadási, illetve bevételi rovatot érintett,
d) a tevékenység ellátással kapcsolatban felmerülő adó-, vám-, illeték és más adójellegű befizetések, hozzájárulások teljesítését, ha azokat nem más rovaton kell elszámolni,
e) a tevékenység ellátással kapcsolatban felmerülő kötelező jellegű díjakat, így különösen a díjköteles utak használata ellenében fizetett használati díjat, pótdíjat, elektronikus útdíjat, a járművek műszaki vizsgáztatásának díját, a zöldkártya hatósági díját, </t>
        </r>
        <r>
          <rPr>
            <b/>
            <sz val="9"/>
            <color indexed="10"/>
            <rFont val="Segoe UI"/>
            <family val="2"/>
            <charset val="238"/>
          </rPr>
          <t>a közbeszerzési díjat</t>
        </r>
        <r>
          <rPr>
            <sz val="9"/>
            <color indexed="81"/>
            <rFont val="Segoe UI"/>
            <family val="2"/>
            <charset val="238"/>
          </rPr>
          <t>, a közbeszerzésről szóló törvényben előírt ajánlati biztosítékot, és
f) a más rovaton nem szerepeltethető dologi jellegű kiadásokat, így különösen a szerződés megerősítésével, a szerződésszegéssel kapcsolatos kiadásokat (például foglaló, kötbér, jótállás, szavatosság, késedelmi kamat, a késedelmes vagy elmaradt teljesítés miatti kártérítés), a szerződésen kívüli károkozásért, személyiségi, dologi vagy más jog megsértéséért, jogalap nélküli gazdagodásért fizetett összegeket a K43. Pénzbeli kárpótlások, kártérítések rovaton elszámolandó kiadások kivételével, az adóhatóság által kiszabott szankciókat, a fizetett késedelmi és önellenőrzési pótlékokat, bírságokat, a perköltséget, a követelések vásárlására fordított kiadásokat, az OEP felé megtérített kiadásokat.</t>
        </r>
      </text>
    </comment>
    <comment ref="F3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52" authorId="0" shapeId="0">
      <text>
        <r>
          <rPr>
            <b/>
            <sz val="8"/>
            <color indexed="81"/>
            <rFont val="Tahoma"/>
            <family val="2"/>
            <charset val="238"/>
          </rPr>
          <t>Balog Lászlóné:</t>
        </r>
        <r>
          <rPr>
            <sz val="8"/>
            <color indexed="81"/>
            <rFont val="Tahoma"/>
            <family val="2"/>
            <charset val="238"/>
          </rPr>
          <t xml:space="preserve">
851011 Óvodai nevelés, ellátás
</t>
        </r>
      </text>
    </comment>
    <comment ref="B52" authorId="0" shapeId="0">
      <text>
        <r>
          <rPr>
            <b/>
            <sz val="8"/>
            <color indexed="81"/>
            <rFont val="Tahoma"/>
            <family val="2"/>
            <charset val="238"/>
          </rPr>
          <t>Balog Lászlóné:</t>
        </r>
        <r>
          <rPr>
            <sz val="8"/>
            <color indexed="81"/>
            <rFont val="Tahoma"/>
            <family val="2"/>
            <charset val="238"/>
          </rPr>
          <t xml:space="preserve">
Erre a sorra / részletezőre nem lehet se kötváll, se bevételi teljesítés</t>
        </r>
      </text>
    </comment>
    <comment ref="A56" authorId="0" shapeId="0">
      <text>
        <r>
          <rPr>
            <b/>
            <sz val="8"/>
            <color indexed="81"/>
            <rFont val="Tahoma"/>
            <family val="2"/>
            <charset val="238"/>
          </rPr>
          <t>Balog Lászlóné:</t>
        </r>
        <r>
          <rPr>
            <sz val="8"/>
            <color indexed="81"/>
            <rFont val="Tahoma"/>
            <family val="2"/>
            <charset val="238"/>
          </rPr>
          <t xml:space="preserve">
862101 Háziorvosi alapellátás</t>
        </r>
      </text>
    </comment>
    <comment ref="G56" authorId="1" shapeId="0">
      <text>
        <r>
          <rPr>
            <b/>
            <sz val="9"/>
            <color indexed="81"/>
            <rFont val="Segoe UI"/>
            <family val="2"/>
            <charset val="238"/>
          </rPr>
          <t>Balog Lászlóné Zsuzsa:</t>
        </r>
        <r>
          <rPr>
            <sz val="9"/>
            <color indexed="81"/>
            <rFont val="Segoe UI"/>
            <family val="2"/>
            <charset val="238"/>
          </rPr>
          <t xml:space="preserve">
091140 Óvodai nevelés, ellátás működtetési feladatai</t>
        </r>
      </text>
    </comment>
    <comment ref="A60" authorId="0" shapeId="0">
      <text>
        <r>
          <rPr>
            <b/>
            <sz val="8"/>
            <color indexed="81"/>
            <rFont val="Tahoma"/>
            <family val="2"/>
            <charset val="238"/>
          </rPr>
          <t>Balog Lászlóné:</t>
        </r>
        <r>
          <rPr>
            <sz val="8"/>
            <color indexed="81"/>
            <rFont val="Tahoma"/>
            <family val="2"/>
            <charset val="238"/>
          </rPr>
          <t xml:space="preserve">
862101 Háziorvosi alapellátás</t>
        </r>
      </text>
    </comment>
    <comment ref="G60" authorId="1" shapeId="0">
      <text>
        <r>
          <rPr>
            <b/>
            <sz val="9"/>
            <color indexed="81"/>
            <rFont val="Segoe UI"/>
            <family val="2"/>
            <charset val="238"/>
          </rPr>
          <t>Balog Lászlóné Zsuzsa:</t>
        </r>
        <r>
          <rPr>
            <sz val="9"/>
            <color indexed="81"/>
            <rFont val="Segoe UI"/>
            <family val="2"/>
            <charset val="238"/>
          </rPr>
          <t xml:space="preserve">
091140 Óvodai nevelés, ellátás működtetési feladatai</t>
        </r>
      </text>
    </comment>
    <comment ref="T60" authorId="1" shapeId="0">
      <text>
        <r>
          <rPr>
            <b/>
            <sz val="9"/>
            <color indexed="81"/>
            <rFont val="Segoe UI"/>
            <family val="2"/>
            <charset val="238"/>
          </rPr>
          <t>Balog Lászlóné Zsuzsa:</t>
        </r>
        <r>
          <rPr>
            <sz val="9"/>
            <color indexed="81"/>
            <rFont val="Segoe UI"/>
            <family val="2"/>
            <charset val="238"/>
          </rPr>
          <t xml:space="preserve">
27 - 137 eim
</t>
        </r>
      </text>
    </comment>
  </commentList>
</comments>
</file>

<file path=xl/comments14.xml><?xml version="1.0" encoding="utf-8"?>
<comments xmlns="http://schemas.openxmlformats.org/spreadsheetml/2006/main">
  <authors>
    <author>Szerző</author>
    <author>Balog Lászlóné Zsuzsa</author>
    <author>Havas Beatrix</author>
  </authors>
  <commentList>
    <comment ref="F18" authorId="0" shapeId="0">
      <text>
        <r>
          <rPr>
            <b/>
            <sz val="9"/>
            <color indexed="81"/>
            <rFont val="Segoe UI"/>
            <family val="2"/>
            <charset val="238"/>
          </rPr>
          <t>Szerző:
B16.</t>
        </r>
        <r>
          <rPr>
            <sz val="9"/>
            <color indexed="81"/>
            <rFont val="Segoe UI"/>
            <family val="2"/>
            <charset val="238"/>
          </rPr>
          <t xml:space="preserve"> </t>
        </r>
        <r>
          <rPr>
            <u/>
            <sz val="9"/>
            <color indexed="81"/>
            <rFont val="Segoe UI"/>
            <family val="2"/>
            <charset val="238"/>
          </rPr>
          <t>Egyéb működési célú támogatások bevételei államháztartáson belülről</t>
        </r>
        <r>
          <rPr>
            <sz val="9"/>
            <color indexed="81"/>
            <rFont val="Segoe UI"/>
            <family val="2"/>
            <charset val="238"/>
          </rPr>
          <t xml:space="preserve">
Ezen a rovaton kell elszámolni
a) az államháztartáson belüli szervezetektől működési célból, ellenérték nélkül, végleges jelleggel kapott bevételeket a központi, irányító szervi támogatás és az Ávr. 34. §-a alapján előirányzat-átcsoportosítással teljesítendő ügyletek kivételével, és
b) az államháztartáson belüli szervezetek számára működési célból végleges jelleggel nyújtott támogatások és más ellenérték nélküli kifizetések a kiadás elszámolását követő években történő visszafizetéséből származó bevételeket.
A rovaton elszámolt bevételeket a beszámolóban a II. fejezet 1. pontja szerinti bontásban kell szerepeltetni.</t>
        </r>
      </text>
    </comment>
    <comment ref="G18"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26"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2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3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4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4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5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6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 ref="A78"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D78" authorId="1" shapeId="0">
      <text>
        <r>
          <rPr>
            <b/>
            <sz val="9"/>
            <color indexed="81"/>
            <rFont val="Segoe UI"/>
            <family val="2"/>
            <charset val="238"/>
          </rPr>
          <t>Balog Lászlóné Zsuzsa:</t>
        </r>
        <r>
          <rPr>
            <sz val="9"/>
            <color indexed="81"/>
            <rFont val="Segoe UI"/>
            <family val="2"/>
            <charset val="238"/>
          </rPr>
          <t xml:space="preserve">
Egyéb fejezeti kezelésű előirányzattól működési célú támogat</t>
        </r>
      </text>
    </comment>
    <comment ref="F78" authorId="0" shapeId="0">
      <text>
        <r>
          <rPr>
            <b/>
            <sz val="9"/>
            <color indexed="81"/>
            <rFont val="Segoe UI"/>
            <family val="2"/>
            <charset val="238"/>
          </rPr>
          <t>Szerző:
B16.</t>
        </r>
        <r>
          <rPr>
            <sz val="9"/>
            <color indexed="81"/>
            <rFont val="Segoe UI"/>
            <family val="2"/>
            <charset val="238"/>
          </rPr>
          <t xml:space="preserve"> </t>
        </r>
        <r>
          <rPr>
            <u/>
            <sz val="9"/>
            <color indexed="81"/>
            <rFont val="Segoe UI"/>
            <family val="2"/>
            <charset val="238"/>
          </rPr>
          <t>Egyéb működési célú támogatások bevételei államháztartáson belülről</t>
        </r>
        <r>
          <rPr>
            <sz val="9"/>
            <color indexed="81"/>
            <rFont val="Segoe UI"/>
            <family val="2"/>
            <charset val="238"/>
          </rPr>
          <t xml:space="preserve">
Ezen a rovaton kell elszámolni
a) az államháztartáson belüli szervezetektől működési célból, ellenérték nélkül, végleges jelleggel kapott bevételeket a központi, irányító szervi támogatás és az Ávr. 34. §-a alapján előirányzat-átcsoportosítással teljesítendő ügyletek kivételével, és
b) az államháztartáson belüli szervezetek számára működési célból végleges jelleggel nyújtott támogatások és más ellenérték nélküli kifizetések a kiadás elszámolását követő években történő visszafizetéséből származó bevételeket.
A rovaton elszámolt bevételeket a beszámolóban a II. fejezet 1. pontja szerinti bontásban kell szerepeltetni.</t>
        </r>
      </text>
    </comment>
    <comment ref="G78"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A84"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F84"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8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A86"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D86" authorId="1" shapeId="0">
      <text>
        <r>
          <rPr>
            <b/>
            <sz val="9"/>
            <color indexed="81"/>
            <rFont val="Segoe UI"/>
            <family val="2"/>
            <charset val="238"/>
          </rPr>
          <t>Balog Lászlóné Zsuzsa:</t>
        </r>
        <r>
          <rPr>
            <sz val="9"/>
            <color indexed="81"/>
            <rFont val="Segoe UI"/>
            <family val="2"/>
            <charset val="238"/>
          </rPr>
          <t xml:space="preserve">
Egyéb különféle külső személyi juttatások kiadásai EGYÉB</t>
        </r>
      </text>
    </comment>
    <comment ref="F8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9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9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A94"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D94" authorId="2" shapeId="0">
      <text>
        <r>
          <rPr>
            <b/>
            <sz val="9"/>
            <color indexed="81"/>
            <rFont val="Segoe UI"/>
            <family val="2"/>
            <charset val="238"/>
          </rPr>
          <t>Havas Beatrix:</t>
        </r>
        <r>
          <rPr>
            <sz val="9"/>
            <color indexed="81"/>
            <rFont val="Segoe UI"/>
            <family val="2"/>
            <charset val="238"/>
          </rPr>
          <t xml:space="preserve">
Szociális hozzájárulási adó kiadásai
</t>
        </r>
      </text>
    </comment>
    <comment ref="F9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10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0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0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10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11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1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2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G122"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12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G123"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1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K512.</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Európai Unión kívüli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ideértve a közcélú felajánlásokat, adományokat, a segélyeket, az agrár és a bűncselekmények áldozatainak fizetett kárenyhítéseket, a bevett egyházaknak átadásra nem került ingatlanok utáni járadékot, az életjáradékot, valamint a tanulmányi szerződés díját is, és
b) az Európai Unión kívüli államháztartáson kívüli szervezetektől, személyektől működési célú átvett pénzeszközként vagy működési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F12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K512.</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Európai Unión kívüli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ideértve a közcélú felajánlásokat, adományokat, a segélyeket, az agrár és a bűncselekmények áldozatainak fizetett kárenyhítéseket, a bevett egyházaknak átadásra nem került ingatlanok utáni járadékot, az életjáradékot, valamint a tanulmányi szerződés díját is, és
b) az Európai Unión kívüli államháztartáson kívüli szervezetektől, személyektől működési célú átvett pénzeszközként vagy működési bevételként kapott bevételek bármely okból, a bevétel elszámolását követő években történő visszafizetését.
A rovaton elszámolt kiadásokat a beszámolóban a következő bontásban kell szerepeltetni.
a) ebből: egyházi jogi személyek,
b) ebből: nonprofit gazdasági társaságok,
c) ebből: egyéb civil szervezetek,
d) ebből: háztartások,
e) ebből: pénzügyi vállalkozások,
f) ebből: állami többségi tulajdonú nem pénzügyi vállalkozások,
g) ebből: önkormányzati többségi tulajdonú nem pénzügyi vállalkozások,
h) ebből: egyéb vállalkozások,
i) ebből: kormányok és nemzetközi szervezetek,
j) ebből: egyéb külföldiek.</t>
        </r>
      </text>
    </comment>
    <comment ref="A146"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D146" authorId="1" shapeId="0">
      <text>
        <r>
          <rPr>
            <b/>
            <sz val="9"/>
            <color indexed="81"/>
            <rFont val="Segoe UI"/>
            <family val="2"/>
            <charset val="238"/>
          </rPr>
          <t>Balog Lászlóné Zsuzsa:</t>
        </r>
        <r>
          <rPr>
            <sz val="9"/>
            <color indexed="81"/>
            <rFont val="Segoe UI"/>
            <family val="2"/>
            <charset val="238"/>
          </rPr>
          <t xml:space="preserve">
Egyéb fejezeti kezelésű előirányzattól működési célú támogat</t>
        </r>
      </text>
    </comment>
    <comment ref="F146" authorId="0" shapeId="0">
      <text>
        <r>
          <rPr>
            <b/>
            <sz val="9"/>
            <color indexed="81"/>
            <rFont val="Segoe UI"/>
            <family val="2"/>
            <charset val="238"/>
          </rPr>
          <t>Szerző:
B16.</t>
        </r>
        <r>
          <rPr>
            <sz val="9"/>
            <color indexed="81"/>
            <rFont val="Segoe UI"/>
            <family val="2"/>
            <charset val="238"/>
          </rPr>
          <t xml:space="preserve"> </t>
        </r>
        <r>
          <rPr>
            <u/>
            <sz val="9"/>
            <color indexed="81"/>
            <rFont val="Segoe UI"/>
            <family val="2"/>
            <charset val="238"/>
          </rPr>
          <t>Egyéb működési célú támogatások bevételei államháztartáson belülről</t>
        </r>
        <r>
          <rPr>
            <sz val="9"/>
            <color indexed="81"/>
            <rFont val="Segoe UI"/>
            <family val="2"/>
            <charset val="238"/>
          </rPr>
          <t xml:space="preserve">
Ezen a rovaton kell elszámolni
a) az államháztartáson belüli szervezetektől működési célból, ellenérték nélkül, végleges jelleggel kapott bevételeket a központi, irányító szervi támogatás és az Ávr. 34. §-a alapján előirányzat-átcsoportosítással teljesítendő ügyletek kivételével, és
b) az államháztartáson belüli szervezetek számára működési célból végleges jelleggel nyújtott támogatások és más ellenérték nélküli kifizetések a kiadás elszámolását követő években történő visszafizetéséből származó bevételeket.
A rovaton elszámolt bevételeket a beszámolóban a II. fejezet 1. pontja szerinti bontásban kell szerepeltetni.</t>
        </r>
      </text>
    </comment>
    <comment ref="G146"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152"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15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5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5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6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6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17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7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7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17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17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8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8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8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8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8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19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 ref="F207" authorId="0" shapeId="0">
      <text>
        <r>
          <rPr>
            <b/>
            <sz val="9"/>
            <color indexed="81"/>
            <rFont val="Segoe UI"/>
            <family val="2"/>
            <charset val="238"/>
          </rPr>
          <t>Szerző:
B16.</t>
        </r>
        <r>
          <rPr>
            <sz val="9"/>
            <color indexed="81"/>
            <rFont val="Segoe UI"/>
            <family val="2"/>
            <charset val="238"/>
          </rPr>
          <t xml:space="preserve"> </t>
        </r>
        <r>
          <rPr>
            <u/>
            <sz val="9"/>
            <color indexed="81"/>
            <rFont val="Segoe UI"/>
            <family val="2"/>
            <charset val="238"/>
          </rPr>
          <t>Egyéb működési célú támogatások bevételei államháztartáson belülről</t>
        </r>
        <r>
          <rPr>
            <sz val="9"/>
            <color indexed="81"/>
            <rFont val="Segoe UI"/>
            <family val="2"/>
            <charset val="238"/>
          </rPr>
          <t xml:space="preserve">
Ezen a rovaton kell elszámolni
a) az államháztartáson belüli szervezetektől működési célból, ellenérték nélkül, végleges jelleggel kapott bevételeket a központi, irányító szervi támogatás és az Ávr. 34. §-a alapján előirányzat-átcsoportosítással teljesítendő ügyletek kivételével, és
b) az államháztartáson belüli szervezetek számára működési célból végleges jelleggel nyújtott támogatások és más ellenérték nélküli kifizetések a kiadás elszámolását követő években történő visszafizetéséből származó bevételeket.
A rovaton elszámolt bevételeket a beszámolóban a II. fejezet 1. pontja szerinti bontásban kell szerepeltetni.</t>
        </r>
      </text>
    </comment>
    <comment ref="G207"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213"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21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1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1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22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22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2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23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23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23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2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24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2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24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24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2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25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List>
</comments>
</file>

<file path=xl/comments15.xml><?xml version="1.0" encoding="utf-8"?>
<comments xmlns="http://schemas.openxmlformats.org/spreadsheetml/2006/main">
  <authors>
    <author>Szerző</author>
    <author>Balog Lászlóné Zsuzsa</author>
  </authors>
  <commentList>
    <comment ref="F14"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1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3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3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 ref="F60"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6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A62" authorId="1" shapeId="0">
      <text>
        <r>
          <rPr>
            <b/>
            <sz val="9"/>
            <color indexed="81"/>
            <rFont val="Segoe UI"/>
            <family val="2"/>
            <charset val="238"/>
          </rPr>
          <t>Balog Lászlóné Zsuzsa:</t>
        </r>
        <r>
          <rPr>
            <sz val="9"/>
            <color indexed="81"/>
            <rFont val="Segoe UI"/>
            <family val="2"/>
            <charset val="238"/>
          </rPr>
          <t xml:space="preserve">
999000 Ogy-i, önk-i és EP-i képviselővál</t>
        </r>
      </text>
    </comment>
    <comment ref="D62" authorId="1" shapeId="0">
      <text>
        <r>
          <rPr>
            <b/>
            <sz val="9"/>
            <color indexed="81"/>
            <rFont val="Segoe UI"/>
            <family val="2"/>
            <charset val="238"/>
          </rPr>
          <t>Balog Lászlóné Zsuzsa:</t>
        </r>
        <r>
          <rPr>
            <sz val="9"/>
            <color indexed="81"/>
            <rFont val="Segoe UI"/>
            <family val="2"/>
            <charset val="238"/>
          </rPr>
          <t xml:space="preserve">
Egyéb különféle külső személyi juttatások kiadásai EGYÉB</t>
        </r>
      </text>
    </comment>
    <comment ref="F6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6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G66"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6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7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G70"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G71"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G72"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G73"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G74"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7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8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8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8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8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9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9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9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9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9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9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9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9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0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10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K63.</t>
        </r>
        <r>
          <rPr>
            <sz val="9"/>
            <color indexed="81"/>
            <rFont val="Segoe UI"/>
            <family val="2"/>
            <charset val="238"/>
          </rPr>
          <t xml:space="preserve"> </t>
        </r>
        <r>
          <rPr>
            <u/>
            <sz val="9"/>
            <color indexed="81"/>
            <rFont val="Segoe UI"/>
            <family val="2"/>
            <charset val="238"/>
          </rPr>
          <t>Informatikai eszközök beszerzése, létesítése</t>
        </r>
        <r>
          <rPr>
            <sz val="9"/>
            <color indexed="81"/>
            <rFont val="Segoe UI"/>
            <family val="2"/>
            <charset val="238"/>
          </rPr>
          <t xml:space="preserve">
Ezen a rovaton kell elszámolni a befektetett eszköznek minősülő informatikai eszközök, nem mechanikus működésű bolti kártyaleolvasó (POS) terminálok bekerülési értékébe beszámító kiadásokat.</t>
        </r>
      </text>
    </comment>
    <comment ref="G109"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 ref="F11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K67.</t>
        </r>
        <r>
          <rPr>
            <sz val="9"/>
            <color indexed="81"/>
            <rFont val="Segoe UI"/>
            <family val="2"/>
            <charset val="238"/>
          </rPr>
          <t xml:space="preserve"> </t>
        </r>
        <r>
          <rPr>
            <u/>
            <sz val="9"/>
            <color indexed="81"/>
            <rFont val="Segoe UI"/>
            <family val="2"/>
            <charset val="238"/>
          </rPr>
          <t>Beruházási célú előzetesen felszámított általános forgalmi adó</t>
        </r>
        <r>
          <rPr>
            <sz val="9"/>
            <color indexed="81"/>
            <rFont val="Segoe UI"/>
            <family val="2"/>
            <charset val="238"/>
          </rPr>
          <t xml:space="preserve">
Ezen a rovaton kell elszámolni a beruházások teljesítése során a termék beszerzőjére áthárított előzetesen felszámított általános forgalmi adót.</t>
        </r>
      </text>
    </comment>
    <comment ref="F122"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F12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2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2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3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1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1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F14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1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14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K321.</t>
        </r>
        <r>
          <rPr>
            <sz val="9"/>
            <color indexed="81"/>
            <rFont val="Segoe UI"/>
            <family val="2"/>
            <charset val="238"/>
          </rPr>
          <t xml:space="preserve"> </t>
        </r>
        <r>
          <rPr>
            <u/>
            <sz val="9"/>
            <color indexed="81"/>
            <rFont val="Segoe UI"/>
            <family val="2"/>
            <charset val="238"/>
          </rPr>
          <t>Informatikai szolgáltatások igénybevétele</t>
        </r>
        <r>
          <rPr>
            <sz val="9"/>
            <color indexed="81"/>
            <rFont val="Segoe UI"/>
            <family val="2"/>
            <charset val="238"/>
          </rPr>
          <t xml:space="preserve">
Ezen a rovaton kell elszámolni
a) a számítógépes rendszer tervezésére, az erre vonatkozó tanácsadásra, számítógéprendszer, illetve adatfeldolgozó berendezések kiépítésére, helyszíni irányítására, üzemeltetésére - ide értve a számítógépek üzembe helyezését, szoftverek telepítését is, ha azok nem részei azok vételárának -, valamint az ezeket segítő tevékenységekre irányuló szolgáltatás után fizetett vételárat,
b)192 a számítógépes programozásra, így különösen adatbázisok készítésére, szoftverek írására, meglévő alkalmazások módosítására és konfigurálására, ezek tesztelésére irányuló szolgáltatás után fizetett vételárat,
c) az informatikai eszközök, pénzkiadó automaták (ATM), nem mechanikus működésű bolti kártyaleolvasó (POS) terminálok kölcsönzése, bérlete, lízingelése, javítása, karbantartása vételárát, díját,
d) a szoftverek kölcsönzésének, bérletének, lízingelésének vételárát, a felsőoktatási és a köznevelési intézmények jogtiszta szoftver licenc biztosításával összefüggésben kifizetett összegeket,
e) az adatrögzítésre, adatfeldolgozásra, web-hosztingra irányuló szolgáltatás után fizetett vételárat,
f) a világhálón megjelenő oldalak, internetes portálok tervezésére, elkészítésére, működtetésére irányuló szolgáltatás után fizetett vételárat,
g) a számítógépek között megvalósuló adatátviteli célú távközlési kapcsolatok díjait, és
h) a számítógépes oktatásra irányuló szolgáltatás után fizetett vételárat.</t>
        </r>
      </text>
    </comment>
    <comment ref="F1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1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15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5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5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5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15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G155" authorId="1" shapeId="0">
      <text>
        <r>
          <rPr>
            <b/>
            <sz val="9"/>
            <color indexed="81"/>
            <rFont val="Segoe UI"/>
            <family val="2"/>
            <charset val="238"/>
          </rPr>
          <t>Balog Lászlóné Zsuzsa:</t>
        </r>
        <r>
          <rPr>
            <sz val="9"/>
            <color indexed="81"/>
            <rFont val="Segoe UI"/>
            <family val="2"/>
            <charset val="238"/>
          </rPr>
          <t xml:space="preserve">
016010 Országgyűlési, önkormányzati és európai parlamenti képviselőválasztásokhoz kapcsolódó tevékenységek
</t>
        </r>
      </text>
    </comment>
  </commentList>
</comments>
</file>

<file path=xl/comments16.xml><?xml version="1.0" encoding="utf-8"?>
<comments xmlns="http://schemas.openxmlformats.org/spreadsheetml/2006/main">
  <authors>
    <author>Szerző</author>
    <author>Balog Lászlóné Zsuzsa</author>
  </authors>
  <commentList>
    <comment ref="F15" authorId="0" shapeId="0">
      <text>
        <r>
          <rPr>
            <b/>
            <sz val="9"/>
            <color indexed="81"/>
            <rFont val="Segoe UI"/>
            <family val="2"/>
            <charset val="238"/>
          </rPr>
          <t>Szerző:
B16.</t>
        </r>
        <r>
          <rPr>
            <sz val="9"/>
            <color indexed="81"/>
            <rFont val="Segoe UI"/>
            <family val="2"/>
            <charset val="238"/>
          </rPr>
          <t xml:space="preserve"> </t>
        </r>
        <r>
          <rPr>
            <u/>
            <sz val="9"/>
            <color indexed="81"/>
            <rFont val="Segoe UI"/>
            <family val="2"/>
            <charset val="238"/>
          </rPr>
          <t>Egyéb működési célú támogatások bevételei államháztartáson belülről</t>
        </r>
        <r>
          <rPr>
            <sz val="9"/>
            <color indexed="81"/>
            <rFont val="Segoe UI"/>
            <family val="2"/>
            <charset val="238"/>
          </rPr>
          <t xml:space="preserve">
Ezen a rovaton kell elszámolni
a) az államháztartáson belüli szervezetektől működési célból, ellenérték nélkül, végleges jelleggel kapott bevételeket a központi, irányító szervi támogatás és az Ávr. 34. §-a alapján előirányzat-átcsoportosítással teljesítendő ügyletek kivételével, és
b) az államháztartáson belüli szervezetek számára működési célból végleges jelleggel nyújtott támogatások és más ellenérték nélküli kifizetések a kiadás elszámolását követő években történő visszafizetéséből származó bevételeket.
A rovaton elszámolt bevételeket a beszámolóban a II. fejezet 1. pontja szerinti bontásban kell szerepeltetni.</t>
        </r>
      </text>
    </comment>
    <comment ref="G15"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2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K1113.</t>
        </r>
        <r>
          <rPr>
            <sz val="9"/>
            <color indexed="81"/>
            <rFont val="Segoe UI"/>
            <family val="2"/>
            <charset val="238"/>
          </rPr>
          <t xml:space="preserve"> </t>
        </r>
        <r>
          <rPr>
            <u/>
            <sz val="9"/>
            <color indexed="81"/>
            <rFont val="Segoe UI"/>
            <family val="2"/>
            <charset val="238"/>
          </rPr>
          <t>Foglalkoztatottak egyéb személyi juttatásai</t>
        </r>
        <r>
          <rPr>
            <sz val="9"/>
            <color indexed="81"/>
            <rFont val="Segoe UI"/>
            <family val="2"/>
            <charset val="238"/>
          </rPr>
          <t xml:space="preserve">
Ezen a rovaton kell elszámolni
a) a munkáltató által a foglalkoztatottaknak teljesített, más rovaton nem elszámolható olyan juttatásokat, amelyek után a foglalkoztatottnak a személyi jövedelemadóról szóló törvény alapján az összevont adóalapba tartozó bevétele keletkezik függetlenül attól, hogy a foglalkoztatott a jövedelme kiszámításakor a bevétellel szemben jogosult-e levonásra,
b) a munkáltató által a foglalkoztatottaknak teljesített, más rovaton nem elszámolható olyan kifizetéseket, amelyek után a foglalkoztatottnak a személyi jövedelemadóról szóló törvény alapján adómentes bevétele keletkezik, és
c) a munkáltató által a foglalkoztatottakkal kapcsolatban kötött biztosítások díját.
A rovaton elszámolt kiadásokat a beszámolóban a következő bontásban kell szerepeltetni:
a) ebből: biztosítási díjak.</t>
        </r>
      </text>
    </comment>
    <comment ref="G24"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25"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G25"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26"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3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G43"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4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4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5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6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6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List>
</comments>
</file>

<file path=xl/comments17.xml><?xml version="1.0" encoding="utf-8"?>
<comments xmlns="http://schemas.openxmlformats.org/spreadsheetml/2006/main">
  <authors>
    <author>Szerző</author>
    <author>Balog Lászlóné Zsuzsa</author>
  </authors>
  <commentList>
    <comment ref="F16" authorId="0" shapeId="0">
      <text>
        <r>
          <rPr>
            <b/>
            <sz val="9"/>
            <color indexed="81"/>
            <rFont val="Segoe UI"/>
            <family val="2"/>
            <charset val="238"/>
          </rPr>
          <t>Szerző:
K122.</t>
        </r>
        <r>
          <rPr>
            <sz val="9"/>
            <color indexed="81"/>
            <rFont val="Segoe UI"/>
            <family val="2"/>
            <charset val="238"/>
          </rPr>
          <t xml:space="preserve"> </t>
        </r>
        <r>
          <rPr>
            <u/>
            <sz val="9"/>
            <color indexed="81"/>
            <rFont val="Segoe UI"/>
            <family val="2"/>
            <charset val="238"/>
          </rPr>
          <t>Munkavégzésre irányuló egyéb jogviszonyban nem saját foglalkoztatottnak fizetett juttatások</t>
        </r>
        <r>
          <rPr>
            <sz val="9"/>
            <color indexed="81"/>
            <rFont val="Segoe UI"/>
            <family val="2"/>
            <charset val="238"/>
          </rPr>
          <t xml:space="preserve">
Ezen a rovaton kell elszámolni a munkavégzésre irányuló egyéb jogviszony keretében nem saját foglalkoztatottnak fizetett díjazásokat.</t>
        </r>
      </text>
    </comment>
    <comment ref="G16"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1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1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K123.</t>
        </r>
        <r>
          <rPr>
            <sz val="9"/>
            <color indexed="81"/>
            <rFont val="Segoe UI"/>
            <family val="2"/>
            <charset val="238"/>
          </rPr>
          <t xml:space="preserve"> </t>
        </r>
        <r>
          <rPr>
            <u/>
            <sz val="9"/>
            <color indexed="81"/>
            <rFont val="Segoe UI"/>
            <family val="2"/>
            <charset val="238"/>
          </rPr>
          <t>Egyéb külső személyi juttatások</t>
        </r>
        <r>
          <rPr>
            <sz val="9"/>
            <color indexed="81"/>
            <rFont val="Segoe UI"/>
            <family val="2"/>
            <charset val="238"/>
          </rPr>
          <t xml:space="preserve">
Ezen a rovaton kell elszámolni
a) a prémiumévek programban résztvevők juttatásait,
b) az egyszerűsített foglalkoztatás alá tartozó munkavállalók részére megállapított juttatásokat, ide értve a juttatásaik után a foglalkoztatót terhelő közterheket is,
c) a Bolyai János Kutatási Ösztöndíjat, az MTA doktori címmel rendelkezők tiszteletdíját, az akadémikusok és a Magyar Művészeti Akadémia tagjai tiszteletdíját,
d) a nem foglalkoztatottaknak adományozott kitüntetésekkel, díjakkal, elismerésekkel járó pénzjutalmat,
e) az önkéntes tartalékos szolgálatot teljesítők, a katonai és rendvédelmi tanintézeteknél tisztképzésben és tiszthelyettes képzésben részesülők, a honvéd kollégiumok, gimnáziumok és szakközépiskolák növendékeinek, valamint a rendészeti szakközépiskolák hallgatói állományának juttatásait,
f) a személyi jövedelemadóról szóló törvény szerinti reprezentáció és üzleti ajándék kiadásait, ide értve azt az esetet is, ha azok megfelelnek a reprezentáció, üzleti ajándék feltételeinek, de a személyi jövedelemadóról szóló törvényben meghatározott értékhatárt meghaladják, és
g) mindazon a K11. Foglalkoztatottak személyi juttatásai rovatainak megfelelő tartalmú juttatásokat, amelyeket nem foglalkoztatottnak és nem választott tisztségviselőnek fizetnek, így különösen az ítélkezésben közreműködők - kirendelt védő, szakértő, ülnök - díjazását, a fogvatartottak díjazását és egyéb költségtérítését, a munkaterápiában résztvevő betegek díjazását, a nevelőszülőkhöz kihelyezett gyermeket ellátók és azokkal foglalkozók díját, a házi szociális gondozók díját, a jogsegélyszolgálat, a lelki-segély szolgálat díját, és a diákok, hallgatók demonstrátori díját.</t>
        </r>
      </text>
    </comment>
    <comment ref="F2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K2.</t>
        </r>
        <r>
          <rPr>
            <sz val="9"/>
            <color indexed="81"/>
            <rFont val="Segoe UI"/>
            <family val="2"/>
            <charset val="238"/>
          </rPr>
          <t xml:space="preserve"> </t>
        </r>
        <r>
          <rPr>
            <u/>
            <sz val="9"/>
            <color indexed="81"/>
            <rFont val="Segoe UI"/>
            <family val="2"/>
            <charset val="238"/>
          </rPr>
          <t xml:space="preserve">Munkaadókat terhelő járulékok és szociális hozzájárulási adó
</t>
        </r>
        <r>
          <rPr>
            <sz val="9"/>
            <color indexed="81"/>
            <rFont val="Segoe UI"/>
            <family val="2"/>
            <charset val="238"/>
          </rPr>
          <t>Ezen a rovaton kell elszámolni
a) a szociális hozzájárulási adót,
b) a rehabilitációs hozzájárulást,
c) a korkedvezmény-biztosítási járulékot,
d) az egészségügyi hozzájárulást,
e) a táppénz hozzájárulást,
f) a munkaadót a foglalkoztatottak részére történő kifizetésekkel kapcsolatban terhelő más járulék jellegű kötelezettségeket, és
g) a munkáltatót terhelő személyi jövedelemadót.
A rovaton elszámolt kiadásokat a beszámolóban a fenti bontásban kell szerepeltetni.</t>
        </r>
      </text>
    </comment>
    <comment ref="F3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K312.</t>
        </r>
        <r>
          <rPr>
            <sz val="9"/>
            <color indexed="81"/>
            <rFont val="Segoe UI"/>
            <family val="2"/>
            <charset val="238"/>
          </rPr>
          <t xml:space="preserve"> </t>
        </r>
        <r>
          <rPr>
            <u/>
            <sz val="9"/>
            <color indexed="81"/>
            <rFont val="Segoe UI"/>
            <family val="2"/>
            <charset val="238"/>
          </rPr>
          <t>Üzemeltetési anyagok beszerzése</t>
        </r>
        <r>
          <rPr>
            <sz val="9"/>
            <color indexed="81"/>
            <rFont val="Segoe UI"/>
            <family val="2"/>
            <charset val="238"/>
          </rPr>
          <t xml:space="preserve">
Ezen a rovaton kell elszámolni
a) az élelmiszerek, élelmezési nyersanyagok beszerzése után fizetett vételárat,
b) az irodai papír és a nyomtatványok beszerzése után fizetett vételárat, továbbá minden, irodai célt szolgáló anyag - így különösen irattartó, tűzőgép, irodai kapcsok, naptár, ceruza, toll, radír, ragasztó, lyukasztó - beszerzése után fizetett vételárat,
c) a nyomtatási, sokszorosítási feladatokkal összefüggő anyagok - így különösen festék, festékpatron - beszerzése után fizetett vételárat,
d) a tüzelőanyagok, folyékony és gáznemű energiahordozók, járművekhez hajtó- és kenőanyagok beszerzése után fizetett vételárat,
e) a fogvatartottak, ellátottak ruházata, valamint a ruházati költségtérítésnél nem szerepeltethető munka- és védőruha beszerzése után fizetett vételárat, és
f) mindazon anyagok beszerzése után fizetett vételárat, amelyek nem számolhatók el szakmai anyag beszerzéseként.</t>
        </r>
      </text>
    </comment>
    <comment ref="G32" authorId="1" shapeId="0">
      <text>
        <r>
          <rPr>
            <b/>
            <sz val="9"/>
            <color indexed="81"/>
            <rFont val="Segoe UI"/>
            <family val="2"/>
            <charset val="238"/>
          </rPr>
          <t>Balog Lászlóné Zsuzsa:</t>
        </r>
        <r>
          <rPr>
            <sz val="9"/>
            <color indexed="81"/>
            <rFont val="Segoe UI"/>
            <family val="2"/>
            <charset val="238"/>
          </rPr>
          <t xml:space="preserve">
016020 - Országos és helyi népszavazással kapcsolatos tevékenységek </t>
        </r>
      </text>
    </comment>
    <comment ref="F37"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K333.</t>
        </r>
        <r>
          <rPr>
            <sz val="9"/>
            <color indexed="81"/>
            <rFont val="Segoe UI"/>
            <family val="2"/>
            <charset val="238"/>
          </rPr>
          <t xml:space="preserve"> </t>
        </r>
        <r>
          <rPr>
            <u/>
            <sz val="9"/>
            <color indexed="81"/>
            <rFont val="Segoe UI"/>
            <family val="2"/>
            <charset val="238"/>
          </rPr>
          <t>Bérleti és lízing díjak</t>
        </r>
        <r>
          <rPr>
            <sz val="9"/>
            <color indexed="81"/>
            <rFont val="Segoe UI"/>
            <family val="2"/>
            <charset val="238"/>
          </rPr>
          <t xml:space="preserve">
Ezen a rovaton kell elszámolni az informatikai eszközök kivételével a bérelt, operatív lízing keretében használt immateriális javak, tárgyi eszközök bérleti és lízingdíjait, valamint a közszféra és a magánszféra együttműködésén (PPP) alapuló szerződéses konstrukció keretében megvalósuló létesítmény igénybevétele miatt fizetett szolgáltatási díjat - ide értve a szolgáltatási díj részét képező egyéb költségeket (fűtés, világítás, takarítás stb.) is.
A rovaton elszámolt kiadásokat a beszámolóban a következő bontásban kell szerepeltetni:
a) ebből: a közszféra és a magánszféra együttműködésén (PPP) alapuló szerződéses konstrukció.</t>
        </r>
      </text>
    </comment>
    <comment ref="F38"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K334.</t>
        </r>
        <r>
          <rPr>
            <sz val="9"/>
            <color indexed="81"/>
            <rFont val="Segoe UI"/>
            <family val="2"/>
            <charset val="238"/>
          </rPr>
          <t xml:space="preserve"> </t>
        </r>
        <r>
          <rPr>
            <u/>
            <sz val="9"/>
            <color indexed="81"/>
            <rFont val="Segoe UI"/>
            <family val="2"/>
            <charset val="238"/>
          </rPr>
          <t>Karbantartási, kisjavítási szolgáltatások</t>
        </r>
        <r>
          <rPr>
            <sz val="9"/>
            <color indexed="81"/>
            <rFont val="Segoe UI"/>
            <family val="2"/>
            <charset val="238"/>
          </rPr>
          <t xml:space="preserve">
Ezen a rovaton kell elszámolni - az informatikai eszközök kivételével - a tárgyi eszközök, készletek idegen kivitelezővel végeztetett karbantartásáért és kisjavításáért fizetett vételárat.</t>
        </r>
      </text>
    </comment>
    <comment ref="F3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0"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1"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2"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4"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K337.</t>
        </r>
        <r>
          <rPr>
            <sz val="9"/>
            <color indexed="81"/>
            <rFont val="Segoe UI"/>
            <family val="2"/>
            <charset val="238"/>
          </rPr>
          <t xml:space="preserve"> </t>
        </r>
        <r>
          <rPr>
            <u/>
            <sz val="9"/>
            <color indexed="81"/>
            <rFont val="Segoe UI"/>
            <family val="2"/>
            <charset val="238"/>
          </rPr>
          <t>Egyéb szolgáltatások</t>
        </r>
        <r>
          <rPr>
            <sz val="9"/>
            <color indexed="81"/>
            <rFont val="Segoe UI"/>
            <family val="2"/>
            <charset val="238"/>
          </rPr>
          <t xml:space="preserve">
Ezen a rovaton kell elszámolni a más rovaton nem szerepeltethető szolgáltatások vételárát, így különösen a raktározás, csomagolás, postai levél, csomag, távirat, postafiókbérlet, szállítás, bizományi tevékenység, takarítás, mosás és vegytisztítás, kéményseprés, rovarirtás vételárát, a pénzügyi, befektetési, biztosítóintézeti szolgáltatásokkal összefüggésben felmerülő díjakat, jutalékokat és más kiadásokat - ide értve a Kincstár által felszámított díjakat is -, ha azokat nem a személyi juttatások között kell megjeleníteni.</t>
        </r>
      </text>
    </comment>
    <comment ref="F45"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K351.</t>
        </r>
        <r>
          <rPr>
            <sz val="9"/>
            <color indexed="81"/>
            <rFont val="Segoe UI"/>
            <family val="2"/>
            <charset val="238"/>
          </rPr>
          <t xml:space="preserve"> </t>
        </r>
        <r>
          <rPr>
            <u/>
            <sz val="9"/>
            <color indexed="81"/>
            <rFont val="Segoe UI"/>
            <family val="2"/>
            <charset val="238"/>
          </rPr>
          <t>Működési célú előzetesen felszámított általános forgalmi adó</t>
        </r>
        <r>
          <rPr>
            <sz val="9"/>
            <color indexed="81"/>
            <rFont val="Segoe UI"/>
            <family val="2"/>
            <charset val="238"/>
          </rPr>
          <t xml:space="preserve">
Ezen a rovaton kell elszámolni a dologi kiadások és - a K1107. Béren kívüli juttatások, K1113. Foglalkoztatottak egyéb személyi juttatásai, K123. Egyéb külső személyi juttatások rovatok esetén - a személyi juttatások teljesítése során a termék, szolgáltatás beszerzőjére áthárított előzetesen felszámított általános forgalmi adót.</t>
        </r>
      </text>
    </comment>
    <comment ref="F49"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K506.</t>
        </r>
        <r>
          <rPr>
            <sz val="9"/>
            <color indexed="81"/>
            <rFont val="Segoe UI"/>
            <family val="2"/>
            <charset val="238"/>
          </rPr>
          <t xml:space="preserve"> </t>
        </r>
        <r>
          <rPr>
            <u/>
            <sz val="9"/>
            <color indexed="81"/>
            <rFont val="Segoe UI"/>
            <family val="2"/>
            <charset val="238"/>
          </rPr>
          <t>Egyéb működési célú támogatások államháztartáson belülre</t>
        </r>
        <r>
          <rPr>
            <sz val="9"/>
            <color indexed="81"/>
            <rFont val="Segoe UI"/>
            <family val="2"/>
            <charset val="238"/>
          </rPr>
          <t xml:space="preserve">
Ezen a rovaton kell elszámolni
a) az államháztartáson belüli szervezetek számára működési célból végleges jelleggel nyújtott támogatásokat és más ellenérték nélküli kifizetéseket, a központi, irányító szervi támogatás és az Ávr. 34. §-a alapján előirányzat-átcsoportosítással teljesítendő ügyletek kivételével, és
b) a működési célú támogatások államháztartáson belülről bevételként végleges jelleggel kapott támogatások és más ellenérték nélküli kifizetések bármely okból a bevétel elszámolását követő években történő visszafizetését a K502. Elvonások és befizetések rovaton elszámolandó kiadások kivételével.
A rovaton elszámolt kiadásokat a beszámolóban a II. fejezet 1. pontja szerinti bontásban kell szerepeltetni.</t>
        </r>
      </text>
    </comment>
    <comment ref="F53" authorId="1" shapeId="0">
      <text>
        <r>
          <rPr>
            <b/>
            <sz val="9"/>
            <color indexed="81"/>
            <rFont val="Segoe UI"/>
            <family val="2"/>
            <charset val="238"/>
          </rPr>
          <t>Balog Lászlóné Zsuzsa:</t>
        </r>
        <r>
          <rPr>
            <sz val="9"/>
            <color indexed="81"/>
            <rFont val="Segoe UI"/>
            <family val="2"/>
            <charset val="238"/>
          </rPr>
          <t xml:space="preserve">
</t>
        </r>
        <r>
          <rPr>
            <b/>
            <sz val="9"/>
            <color indexed="81"/>
            <rFont val="Segoe UI"/>
            <family val="2"/>
            <charset val="238"/>
          </rPr>
          <t>K511.</t>
        </r>
        <r>
          <rPr>
            <sz val="9"/>
            <color indexed="81"/>
            <rFont val="Segoe UI"/>
            <family val="2"/>
            <charset val="238"/>
          </rPr>
          <t xml:space="preserve"> </t>
        </r>
        <r>
          <rPr>
            <u/>
            <sz val="9"/>
            <color indexed="81"/>
            <rFont val="Segoe UI"/>
            <family val="2"/>
            <charset val="238"/>
          </rPr>
          <t>Egyéb működési célú támogatások államháztartáson kívülre</t>
        </r>
        <r>
          <rPr>
            <sz val="9"/>
            <color indexed="81"/>
            <rFont val="Segoe UI"/>
            <family val="2"/>
            <charset val="238"/>
          </rPr>
          <t xml:space="preserve">
Ezen a rovaton kell elszámolni
a) az államháztartáson kívüli szervezetek, személyek számára a K509. Árkiegészítések, ártámogatások és a K510. Kamattámogatások rovatokba nem besorolható, működési célból végleges jelleggel nyújtott támogatásokat és más ellenérték nélküli kifizetéseket, ide értve a közcélú felajánlásokat, adományokat, a segélyeket, az agrár és a bűncselekmények áldozatainak fizetett kárenyhítéseket, valamint a bevett egyházaknak átadásra nem került ingatlanok utáni járadékot is, és
b) az államháztartáson kívüli szervezetektől, személyektől működési célú átvett pénzeszközként kapott bevételek bármely okból a bevétel elszámolását követő években történő visszafizetését.
A rovaton elszámolt kiadásokat a beszámolóban a II. fejezet 2. pontja szerinti bontásban kell szerepeltetni.</t>
        </r>
      </text>
    </comment>
  </commentList>
</comments>
</file>

<file path=xl/comments18.xml><?xml version="1.0" encoding="utf-8"?>
<comments xmlns="http://schemas.openxmlformats.org/spreadsheetml/2006/main">
  <authors>
    <author>Balog Lászlóné</author>
  </authors>
  <commentList>
    <comment ref="A17"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18"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22"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26"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3"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4"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5"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6"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7"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8"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39"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0"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1"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2"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3"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4"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5"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6"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 ref="A47" authorId="0" shapeId="0">
      <text>
        <r>
          <rPr>
            <b/>
            <sz val="8"/>
            <color indexed="81"/>
            <rFont val="Tahoma"/>
            <family val="2"/>
            <charset val="238"/>
          </rPr>
          <t>Balog Lászlóné:</t>
        </r>
        <r>
          <rPr>
            <sz val="8"/>
            <color indexed="81"/>
            <rFont val="Tahoma"/>
            <family val="2"/>
            <charset val="238"/>
          </rPr>
          <t xml:space="preserve">
841112 Önkormányzati jogalkotás</t>
        </r>
      </text>
    </comment>
  </commentList>
</comments>
</file>

<file path=xl/comments19.xml><?xml version="1.0" encoding="utf-8"?>
<comments xmlns="http://schemas.openxmlformats.org/spreadsheetml/2006/main">
  <authors>
    <author>Balog Lászlóné</author>
  </authors>
  <commentList>
    <comment ref="A21" authorId="0" shapeId="0">
      <text>
        <r>
          <rPr>
            <b/>
            <sz val="8"/>
            <color indexed="81"/>
            <rFont val="Tahoma"/>
            <family val="2"/>
            <charset val="238"/>
          </rPr>
          <t>Balog Lászlóné:</t>
        </r>
        <r>
          <rPr>
            <sz val="8"/>
            <color indexed="81"/>
            <rFont val="Tahoma"/>
            <family val="2"/>
            <charset val="238"/>
          </rPr>
          <t xml:space="preserve">
841126 Önkormányzatok és többcélú kistérségi társulások igazgatási tevékenysége</t>
        </r>
      </text>
    </comment>
    <comment ref="A28" authorId="0" shapeId="0">
      <text>
        <r>
          <rPr>
            <b/>
            <sz val="8"/>
            <color indexed="81"/>
            <rFont val="Tahoma"/>
            <family val="2"/>
            <charset val="238"/>
          </rPr>
          <t>Balog Lászlóné:</t>
        </r>
        <r>
          <rPr>
            <sz val="8"/>
            <color indexed="81"/>
            <rFont val="Tahoma"/>
            <family val="2"/>
            <charset val="238"/>
          </rPr>
          <t xml:space="preserve">
841126 Önkormányzatok és többcélú kistérségi társulások igazgatási tevékenysége</t>
        </r>
      </text>
    </comment>
    <comment ref="A38" authorId="0" shapeId="0">
      <text>
        <r>
          <rPr>
            <b/>
            <sz val="8"/>
            <color indexed="81"/>
            <rFont val="Tahoma"/>
            <family val="2"/>
            <charset val="238"/>
          </rPr>
          <t>Balog Lászlóné:</t>
        </r>
        <r>
          <rPr>
            <sz val="8"/>
            <color indexed="81"/>
            <rFont val="Tahoma"/>
            <family val="2"/>
            <charset val="238"/>
          </rPr>
          <t xml:space="preserve">
841403 Város-, községgazdálkodási m.n.s. szolgáltatások</t>
        </r>
      </text>
    </comment>
    <comment ref="A39" authorId="0" shapeId="0">
      <text>
        <r>
          <rPr>
            <b/>
            <sz val="8"/>
            <color indexed="81"/>
            <rFont val="Tahoma"/>
            <family val="2"/>
            <charset val="238"/>
          </rPr>
          <t>Balog Lászlóné:</t>
        </r>
        <r>
          <rPr>
            <sz val="8"/>
            <color indexed="81"/>
            <rFont val="Tahoma"/>
            <family val="2"/>
            <charset val="238"/>
          </rPr>
          <t xml:space="preserve">
841403 Város-, községgazdálkodási m.n.s. szolgáltatások</t>
        </r>
      </text>
    </comment>
    <comment ref="A43" authorId="0" shapeId="0">
      <text>
        <r>
          <rPr>
            <b/>
            <sz val="8"/>
            <color indexed="81"/>
            <rFont val="Tahoma"/>
            <family val="2"/>
            <charset val="238"/>
          </rPr>
          <t>Balog Lászlóné:</t>
        </r>
        <r>
          <rPr>
            <sz val="8"/>
            <color indexed="81"/>
            <rFont val="Tahoma"/>
            <family val="2"/>
            <charset val="238"/>
          </rPr>
          <t xml:space="preserve">
841403 Város-, községgazdálkodási m.n.s. szolgáltatások</t>
        </r>
      </text>
    </comment>
  </commentList>
</comments>
</file>

<file path=xl/comments20.xml><?xml version="1.0" encoding="utf-8"?>
<comments xmlns="http://schemas.openxmlformats.org/spreadsheetml/2006/main">
  <authors>
    <author>Balog Lászlóné Zsuzsa</author>
  </authors>
  <commentList>
    <comment ref="D95" authorId="0" shapeId="0">
      <text>
        <r>
          <rPr>
            <b/>
            <sz val="9"/>
            <color indexed="81"/>
            <rFont val="Segoe UI"/>
            <family val="2"/>
            <charset val="238"/>
          </rPr>
          <t>Balog Lászlóné Zsuzsa:</t>
        </r>
        <r>
          <rPr>
            <sz val="9"/>
            <color indexed="81"/>
            <rFont val="Segoe UI"/>
            <family val="2"/>
            <charset val="238"/>
          </rPr>
          <t xml:space="preserve">
főösszeg változása
</t>
        </r>
      </text>
    </comment>
  </commentList>
</comments>
</file>

<file path=xl/sharedStrings.xml><?xml version="1.0" encoding="utf-8"?>
<sst xmlns="http://schemas.openxmlformats.org/spreadsheetml/2006/main" count="6587" uniqueCount="2093">
  <si>
    <t>3. Le: rövid lejáratú kötelezettségek (tőke+kamat)</t>
  </si>
  <si>
    <t>Kiszáml.termékek és szolgáltatások áfája (élelmezés-iskola)</t>
  </si>
  <si>
    <t>Személyi juttatás összesen:</t>
  </si>
  <si>
    <t>IB3011</t>
  </si>
  <si>
    <t>Felhalmozási költségvetési bevételek</t>
  </si>
  <si>
    <t>9/92/9</t>
  </si>
  <si>
    <t>8.  Város- és községgazdálkodás</t>
  </si>
  <si>
    <t>813000-1</t>
  </si>
  <si>
    <t>4. tábla</t>
  </si>
  <si>
    <t>Épület vás.forgalomképes</t>
  </si>
  <si>
    <t>Közhatalmi bevételek</t>
  </si>
  <si>
    <t>belülről</t>
  </si>
  <si>
    <t xml:space="preserve">Budapest Főváros II.Kerületi Önkormányzat </t>
  </si>
  <si>
    <t xml:space="preserve">Karbantartás kisjav.   Ingatlanok </t>
  </si>
  <si>
    <t>5/25</t>
  </si>
  <si>
    <r>
      <t xml:space="preserve"> </t>
    </r>
    <r>
      <rPr>
        <i/>
        <sz val="10"/>
        <rFont val="Times New Roman CE"/>
        <charset val="238"/>
      </rPr>
      <t>Kiürült önk-i.építmények értékesítése</t>
    </r>
  </si>
  <si>
    <t>3/36</t>
  </si>
  <si>
    <t>3/29</t>
  </si>
  <si>
    <t>K511</t>
  </si>
  <si>
    <t>K512</t>
  </si>
  <si>
    <t>K6</t>
  </si>
  <si>
    <t>K7</t>
  </si>
  <si>
    <t>K84</t>
  </si>
  <si>
    <t>K86</t>
  </si>
  <si>
    <t>Hitel-, kölcsöntörlesztés államháztartáson kívülre</t>
  </si>
  <si>
    <t>K915</t>
  </si>
  <si>
    <t>Közhatalmi</t>
  </si>
  <si>
    <t>támogatása</t>
  </si>
  <si>
    <t>Felh.c.</t>
  </si>
  <si>
    <t>önk-i</t>
  </si>
  <si>
    <t>Egyéb felh.c.</t>
  </si>
  <si>
    <t>támogatások,</t>
  </si>
  <si>
    <t>célú átvett</t>
  </si>
  <si>
    <t>felhalm.</t>
  </si>
  <si>
    <t xml:space="preserve">Belföldi </t>
  </si>
  <si>
    <t>maradvány</t>
  </si>
  <si>
    <t>igénybevét.</t>
  </si>
  <si>
    <t>költségv-i</t>
  </si>
  <si>
    <t>Rovat</t>
  </si>
  <si>
    <t>Egyéb műk.c. támogatások bev. áht-n belülről</t>
  </si>
  <si>
    <t>5/6   3/I.1.6</t>
  </si>
  <si>
    <t>5/8   3/I.3.2</t>
  </si>
  <si>
    <t>5/8   3/I.3.3</t>
  </si>
  <si>
    <t>5/8   3/I.3.5</t>
  </si>
  <si>
    <t>5/8   3/I.3.6</t>
  </si>
  <si>
    <t>5/8   3/I.3.8</t>
  </si>
  <si>
    <t>5/8   3/I.3.9</t>
  </si>
  <si>
    <t>5/8   3/I.3.10</t>
  </si>
  <si>
    <t>Egyéb felh.c. támogatások bev. áht-n belülről</t>
  </si>
  <si>
    <t>5/11   3/II.1.5.</t>
  </si>
  <si>
    <t>5/13   3/II.3.2</t>
  </si>
  <si>
    <t>Egyéb működési célú támogatások áht-n belülre</t>
  </si>
  <si>
    <t>Egyéb működési célú támogatások áht-n kívülre</t>
  </si>
  <si>
    <t>Egyéb felhalmozási célú támogatások áht-n kívülre</t>
  </si>
  <si>
    <t>Felh.c.visszatérítendő tám.,kölcsönök visszatér.áht-n kívülről</t>
  </si>
  <si>
    <t>B409 e</t>
  </si>
  <si>
    <t>csak itt létezik, minden minhonnan"leakasztva"</t>
  </si>
  <si>
    <t>Egyéb felhalmozási célú támogatások áht-n belülre</t>
  </si>
  <si>
    <t xml:space="preserve">Működési finanszírozási kiadások </t>
  </si>
  <si>
    <t>Működési finanszírozási bevételek</t>
  </si>
  <si>
    <t>Hosszú lejáratú hitel tőkeösszegének törlesztése</t>
  </si>
  <si>
    <t>Irányító szervi támogatásként folyósított felhalmozási
támogatás kiutalása</t>
  </si>
  <si>
    <t>Irányító szervi támogatásként folyósított felhalmozási
támogatás fizetési számlán történő jóváírása</t>
  </si>
  <si>
    <t>Felhalmozási finanszírozási bevételek</t>
  </si>
  <si>
    <t>Adók</t>
  </si>
  <si>
    <t xml:space="preserve">Iparűzési adó állandó jelleggel végzett iparűzési tevékenység után </t>
  </si>
  <si>
    <t>Idegenforgalmi adó tartózkodás után</t>
  </si>
  <si>
    <t>Bírságok</t>
  </si>
  <si>
    <t>Parkolási bírság</t>
  </si>
  <si>
    <t>Közterület-felügyeleti bírság</t>
  </si>
  <si>
    <t>Szabálysértési bírság</t>
  </si>
  <si>
    <t>Végrehajtási bírság</t>
  </si>
  <si>
    <t>Egyéb bírság bevétel</t>
  </si>
  <si>
    <t>Helyi adók utáni pótlékok</t>
  </si>
  <si>
    <t>Ellátottak pénzbeli juttatásai (4. számú tábla 7. oszlop)</t>
  </si>
  <si>
    <t>Elvonások és befizetések (4. számú tábla 8. oszlop)</t>
  </si>
  <si>
    <t>Egyéb működési célú támogatások áht-n belülre (4. számú tábla 9. oszlop)</t>
  </si>
  <si>
    <t>Műk.c.visszatérítendő támogatások, kölcsönök nyújtása áht-n kívülre</t>
  </si>
  <si>
    <t>Egyéb működési célú támogatások áht-n kívülre (4. számú tábla 10. oszlop)</t>
  </si>
  <si>
    <t>Tartalékok (4. számú tábla 11. oszlop)</t>
  </si>
  <si>
    <t>Egyéb felhalmozási célú támogatások áht-n belülre (4. számú tábla 14. oszlop)</t>
  </si>
  <si>
    <t>Felh.c.visszatérítendő támogatások, kölcsönök nyújtása áht-n kívülre (4. számú tábla 15. oszlop)</t>
  </si>
  <si>
    <t>Lakástámogatás  (4. számú tábla 16. oszlop)</t>
  </si>
  <si>
    <t>Egyéb felhalmozási célú támogatások áht-n kívülre (4. számú tábla 17. oszlop)</t>
  </si>
  <si>
    <t>Összes változás:</t>
  </si>
  <si>
    <t>Ellátottak céljellegű élelmezése-óvoda</t>
  </si>
  <si>
    <t xml:space="preserve">Költségvetési kiadások összesen </t>
  </si>
  <si>
    <t xml:space="preserve">Költségvetési bevételek összesen </t>
  </si>
  <si>
    <t>Felszíni vízelvezetés</t>
  </si>
  <si>
    <t>Köztisztviselők ruházati költségtérítése</t>
  </si>
  <si>
    <t>Szociális hozzájárulási adó</t>
  </si>
  <si>
    <t>BR111</t>
  </si>
  <si>
    <t>visszatérül.</t>
  </si>
  <si>
    <t>Távhő- és melegvíz-szolgáltatás díja</t>
  </si>
  <si>
    <t>Takarítás rovarirtás</t>
  </si>
  <si>
    <t>Adatátviteli célú távközlési díjak</t>
  </si>
  <si>
    <t>I.</t>
  </si>
  <si>
    <t xml:space="preserve">        - adóhatóság által beszedett bírság</t>
  </si>
  <si>
    <t xml:space="preserve">    illetékbevételek</t>
  </si>
  <si>
    <t>Társasházak felújítási tám.– homlokzat felújításra</t>
  </si>
  <si>
    <t>Önkorm.</t>
  </si>
  <si>
    <t>7/14/1</t>
  </si>
  <si>
    <t>10/61</t>
  </si>
  <si>
    <t>3/6</t>
  </si>
  <si>
    <t>Polgármesteri Hivatal összesen:</t>
  </si>
  <si>
    <t>Önállóan működő intézmények finaszírozása</t>
  </si>
  <si>
    <t>Működési</t>
  </si>
  <si>
    <t>8. Hitelfelvételre még felhasználható</t>
  </si>
  <si>
    <t>DE201</t>
  </si>
  <si>
    <t>Továbbszámlázott szolg-k bevételei:</t>
  </si>
  <si>
    <t>Bevételek</t>
  </si>
  <si>
    <t>Kiadások összesen:</t>
  </si>
  <si>
    <t>Az Ötv. 88. §-ában meghatározott számítás szerint figyelembe vehető bevételek és kiadások</t>
  </si>
  <si>
    <t>SZAK-</t>
  </si>
  <si>
    <t>FELADAT</t>
  </si>
  <si>
    <t>szlaszám</t>
  </si>
  <si>
    <t>előir.</t>
  </si>
  <si>
    <t>DO1095</t>
  </si>
  <si>
    <t>3/13/08</t>
  </si>
  <si>
    <t>1.</t>
  </si>
  <si>
    <t>DU106</t>
  </si>
  <si>
    <t>DU105</t>
  </si>
  <si>
    <t>7/4</t>
  </si>
  <si>
    <t>Felülvizsgálat</t>
  </si>
  <si>
    <t>Telekingatlan értékesítése</t>
  </si>
  <si>
    <t>Pénzmaradvány eir-a</t>
  </si>
  <si>
    <t>II / a    Polg.Hiv.államigazgatási feladatai</t>
  </si>
  <si>
    <t xml:space="preserve">Számlás megbízások </t>
  </si>
  <si>
    <t>A 4-5.sz.rendeleti táblán lévő feladat sora</t>
  </si>
  <si>
    <t>Köztisztviselők normatív jutalma</t>
  </si>
  <si>
    <t>pénzeszköz</t>
  </si>
  <si>
    <t>Irodai papír, blanketta, sablon nyomtatvány</t>
  </si>
  <si>
    <t>DU1012</t>
  </si>
  <si>
    <t>Szakértői költség</t>
  </si>
  <si>
    <t>Intézmény Működtetési Központ</t>
  </si>
  <si>
    <t>Egyéb szolgáltatás</t>
  </si>
  <si>
    <t xml:space="preserve">        - kommunális adó</t>
  </si>
  <si>
    <t>SK101</t>
  </si>
  <si>
    <t>Építmény vás. forgalomképes</t>
  </si>
  <si>
    <t>SZ308</t>
  </si>
  <si>
    <t>TB020</t>
  </si>
  <si>
    <t>3.</t>
  </si>
  <si>
    <t>3/28/20</t>
  </si>
  <si>
    <t>Magánszemélyek kommunális adója</t>
  </si>
  <si>
    <t>Állományba nem tart.megbízási díja</t>
  </si>
  <si>
    <t>SZ202</t>
  </si>
  <si>
    <t>Építményadó</t>
  </si>
  <si>
    <t>Köztisztviselők albérleti díj hozzájárulás</t>
  </si>
  <si>
    <t>SZ502</t>
  </si>
  <si>
    <t>HB2109</t>
  </si>
  <si>
    <t>Egészségügyi Szolgálat</t>
  </si>
  <si>
    <t>Számítás a Budapest Főváros II. kerületi Önkormányzat adósságot keletkeztető éves kötelezettségvállalásának felső határára a 2010. évre</t>
  </si>
  <si>
    <t>Egyéb bérrendsz.tart. ruházati költségtérítés</t>
  </si>
  <si>
    <t>DO303</t>
  </si>
  <si>
    <t xml:space="preserve">II. Gondozási Központ </t>
  </si>
  <si>
    <t xml:space="preserve">III. Gondozási Központ </t>
  </si>
  <si>
    <t>3/7/01</t>
  </si>
  <si>
    <t>DO1075</t>
  </si>
  <si>
    <t>Dologi kiadás:</t>
  </si>
  <si>
    <t xml:space="preserve">Egyesített Bölcsődék </t>
  </si>
  <si>
    <t>Kiszáml.termékek és szolgáltatások áfája</t>
  </si>
  <si>
    <t>Felhalmozási kiadások összesen:</t>
  </si>
  <si>
    <t xml:space="preserve"> Dologi  kiadások összesen  (4. számú tábla 6. oszlop)</t>
  </si>
  <si>
    <t>juttatások</t>
  </si>
  <si>
    <t>Készletek: járművekhez</t>
  </si>
  <si>
    <t>Továbbszámlázott műk.bevétel áht-n kívülről</t>
  </si>
  <si>
    <t>Kiadások</t>
  </si>
  <si>
    <t>Feladat:</t>
  </si>
  <si>
    <t>FK202</t>
  </si>
  <si>
    <t>Pályázati tervdokumentáció bevételei</t>
  </si>
  <si>
    <t>3/29/66</t>
  </si>
  <si>
    <t xml:space="preserve">  5.   Önkormányzatok igazgatási tevékenysége</t>
  </si>
  <si>
    <t>( I.+II.)</t>
  </si>
  <si>
    <t>Egyszeri adóhátralék</t>
  </si>
  <si>
    <t>6. Tervezett beruházási hitelfelvétel</t>
  </si>
  <si>
    <t>7. Tervezett hitelfelvétel</t>
  </si>
  <si>
    <t>PE3123</t>
  </si>
  <si>
    <t>3/11/05</t>
  </si>
  <si>
    <t>452025 szakfeladat Helyi közutak, hidak, alagutak létesítése és felújítása</t>
  </si>
  <si>
    <t>Bevételek összesen:</t>
  </si>
  <si>
    <t xml:space="preserve">    vagyon bérbeadásából származó bevétel</t>
  </si>
  <si>
    <t xml:space="preserve">        - egyszeri adóbevétel</t>
  </si>
  <si>
    <t>Közvilágítás</t>
  </si>
  <si>
    <t xml:space="preserve">I. Gondozási Központ </t>
  </si>
  <si>
    <t>DU906</t>
  </si>
  <si>
    <t>Írószer, egyéb irodaszer</t>
  </si>
  <si>
    <t>terhelő</t>
  </si>
  <si>
    <t>Felhal-</t>
  </si>
  <si>
    <t>mozási</t>
  </si>
  <si>
    <t>DO1042</t>
  </si>
  <si>
    <t>DO106</t>
  </si>
  <si>
    <t>SZ407</t>
  </si>
  <si>
    <t>Speciális, egyedi nyomtatvány</t>
  </si>
  <si>
    <t>Díjak, egyéb befizetések</t>
  </si>
  <si>
    <t>Karbantartás kisjav.   sokszorosítási eszk.</t>
  </si>
  <si>
    <t>DK304</t>
  </si>
  <si>
    <t xml:space="preserve">Karbantartás kisjav.   kommunikációs eszk. </t>
  </si>
  <si>
    <t>Felhalmozási céltartalék</t>
  </si>
  <si>
    <t>DU903</t>
  </si>
  <si>
    <t>841126-1</t>
  </si>
  <si>
    <t>Finanszírozási kiadások</t>
  </si>
  <si>
    <t>többlet +</t>
  </si>
  <si>
    <t xml:space="preserve">és </t>
  </si>
  <si>
    <t xml:space="preserve">Működési  céltartalék </t>
  </si>
  <si>
    <t>Működési forráshiány/többlet</t>
  </si>
  <si>
    <t>Egyéb gépek, berendezések</t>
  </si>
  <si>
    <t>SZ2071</t>
  </si>
  <si>
    <t>841112-1</t>
  </si>
  <si>
    <t>881011-1</t>
  </si>
  <si>
    <t>Beruházási kiadás összesen:</t>
  </si>
  <si>
    <t>Dologi kiadás összesen:</t>
  </si>
  <si>
    <t>Bérleti és lízingdíjak</t>
  </si>
  <si>
    <t>Rendszeres nevelési segély- nem önállók+önállókhoz</t>
  </si>
  <si>
    <t>Betegség idejére megillető juttatás</t>
  </si>
  <si>
    <t>BR411</t>
  </si>
  <si>
    <t>Építmény vás. forg.képtelen</t>
  </si>
  <si>
    <t>V.</t>
  </si>
  <si>
    <t>Máshová nem sorolható szervek tevékenysége</t>
  </si>
  <si>
    <t>Személyi</t>
  </si>
  <si>
    <t>7/14</t>
  </si>
  <si>
    <t>száma,</t>
  </si>
  <si>
    <t>sora</t>
  </si>
  <si>
    <t>Állományba nem tart.megbízási díjai/Megbízási díj Külsős</t>
  </si>
  <si>
    <t>Munkaadókat terh. járulékok, szociális hozzájárulási adó</t>
  </si>
  <si>
    <t>DO302</t>
  </si>
  <si>
    <t>MJ104</t>
  </si>
  <si>
    <t>Egészségügyi hozzájárulás</t>
  </si>
  <si>
    <t>megnevezése</t>
  </si>
  <si>
    <t xml:space="preserve">Bevételi előirányzat-csoport </t>
  </si>
  <si>
    <t>Egyéb gép,ber.,felsz.vás.lét.</t>
  </si>
  <si>
    <t>BRGB3</t>
  </si>
  <si>
    <t>A / 7    Óvodai ellátás</t>
  </si>
  <si>
    <t>B / 9    Támogatások, ösztöndíjak</t>
  </si>
  <si>
    <t>B / 2   Hulladékgazdálkodás és környezetvédelem</t>
  </si>
  <si>
    <t>A / 1   Helyi közutak, közterek és parkok</t>
  </si>
  <si>
    <t>FELÚJÍTÁS</t>
  </si>
  <si>
    <t>Egyéb</t>
  </si>
  <si>
    <t>Beruházási kiadások</t>
  </si>
  <si>
    <t>BE701</t>
  </si>
  <si>
    <t>Áldás u. Iskola</t>
  </si>
  <si>
    <t>Csík Ferenc Iskola</t>
  </si>
  <si>
    <t>Fillér u. Iskola</t>
  </si>
  <si>
    <t>Klebelsberg Kuno Iskola</t>
  </si>
  <si>
    <t>Kodály Zoltán Iskola</t>
  </si>
  <si>
    <t>Ökumenikus Iskola</t>
  </si>
  <si>
    <t>Pitypang u. Iskola</t>
  </si>
  <si>
    <t>Remetekertvárosi Iskola</t>
  </si>
  <si>
    <t xml:space="preserve">Szabó Lőrinc Iskola </t>
  </si>
  <si>
    <t>2/43/0</t>
  </si>
  <si>
    <t>2/50/3</t>
  </si>
  <si>
    <t>3/58/0</t>
  </si>
  <si>
    <t>856020-1</t>
  </si>
  <si>
    <t xml:space="preserve">Kiadási előirányzat-csoport </t>
  </si>
  <si>
    <t>DU1011</t>
  </si>
  <si>
    <t>DO1094</t>
  </si>
  <si>
    <t>3/35</t>
  </si>
  <si>
    <t>II/b/1   Kabinet</t>
  </si>
  <si>
    <t>Késedelmi kamat (kapott bev.)</t>
  </si>
  <si>
    <t>SZ703</t>
  </si>
  <si>
    <t>Felhalmozási célú pénzeszközátadások:</t>
  </si>
  <si>
    <t>DO1043</t>
  </si>
  <si>
    <t xml:space="preserve">Készletek    egyéb </t>
  </si>
  <si>
    <t>DO1091</t>
  </si>
  <si>
    <t>Pitypang u. Óvoda</t>
  </si>
  <si>
    <t>Százszorszép Óvoda</t>
  </si>
  <si>
    <t>3/20</t>
  </si>
  <si>
    <t>7/7/03</t>
  </si>
  <si>
    <t xml:space="preserve">Adatátviteli célú távközlési díjak </t>
  </si>
  <si>
    <t>2/12</t>
  </si>
  <si>
    <t>2/43</t>
  </si>
  <si>
    <t>Karbantartási anyag, alkatr. beszerzés</t>
  </si>
  <si>
    <t>Tisztitószer beszerzés</t>
  </si>
  <si>
    <t>Számlás megbízások</t>
  </si>
  <si>
    <t>Egyéb üzemeltetési, fenntartási szolgáltatás</t>
  </si>
  <si>
    <t>Céljutalom</t>
  </si>
  <si>
    <t>Tanfolyamok</t>
  </si>
  <si>
    <t>kiadások</t>
  </si>
  <si>
    <t>kölcsönök</t>
  </si>
  <si>
    <t>összesen</t>
  </si>
  <si>
    <t>BEVÉTEL</t>
  </si>
  <si>
    <t>2.1</t>
  </si>
  <si>
    <t>2.2</t>
  </si>
  <si>
    <t>1.5</t>
  </si>
  <si>
    <t>TB. járulék összesen:</t>
  </si>
  <si>
    <t>Rehabilitációs hozzájárulás</t>
  </si>
  <si>
    <t>FK201</t>
  </si>
  <si>
    <t>Egyéb dologi kiadás</t>
  </si>
  <si>
    <t>Számítógépek vásárlása</t>
  </si>
  <si>
    <t>DO501</t>
  </si>
  <si>
    <t>SB3139</t>
  </si>
  <si>
    <t>Utólagos csatorna közműfejl. lakosságtól</t>
  </si>
  <si>
    <t>SZ501</t>
  </si>
  <si>
    <t>Rendszerfelügyelet</t>
  </si>
  <si>
    <t>B / 7   Önkormányzati egyéb feladatok</t>
  </si>
  <si>
    <t xml:space="preserve">Mtató által fiz.SZJA </t>
  </si>
  <si>
    <t>Jogcím</t>
  </si>
  <si>
    <t>Nettó</t>
  </si>
  <si>
    <t>Épület vagy.ért.jog.korl.forg.képes</t>
  </si>
  <si>
    <t>Egyéb bérleti és lízingdíjak</t>
  </si>
  <si>
    <t>BR313</t>
  </si>
  <si>
    <t>BERUHÁZÁS</t>
  </si>
  <si>
    <t>DT004</t>
  </si>
  <si>
    <t>Általános tartalék</t>
  </si>
  <si>
    <t>DE903</t>
  </si>
  <si>
    <t>DE101</t>
  </si>
  <si>
    <t>támogatások</t>
  </si>
  <si>
    <t>3.1</t>
  </si>
  <si>
    <t>1. 2010. évre tervezett saját bevételek</t>
  </si>
  <si>
    <t xml:space="preserve">Főkönyvi </t>
  </si>
  <si>
    <t>Munkaadót</t>
  </si>
  <si>
    <t>Összes változás kiadás:</t>
  </si>
  <si>
    <t>részletező</t>
  </si>
  <si>
    <t>Feladat: IF</t>
  </si>
  <si>
    <t>Bolyai u. Óvoda</t>
  </si>
  <si>
    <t>Budakeszi u. Óvoda</t>
  </si>
  <si>
    <t>A / 8   Szoc., gyermekjóléti szolgáltatások és ellátások</t>
  </si>
  <si>
    <t>Dologi kiadások:</t>
  </si>
  <si>
    <t>Kamatbevételek:</t>
  </si>
  <si>
    <t>Felhalmozási</t>
  </si>
  <si>
    <t>Gesztenyéskert Óvoda</t>
  </si>
  <si>
    <t>Kitaibel Pál u. Óvoda</t>
  </si>
  <si>
    <t>bevételei</t>
  </si>
  <si>
    <t>SZ401</t>
  </si>
  <si>
    <t>2/50</t>
  </si>
  <si>
    <t>FK307</t>
  </si>
  <si>
    <t>Hosszú lejáratú hitel felvétele</t>
  </si>
  <si>
    <t>Felújítás összesen:</t>
  </si>
  <si>
    <t>7. tábla IV. sor / 15. oszlop</t>
  </si>
  <si>
    <t>DO2037</t>
  </si>
  <si>
    <t xml:space="preserve">Folyóirat beszerzés                    </t>
  </si>
  <si>
    <t xml:space="preserve">        - építményadó</t>
  </si>
  <si>
    <t>Víz - és csatornadíjak</t>
  </si>
  <si>
    <t>DK302</t>
  </si>
  <si>
    <t>Őrzési díjak</t>
  </si>
  <si>
    <t>DO1096</t>
  </si>
  <si>
    <t>Áfa bevétel (várakozóhely megváltása)</t>
  </si>
  <si>
    <t>2/52</t>
  </si>
  <si>
    <t xml:space="preserve">Szállítási szolgáltatás </t>
  </si>
  <si>
    <t>DO304</t>
  </si>
  <si>
    <t xml:space="preserve">    gépjárműadó</t>
  </si>
  <si>
    <t xml:space="preserve">    kamatbevételek</t>
  </si>
  <si>
    <t>Közétkeztetés lebonyolítása (12 hóra)</t>
  </si>
  <si>
    <t>Karbantartás-hibaelhárítás lebonyolítása (12 hóra)</t>
  </si>
  <si>
    <t>DK303</t>
  </si>
  <si>
    <t>Egyéb felhalmozási célú kiadások</t>
  </si>
  <si>
    <t>Rendelettervezetben javasolt előirányzatok szerint eFt-ban</t>
  </si>
  <si>
    <t>2013. évi eredeti előirányzat</t>
  </si>
  <si>
    <t>2013. évi érvényes előirányzat</t>
  </si>
  <si>
    <t>2013.évközi módosítások</t>
  </si>
  <si>
    <t>Táppénz-hozzájárulás</t>
  </si>
  <si>
    <t>A</t>
  </si>
  <si>
    <t>PD001</t>
  </si>
  <si>
    <t xml:space="preserve">Működési költségvetési kiadások </t>
  </si>
  <si>
    <t>DO1031</t>
  </si>
  <si>
    <t>Irodai papír</t>
  </si>
  <si>
    <t>889101-1</t>
  </si>
  <si>
    <t>5/1/2</t>
  </si>
  <si>
    <t>KIADÁS</t>
  </si>
  <si>
    <t>DK305</t>
  </si>
  <si>
    <t>DU707</t>
  </si>
  <si>
    <t>3/4</t>
  </si>
  <si>
    <t>3/16</t>
  </si>
  <si>
    <t>IB340</t>
  </si>
  <si>
    <t xml:space="preserve">Készletek: egyéb </t>
  </si>
  <si>
    <t>DO1012</t>
  </si>
  <si>
    <t>SZ4015</t>
  </si>
  <si>
    <t>Postai levél, távirat</t>
  </si>
  <si>
    <t>DO3011</t>
  </si>
  <si>
    <t>Áfa</t>
  </si>
  <si>
    <t>Bruttó</t>
  </si>
  <si>
    <t>száma</t>
  </si>
  <si>
    <t>kód</t>
  </si>
  <si>
    <t>eredeti</t>
  </si>
  <si>
    <t>támogatás</t>
  </si>
  <si>
    <t>Ellátottak</t>
  </si>
  <si>
    <t>pénzbeli</t>
  </si>
  <si>
    <t>juttatásai</t>
  </si>
  <si>
    <t>Intézményi működéshez kapcsolódó egyéb bevételek:</t>
  </si>
  <si>
    <t>841403-1</t>
  </si>
  <si>
    <t xml:space="preserve"> Munkaadókat terhelő járulékok, szociális hozzájárulási adó (4. számú tábla 5. oszlop)</t>
  </si>
  <si>
    <t>3/46/35</t>
  </si>
  <si>
    <t>HK2208</t>
  </si>
  <si>
    <t>DU111</t>
  </si>
  <si>
    <t>Működési költségvetési bevételek</t>
  </si>
  <si>
    <t>Foglalkozás egészségügyi szolgálat</t>
  </si>
  <si>
    <t>Ellátottak pénzbeli juttatásai:</t>
  </si>
  <si>
    <t xml:space="preserve">   ebből: kamatkiadások</t>
  </si>
  <si>
    <t>1.5.1</t>
  </si>
  <si>
    <t>Nemzetközi kötelezettségek</t>
  </si>
  <si>
    <t>1.5.2</t>
  </si>
  <si>
    <t>1.5.3</t>
  </si>
  <si>
    <t>1.5.4</t>
  </si>
  <si>
    <t>1.5.5</t>
  </si>
  <si>
    <t>1.5.6</t>
  </si>
  <si>
    <t>Elvonások és befizetések</t>
  </si>
  <si>
    <t>Műk.c.garancia- és kezességváll-ból származó kifizetés áht-n belülre</t>
  </si>
  <si>
    <t>Műk.c.visszatérítendő támogatások, kölcsönök nyújtása áht-n belülre</t>
  </si>
  <si>
    <t>Műk.c.visszatérítendő támogatások, kölcsönök törlesztése áht-n belülre</t>
  </si>
  <si>
    <t>1.5.7</t>
  </si>
  <si>
    <t>1.5.8</t>
  </si>
  <si>
    <t>1.5.9</t>
  </si>
  <si>
    <t>Műk.c.garancia- és kezességváll-ból származó kifizetés áht-n kívülre</t>
  </si>
  <si>
    <t>1.5.10</t>
  </si>
  <si>
    <t>2.3.1</t>
  </si>
  <si>
    <t>2.3.2</t>
  </si>
  <si>
    <t>2.3.3</t>
  </si>
  <si>
    <t>2.3.4</t>
  </si>
  <si>
    <t>Felh.c.garancia- és kezességváll-ból származó kifizetés áht-n belülre</t>
  </si>
  <si>
    <t>Felh.c.visszatérítendő támogatások, kölcsönök nyújtása áht-n belülre</t>
  </si>
  <si>
    <t>Felh.c.visszatérítendő támogatások, kölcsönök törlesztése áht-n belülre</t>
  </si>
  <si>
    <t>2.3.5</t>
  </si>
  <si>
    <t>2.3.6</t>
  </si>
  <si>
    <t>2.3.7</t>
  </si>
  <si>
    <t>2.3.8</t>
  </si>
  <si>
    <t>Felh.c.garancia- és kezességváll-ból származó kifizetés áht-n kívülre</t>
  </si>
  <si>
    <t>Költségvetési kiadások  (1 + 2)</t>
  </si>
  <si>
    <t>Belföldi finanszírozás kiadásai</t>
  </si>
  <si>
    <t>3.1.1</t>
  </si>
  <si>
    <t>3.1.2</t>
  </si>
  <si>
    <t>3.1.1.1</t>
  </si>
  <si>
    <t>3.1.1.2</t>
  </si>
  <si>
    <t>3.1.1.3</t>
  </si>
  <si>
    <t>Likviditási célú hitelek, kölcsönök törlesztése pénzügyi vállalkozásnak</t>
  </si>
  <si>
    <t xml:space="preserve">Rövid lejáratú hitelek, kölcsönök törlesztése </t>
  </si>
  <si>
    <t>3.1.3</t>
  </si>
  <si>
    <t>3.1.4</t>
  </si>
  <si>
    <t>Központi, irányító szervi támogatás folyósítása</t>
  </si>
  <si>
    <t>Külföldi finanszírozás kiadásai</t>
  </si>
  <si>
    <t>3.3</t>
  </si>
  <si>
    <t>Adóssághoz nem kapcsolódó származékos ügyletek kiadásai</t>
  </si>
  <si>
    <t>K I A D Á S O K   Ö S S Z E S E N   (1 + 2 + 3)</t>
  </si>
  <si>
    <t>Halmozódás (K915) miatti levonás:</t>
  </si>
  <si>
    <t xml:space="preserve">Halmozódás mentes K I A D Á S O K   Ö S S Z E S E N </t>
  </si>
  <si>
    <t xml:space="preserve"> Személyi juttatások (4. számú tábla 4. oszlop)</t>
  </si>
  <si>
    <t>-</t>
  </si>
  <si>
    <t>Tartalékok</t>
  </si>
  <si>
    <t>Elvonások</t>
  </si>
  <si>
    <t>befizetések</t>
  </si>
  <si>
    <t>áht-n</t>
  </si>
  <si>
    <t>Egyéb műk.c.</t>
  </si>
  <si>
    <t>belülre</t>
  </si>
  <si>
    <t>kívülre</t>
  </si>
  <si>
    <t>Felh.c.vtérít.</t>
  </si>
  <si>
    <t>érték-</t>
  </si>
  <si>
    <t>papírok</t>
  </si>
  <si>
    <t>SZ405</t>
  </si>
  <si>
    <t>Felhalmozási forráshiány/többlet</t>
  </si>
  <si>
    <t>Törökvész u. Iskola</t>
  </si>
  <si>
    <t>Újlaki Iskola</t>
  </si>
  <si>
    <t>Járdányi Pál Iskola</t>
  </si>
  <si>
    <t>856099-1</t>
  </si>
  <si>
    <t>Rehabilitációs hozzájárulás (Intézményekhez lekerült)</t>
  </si>
  <si>
    <t>Állományba nem tartozók egyéb juttatásai</t>
  </si>
  <si>
    <t>DU904</t>
  </si>
  <si>
    <t>érvényes</t>
  </si>
  <si>
    <t>Lakásépítési alap - Munkáltatói</t>
  </si>
  <si>
    <t>Ellátottak céljellegű élelmezése-iskola</t>
  </si>
  <si>
    <t>Kiszáml.termékek és szolgáltatások áfája (élelmezés-óvoda)</t>
  </si>
  <si>
    <t>Beruházás összesen:</t>
  </si>
  <si>
    <t>működési</t>
  </si>
  <si>
    <t>DT005</t>
  </si>
  <si>
    <t>Felhalmozási célú, támogatásértékű bevételek:</t>
  </si>
  <si>
    <t>DU901</t>
  </si>
  <si>
    <t>Egyéb információhordozó</t>
  </si>
  <si>
    <t>DO202</t>
  </si>
  <si>
    <t>B023</t>
  </si>
  <si>
    <t>B E V É T E L</t>
  </si>
  <si>
    <t>3/57</t>
  </si>
  <si>
    <t>852011-1</t>
  </si>
  <si>
    <t>Előző évi eir.maradv, pénzmaradv. átvétel</t>
  </si>
  <si>
    <t>Pénzforgalom nélküli bevétel</t>
  </si>
  <si>
    <t>Foglalkozás eü. szolg.díj - intézmények</t>
  </si>
  <si>
    <t>IB109</t>
  </si>
  <si>
    <t>Dologi kiadások összesen:</t>
  </si>
  <si>
    <t>889943-1</t>
  </si>
  <si>
    <t>DO1098</t>
  </si>
  <si>
    <t>B E V É T E L E K</t>
  </si>
  <si>
    <t>IB700</t>
  </si>
  <si>
    <t>CORSO</t>
  </si>
  <si>
    <t>Űrlap</t>
  </si>
  <si>
    <t>FE701</t>
  </si>
  <si>
    <t>Finanszírozási célú pénzügyi műveletek kiadásai</t>
  </si>
  <si>
    <t>Finanszírozási célú pénzügyi műveletek bevételei</t>
  </si>
  <si>
    <t>DO201</t>
  </si>
  <si>
    <t>BR413</t>
  </si>
  <si>
    <t>Beruházások</t>
  </si>
  <si>
    <t>Felújítások</t>
  </si>
  <si>
    <t>DE002</t>
  </si>
  <si>
    <t>Felhalmozási költségvetési kiadások</t>
  </si>
  <si>
    <t>1.1</t>
  </si>
  <si>
    <t>3/23</t>
  </si>
  <si>
    <t xml:space="preserve">    helyi adók</t>
  </si>
  <si>
    <t>M U N K A L A P</t>
  </si>
  <si>
    <t>Továbbszámlázott műk.bevétel áht-n belülről</t>
  </si>
  <si>
    <t>2. Bevételek összesen</t>
  </si>
  <si>
    <t>841112 Önkormányzati jogalkotás</t>
  </si>
  <si>
    <t>SZ201</t>
  </si>
  <si>
    <t>851011-6</t>
  </si>
  <si>
    <t>TB048</t>
  </si>
  <si>
    <t xml:space="preserve">Szhegy u.Óvoda fejl.KMOP-4.6.1. </t>
  </si>
  <si>
    <t>Személyi juttatások összesen:</t>
  </si>
  <si>
    <t>teljesítés</t>
  </si>
  <si>
    <t>PSZK</t>
  </si>
  <si>
    <t>PSZSZ</t>
  </si>
  <si>
    <t>ÉNO</t>
  </si>
  <si>
    <t>Egyéb vagyoni értékű jog értékesítése</t>
  </si>
  <si>
    <t>MJ105</t>
  </si>
  <si>
    <t>Gépjárműadó</t>
  </si>
  <si>
    <t>SB801</t>
  </si>
  <si>
    <t>DR217</t>
  </si>
  <si>
    <t>Dologi kiadások</t>
  </si>
  <si>
    <t>Kolozsvár u. Óvoda</t>
  </si>
  <si>
    <t>Községház u. Óvoda</t>
  </si>
  <si>
    <t>VÁLASZTÁSI KIADÁSOK MINDÖSSZESEN:</t>
  </si>
  <si>
    <t>VÁLASZTÁSI BEVÉTELEK MINDÖSSZESEN:</t>
  </si>
  <si>
    <t>bevételek</t>
  </si>
  <si>
    <t>célú</t>
  </si>
  <si>
    <t>DO1032</t>
  </si>
  <si>
    <t>889921-1</t>
  </si>
  <si>
    <r>
      <t xml:space="preserve">ELŐIRÁNYZATGAZDA - </t>
    </r>
    <r>
      <rPr>
        <b/>
        <u/>
        <sz val="10"/>
        <rFont val="Times New Roman CE"/>
        <charset val="238"/>
      </rPr>
      <t>önkormányzat</t>
    </r>
  </si>
  <si>
    <t>HIVATAL!!</t>
  </si>
  <si>
    <t>7/20/0</t>
  </si>
  <si>
    <r>
      <t>841126</t>
    </r>
    <r>
      <rPr>
        <b/>
        <sz val="14"/>
        <rFont val="Times New Roman"/>
        <family val="1"/>
        <charset val="238"/>
      </rPr>
      <t xml:space="preserve"> Önkormányzatok és többcélú kistérségi társulások igazgatási tevékenysége</t>
    </r>
  </si>
  <si>
    <t>7/11</t>
  </si>
  <si>
    <t>SZ101</t>
  </si>
  <si>
    <t>4/27/3</t>
  </si>
  <si>
    <t>FU313</t>
  </si>
  <si>
    <t>Karbantartás kisjav. -  számítástechn.eszk.</t>
  </si>
  <si>
    <t>Építmény vás.korl. forg.képes</t>
  </si>
  <si>
    <t>BR412</t>
  </si>
  <si>
    <t xml:space="preserve">  Üres, nem lakáscélú helyiségek értékesítése </t>
  </si>
  <si>
    <t>Társasházak felújítási támogatása – önk-i önrészből</t>
  </si>
  <si>
    <t>Egyéb dologi kiadások- intézményekhez kapcs. kiadások</t>
  </si>
  <si>
    <t xml:space="preserve">  Bérlő nélküli lakások értékesítése</t>
  </si>
  <si>
    <t>Ellátottak pénzbeli juttatásai</t>
  </si>
  <si>
    <t xml:space="preserve">Dologi </t>
  </si>
  <si>
    <t>A / 4   Településrendezés, településfejlesztés</t>
  </si>
  <si>
    <t>037 Irodakód / Lehet Más a Politika frakció kerete  -  Kiadás</t>
  </si>
  <si>
    <t xml:space="preserve">LMP frakció - beruházási kiadások </t>
  </si>
  <si>
    <t>751791 szakfeladat</t>
  </si>
  <si>
    <t>3.2</t>
  </si>
  <si>
    <t xml:space="preserve">        - iparűzési adó</t>
  </si>
  <si>
    <t>DO305</t>
  </si>
  <si>
    <t>DO307</t>
  </si>
  <si>
    <t xml:space="preserve">Egyéb </t>
  </si>
  <si>
    <t>PH. Mechwart liget 1.</t>
  </si>
  <si>
    <t>SZ705</t>
  </si>
  <si>
    <t>Utólagos csatorna közműfejl.befiz. áfája</t>
  </si>
  <si>
    <t>IB710</t>
  </si>
  <si>
    <t>Pénzügyi szolgáltatások kiadásai</t>
  </si>
  <si>
    <t>Munkáltatói kölcsön törlesztése</t>
  </si>
  <si>
    <t>Áht-n kív.szárm.egyéb műk.c.kamatbevételek</t>
  </si>
  <si>
    <t>B008</t>
  </si>
  <si>
    <t>Áht-n bel.szárm.valutakészletek... műk.c.árfolyamnyereség</t>
  </si>
  <si>
    <t>7/21/0</t>
  </si>
  <si>
    <t>Kiszáml.termékek és szolgáltatások áfája (élelmezés-humán)</t>
  </si>
  <si>
    <t>3/29/08</t>
  </si>
  <si>
    <t>FU312</t>
  </si>
  <si>
    <t xml:space="preserve">Kiadások összesen </t>
  </si>
  <si>
    <t xml:space="preserve">Bevételek összesen </t>
  </si>
  <si>
    <t>Áht-n kívülre továbbszámlázott belf.szolg. bev.</t>
  </si>
  <si>
    <t>7/8/02</t>
  </si>
  <si>
    <t>J001</t>
  </si>
  <si>
    <t>Munkaadót terh. járulékok és szoc.hozzájárulási adó</t>
  </si>
  <si>
    <t xml:space="preserve">Munkáltatót terhelő SZJA </t>
  </si>
  <si>
    <t>MŰKÖDÉSI BEVÉTELEK ÖSSZESEN</t>
  </si>
  <si>
    <t>Működési célú támogatások államháztartáson belülről</t>
  </si>
  <si>
    <t>1.1.1</t>
  </si>
  <si>
    <t>Helyi önkormányzatok működésének általános támogatása</t>
  </si>
  <si>
    <t>1.1.2</t>
  </si>
  <si>
    <t>1.1.4</t>
  </si>
  <si>
    <t>1.1.5</t>
  </si>
  <si>
    <t>1.1.6</t>
  </si>
  <si>
    <t>Önkormányzat működési támogatása</t>
  </si>
  <si>
    <t>Települési önkormányzatok egyes köznevelési feladatainak támogatása</t>
  </si>
  <si>
    <t>Települési önkormányzatok kulturális feladatainak támogatása</t>
  </si>
  <si>
    <t>Elvonások és befizetések bevételei</t>
  </si>
  <si>
    <t>1.6</t>
  </si>
  <si>
    <t>Műk. c. garancia- és kezességvállalásból származó megtérülések államháztartáson belülről</t>
  </si>
  <si>
    <t>Műk. c. visszatérítendő támogatások, kölcsönök visszatérülése államháztartáson belülről</t>
  </si>
  <si>
    <t>Műk. c. visszatérítendő támogatások, kölcsönök igénybevétele államháztartáson belülről</t>
  </si>
  <si>
    <t>Egyéb közhatalmi bevételek</t>
  </si>
  <si>
    <t>Működési bevételek</t>
  </si>
  <si>
    <t>2.4</t>
  </si>
  <si>
    <t>Készletértékesítés ellenértéke</t>
  </si>
  <si>
    <t>3.4</t>
  </si>
  <si>
    <t>3.5</t>
  </si>
  <si>
    <t>3.6</t>
  </si>
  <si>
    <t>3.7</t>
  </si>
  <si>
    <t>3.8</t>
  </si>
  <si>
    <t>3.9</t>
  </si>
  <si>
    <t>3.10</t>
  </si>
  <si>
    <t>Szolgáltatások ellenértéke</t>
  </si>
  <si>
    <t>Közvetített szolgáltatások ellenértéke</t>
  </si>
  <si>
    <t>Ellátási díjak</t>
  </si>
  <si>
    <t>Kiszámlázott általános forgalmi adó</t>
  </si>
  <si>
    <t>Általános forgalmi adó visszatérítése</t>
  </si>
  <si>
    <t>Kamatbevételek</t>
  </si>
  <si>
    <t>Egyéb pénzügyi műveletek bevételei</t>
  </si>
  <si>
    <t>Egyéb működési bevételek</t>
  </si>
  <si>
    <t>Működési célú átvett pénzeszközök</t>
  </si>
  <si>
    <t>FELHALMOZÁSI BEVÉTELEK ÖSSZESEN</t>
  </si>
  <si>
    <t>Felhalmozási célú támogatások államháztartáson belülről</t>
  </si>
  <si>
    <t>Felhalmozási célú önkormányzati támogatások</t>
  </si>
  <si>
    <t>Felh. c. garancia- és kezességvállalásból származó megtérülések államháztartáson belülről</t>
  </si>
  <si>
    <t>Felh. c. visszatérítendő támogatások, kölcsönök visszatérülése államháztartáson belülről</t>
  </si>
  <si>
    <t>Felh. c. visszatérítendő támogatások, kölcsönök igénybevétele államháztartáson belülről</t>
  </si>
  <si>
    <t>Felhalmozási bevételek</t>
  </si>
  <si>
    <t>Immateriális javak értékesítése</t>
  </si>
  <si>
    <t>Ingatlanok értékesítése</t>
  </si>
  <si>
    <t>Egyéb tárgyi eszközök értékesítése</t>
  </si>
  <si>
    <t>Részesedések értékesítése</t>
  </si>
  <si>
    <t>Felhalmozási célú átvett pénzeszközök</t>
  </si>
  <si>
    <t>Egyéb felhalmozási célú átvett pénzeszközök</t>
  </si>
  <si>
    <t>Felh. c. garancia- és kezességvállalásból származó megtérülések államháztartáson kívülről</t>
  </si>
  <si>
    <t xml:space="preserve">FINANSZÍROZÁSI BEVÉTELEK </t>
  </si>
  <si>
    <t>Belföldi finanszírozás bevételei</t>
  </si>
  <si>
    <t>Hitel-, kölcsönfelvétel államháztartáson kívülről</t>
  </si>
  <si>
    <t>Tulajdonosi bevételek - Önk-i többségi tulajdonú vállalkozástól kapott osztalék</t>
  </si>
  <si>
    <t>B36</t>
  </si>
  <si>
    <t>B3</t>
  </si>
  <si>
    <t>B11</t>
  </si>
  <si>
    <t>B12</t>
  </si>
  <si>
    <t>B16</t>
  </si>
  <si>
    <t>B402</t>
  </si>
  <si>
    <t>B403</t>
  </si>
  <si>
    <t>B405</t>
  </si>
  <si>
    <t>B406</t>
  </si>
  <si>
    <t>B408</t>
  </si>
  <si>
    <t>B410</t>
  </si>
  <si>
    <t>B21</t>
  </si>
  <si>
    <t>B25</t>
  </si>
  <si>
    <t>B5</t>
  </si>
  <si>
    <t>B72</t>
  </si>
  <si>
    <t>B812</t>
  </si>
  <si>
    <t>K1</t>
  </si>
  <si>
    <t>K2</t>
  </si>
  <si>
    <t>K3</t>
  </si>
  <si>
    <t>K4</t>
  </si>
  <si>
    <t>K502</t>
  </si>
  <si>
    <t>K506</t>
  </si>
  <si>
    <t>DK404</t>
  </si>
  <si>
    <t>DP001</t>
  </si>
  <si>
    <t>A / 18   Egyéb, jogszab.alapján kötelező feladat</t>
  </si>
  <si>
    <t>A / 7   Óvodai ellátás</t>
  </si>
  <si>
    <t>FU311</t>
  </si>
  <si>
    <t>Személyi juttatások:</t>
  </si>
  <si>
    <t>Hajtó- és kenőanyagok beszerzése</t>
  </si>
  <si>
    <t>Bútorok és textiliák beszerzése</t>
  </si>
  <si>
    <t>4. Rövid lejáratú kötelezettségekkel csökkentett bevételek
    összesen</t>
  </si>
  <si>
    <t>5. Korrigált bevétel, hitelfelvételi korlát (4. sor 70 %-a)</t>
  </si>
  <si>
    <t>Tanfolyam</t>
  </si>
  <si>
    <t xml:space="preserve"> </t>
  </si>
  <si>
    <t>Igazgatási szolgáltatási díj</t>
  </si>
  <si>
    <t>Szemlőhegy u. Óvoda</t>
  </si>
  <si>
    <t>Törökvész u. Óvoda</t>
  </si>
  <si>
    <t>előirányzat</t>
  </si>
  <si>
    <t>Egyéb dologi kiadások</t>
  </si>
  <si>
    <t>DE904</t>
  </si>
  <si>
    <t>3/28/07</t>
  </si>
  <si>
    <t>Karbantartás, kisjavítás</t>
  </si>
  <si>
    <t>Személyi juttatások</t>
  </si>
  <si>
    <t>DO401</t>
  </si>
  <si>
    <t>Kiszáml-term-és szolg.áfá-ja (továbbszámlázás után)</t>
  </si>
  <si>
    <t>PE31233</t>
  </si>
  <si>
    <t>járulékok</t>
  </si>
  <si>
    <t>Önkormányzati lakások értékesítése</t>
  </si>
  <si>
    <t>Egyéb működési célú kiadások</t>
  </si>
  <si>
    <t>562913-1</t>
  </si>
  <si>
    <t>562912-1</t>
  </si>
  <si>
    <t xml:space="preserve"> Kiadás jogcíme</t>
  </si>
  <si>
    <t>(ezer forintban)</t>
  </si>
  <si>
    <t>4.</t>
  </si>
  <si>
    <t>A / 19   Önk-i egyéb vagyonnal való gazdálkodás</t>
  </si>
  <si>
    <t>B / 6   Szennyvízelvezetés és -kezelés</t>
  </si>
  <si>
    <t>B / 7   Önk-i egyéb önként vállalt feladatok</t>
  </si>
  <si>
    <t>B / 9   Támogatások, ösztöndíjak</t>
  </si>
  <si>
    <t>Iratselejtezés</t>
  </si>
  <si>
    <t>120 Irodakód / Beruházási Iroda  -  Bevétel</t>
  </si>
  <si>
    <t>IB212</t>
  </si>
  <si>
    <t>Gazdasági szervezettel nem rendelkező
költségvetési szervek</t>
  </si>
  <si>
    <t>Önkormányzat működési támogatása (5. számú tábla 4. oszlop)</t>
  </si>
  <si>
    <t>Elvonások és befizetések bevételei (5. számú tábla 5. oszlop)</t>
  </si>
  <si>
    <t>Egyéb működési célú támogatások bevételei államháztartáson belülről (5. számú tábla 6. oszlop)</t>
  </si>
  <si>
    <r>
      <t>Közhatalmi bevételek</t>
    </r>
    <r>
      <rPr>
        <sz val="10"/>
        <rFont val="Times New Roman CE"/>
        <charset val="238"/>
      </rPr>
      <t xml:space="preserve"> (5. számú tábla 7. oszlop)</t>
    </r>
  </si>
  <si>
    <r>
      <t xml:space="preserve">Működési bevételek </t>
    </r>
    <r>
      <rPr>
        <sz val="10"/>
        <rFont val="Times New Roman CE"/>
        <charset val="238"/>
      </rPr>
      <t>(5. számú tábla 8. oszlop)</t>
    </r>
  </si>
  <si>
    <r>
      <t xml:space="preserve">Működési célú átvett pénzeszközök  </t>
    </r>
    <r>
      <rPr>
        <sz val="10"/>
        <rFont val="Times New Roman CE"/>
        <charset val="238"/>
      </rPr>
      <t>(5. számú tábla 9. oszlop)</t>
    </r>
  </si>
  <si>
    <t>Felhalmozási célú önkormányzati támogatások (5. számú tábla 10. oszlop)</t>
  </si>
  <si>
    <t>Egyéb felhalmozási célú támogatások bevételei államháztartáson belülről  (5. számú tábla 11. oszlop)</t>
  </si>
  <si>
    <r>
      <t xml:space="preserve">Felhalmozási bevételek  </t>
    </r>
    <r>
      <rPr>
        <sz val="10"/>
        <rFont val="Times New Roman CE"/>
        <charset val="238"/>
      </rPr>
      <t>(5. számú tábla 12. oszlop)</t>
    </r>
  </si>
  <si>
    <t>Felh.c.visszatérítendő támogatások, kölcsönök visszatérülése áht-n kívülről (5. számú tábla 13. oszlop)</t>
  </si>
  <si>
    <t>Egyéb felhalmozási célú átvett pénzeszközök (5. számú tábla 14. oszlop)</t>
  </si>
  <si>
    <t>Belföldi értékpapírok bevételei (5. számú tábla 16. oszlop)</t>
  </si>
  <si>
    <t>Előző év költségvetési maradványának igénybevétele (5. számú tábla 17. oszlop)</t>
  </si>
  <si>
    <t xml:space="preserve">Felhalmozási finanszírozási kiadások </t>
  </si>
  <si>
    <t>Költségvetési bevételek (I. + II.)</t>
  </si>
  <si>
    <t>B E V É T E L E K   Ö S S Z E S E N (I. + II. + III.)</t>
  </si>
  <si>
    <t>Beruházások  (4. sz.tábla 12. oszlop, jogcímenként: 15.sz.tábla)</t>
  </si>
  <si>
    <t>Felújítások (4. sz. tábla 13. oszlop, jogcímenként: 14.sz.tábla)</t>
  </si>
  <si>
    <t>Előző év</t>
  </si>
  <si>
    <t>DU501</t>
  </si>
  <si>
    <t>5/10</t>
  </si>
  <si>
    <t xml:space="preserve">    bírságok  (építésügyi, környezetvédelmi)</t>
  </si>
  <si>
    <t xml:space="preserve">    osztalékbevétel</t>
  </si>
  <si>
    <t>Előző évi eir.maradv, pénzmaradv. igénybevétel</t>
  </si>
  <si>
    <t xml:space="preserve">  Bérlők részére</t>
  </si>
  <si>
    <t>1.2</t>
  </si>
  <si>
    <t>1.3</t>
  </si>
  <si>
    <t>1.4</t>
  </si>
  <si>
    <t>Kisértékű teszk.besz.   egyéb</t>
  </si>
  <si>
    <t>Működési kiadások összesen:</t>
  </si>
  <si>
    <t>Vásárolt élelmezés - óvoda</t>
  </si>
  <si>
    <t>Vásárolt élelmezés - iskola</t>
  </si>
  <si>
    <t xml:space="preserve">    önkormányzati egyéb sajátos bevételek</t>
  </si>
  <si>
    <t>Őrzési díjak - intézmények</t>
  </si>
  <si>
    <t>2.3</t>
  </si>
  <si>
    <t>2012. évi eredeti előirányzat</t>
  </si>
  <si>
    <t>Áfa bevételek, -visszatérülések:</t>
  </si>
  <si>
    <t>FK311</t>
  </si>
  <si>
    <t>Gázenergia-szolgáltatás díja</t>
  </si>
  <si>
    <t>Villamosenergia-szolgáltatás díja</t>
  </si>
  <si>
    <t>DO306</t>
  </si>
  <si>
    <t>III.</t>
  </si>
  <si>
    <t>IV.</t>
  </si>
  <si>
    <t>II. kerület mindösszesen:</t>
  </si>
  <si>
    <t>3/46/42</t>
  </si>
  <si>
    <t>Késedelmi kamat (kifizetett)</t>
  </si>
  <si>
    <t>DE911</t>
  </si>
  <si>
    <t>Köztisztviselők szociális segélye</t>
  </si>
  <si>
    <t>IB6005</t>
  </si>
  <si>
    <t>II.</t>
  </si>
  <si>
    <t>PD010</t>
  </si>
  <si>
    <t>Ssz.</t>
  </si>
  <si>
    <t>Ingatlanértékesítések</t>
  </si>
  <si>
    <t>680002-1</t>
  </si>
  <si>
    <t>II.Ker.Kulturális Közh.Nonprofit Kft. műk.tám.</t>
  </si>
  <si>
    <t>KERETGAZDA:</t>
  </si>
  <si>
    <t>PM101</t>
  </si>
  <si>
    <t>Szemétszállítás kéményseprés</t>
  </si>
  <si>
    <t>DU103</t>
  </si>
  <si>
    <t>7/18/01</t>
  </si>
  <si>
    <t>IB403</t>
  </si>
  <si>
    <t xml:space="preserve">Díjak, egyéb befizetések </t>
  </si>
  <si>
    <t>PE31231</t>
  </si>
  <si>
    <t>Havaria keret</t>
  </si>
  <si>
    <t>5. tábla</t>
  </si>
  <si>
    <t>Ügyv.és sztechn.eszk.vás.lét.</t>
  </si>
  <si>
    <t>BRUS3</t>
  </si>
  <si>
    <t>Bankszámlavezetési ktsg.kártyapénz</t>
  </si>
  <si>
    <t>7. tábla</t>
  </si>
  <si>
    <t>BR312</t>
  </si>
  <si>
    <t>3/48</t>
  </si>
  <si>
    <t>Működési forrás</t>
  </si>
  <si>
    <t>hiány -</t>
  </si>
  <si>
    <t>FK108</t>
  </si>
  <si>
    <t>DO1033</t>
  </si>
  <si>
    <t>2.</t>
  </si>
  <si>
    <t xml:space="preserve">  Nem lakáscélú helyiségek értékesítése </t>
  </si>
  <si>
    <t>Irodai papír,blanketta,sablon nyomtatvány</t>
  </si>
  <si>
    <t>Kiadás:</t>
  </si>
  <si>
    <t>Bevétel:</t>
  </si>
  <si>
    <t>Egyéb működési célú támogatások államháztartáson belülre:</t>
  </si>
  <si>
    <t>Egyéb működési célú támogatások államháztartáson kívülre:</t>
  </si>
  <si>
    <t>Egyéb felhalmozási célú támogatások államháztartáson kívülre:</t>
  </si>
  <si>
    <t>Egyéb gép,ber.,felsz.vás.lét.-összes iskola eszköz beszerzés</t>
  </si>
  <si>
    <t>Felh-i c.visszatérítendő támogatások, kölcsönök nyújtása államháztartáson kívülre:</t>
  </si>
  <si>
    <t>K311</t>
  </si>
  <si>
    <t>K312</t>
  </si>
  <si>
    <t>K321</t>
  </si>
  <si>
    <t>K322</t>
  </si>
  <si>
    <t>K331</t>
  </si>
  <si>
    <t>K333</t>
  </si>
  <si>
    <t>K334</t>
  </si>
  <si>
    <t>K336</t>
  </si>
  <si>
    <t>K337</t>
  </si>
  <si>
    <t>K351</t>
  </si>
  <si>
    <t>K355</t>
  </si>
  <si>
    <t>K63</t>
  </si>
  <si>
    <t>Kormányzati</t>
  </si>
  <si>
    <t>funkció</t>
  </si>
  <si>
    <t>COFOG</t>
  </si>
  <si>
    <t>018030</t>
  </si>
  <si>
    <t>045160</t>
  </si>
  <si>
    <t>045170</t>
  </si>
  <si>
    <t>031030</t>
  </si>
  <si>
    <t>013350</t>
  </si>
  <si>
    <t>066020</t>
  </si>
  <si>
    <t>084031</t>
  </si>
  <si>
    <t>013360</t>
  </si>
  <si>
    <t>011130</t>
  </si>
  <si>
    <t>036020</t>
  </si>
  <si>
    <t>900060</t>
  </si>
  <si>
    <t>063080</t>
  </si>
  <si>
    <t>084032</t>
  </si>
  <si>
    <t>084040</t>
  </si>
  <si>
    <t>092260</t>
  </si>
  <si>
    <t>091140</t>
  </si>
  <si>
    <t>011220</t>
  </si>
  <si>
    <t>061030</t>
  </si>
  <si>
    <t>031050</t>
  </si>
  <si>
    <t>072112</t>
  </si>
  <si>
    <t>072111</t>
  </si>
  <si>
    <t>041233</t>
  </si>
  <si>
    <t>082091</t>
  </si>
  <si>
    <t>081071</t>
  </si>
  <si>
    <t>081043</t>
  </si>
  <si>
    <t>094260</t>
  </si>
  <si>
    <t>092120</t>
  </si>
  <si>
    <t>074052</t>
  </si>
  <si>
    <t>104051</t>
  </si>
  <si>
    <t>107060</t>
  </si>
  <si>
    <t>051030</t>
  </si>
  <si>
    <t>051050</t>
  </si>
  <si>
    <t>051020</t>
  </si>
  <si>
    <t>051040</t>
  </si>
  <si>
    <t>083030</t>
  </si>
  <si>
    <t>066010</t>
  </si>
  <si>
    <t>045120</t>
  </si>
  <si>
    <t>064010</t>
  </si>
  <si>
    <t>052080</t>
  </si>
  <si>
    <t>063020</t>
  </si>
  <si>
    <t>106010</t>
  </si>
  <si>
    <t>042180</t>
  </si>
  <si>
    <t>081030</t>
  </si>
  <si>
    <t>999000-1</t>
  </si>
  <si>
    <t>082092</t>
  </si>
  <si>
    <t>016030</t>
  </si>
  <si>
    <t>081041</t>
  </si>
  <si>
    <t>031060</t>
  </si>
  <si>
    <t>EP képv.vál. (saját k.)</t>
  </si>
  <si>
    <t>EU parl. képv. választás (közp.keret)</t>
  </si>
  <si>
    <t>047320</t>
  </si>
  <si>
    <t>104030</t>
  </si>
  <si>
    <t>931102-1</t>
  </si>
  <si>
    <t>A / 13   Sport és szabadidő tevékenység</t>
  </si>
  <si>
    <t>MLSZ pályaépítési pr.</t>
  </si>
  <si>
    <r>
      <t>05335</t>
    </r>
    <r>
      <rPr>
        <b/>
        <sz val="10"/>
        <rFont val="Times New Roman CE"/>
        <charset val="238"/>
      </rPr>
      <t>1</t>
    </r>
    <r>
      <rPr>
        <sz val="10"/>
        <rFont val="Times New Roman CE"/>
        <family val="1"/>
        <charset val="238"/>
      </rPr>
      <t>201</t>
    </r>
  </si>
  <si>
    <r>
      <t>05335</t>
    </r>
    <r>
      <rPr>
        <b/>
        <sz val="10"/>
        <rFont val="Times New Roman CE"/>
        <charset val="238"/>
      </rPr>
      <t>1</t>
    </r>
    <r>
      <rPr>
        <sz val="10"/>
        <rFont val="Times New Roman CE"/>
        <family val="1"/>
        <charset val="238"/>
      </rPr>
      <t>101</t>
    </r>
  </si>
  <si>
    <r>
      <t>05337</t>
    </r>
    <r>
      <rPr>
        <b/>
        <sz val="10"/>
        <rFont val="Times New Roman CE"/>
        <charset val="238"/>
      </rPr>
      <t>1</t>
    </r>
    <r>
      <rPr>
        <sz val="10"/>
        <rFont val="Times New Roman CE"/>
        <family val="1"/>
        <charset val="238"/>
      </rPr>
      <t>130</t>
    </r>
  </si>
  <si>
    <r>
      <t>05355</t>
    </r>
    <r>
      <rPr>
        <b/>
        <sz val="10"/>
        <rFont val="Times New Roman CE"/>
        <charset val="238"/>
      </rPr>
      <t>1</t>
    </r>
    <r>
      <rPr>
        <sz val="10"/>
        <rFont val="Times New Roman CE"/>
        <family val="1"/>
        <charset val="238"/>
      </rPr>
      <t>701</t>
    </r>
  </si>
  <si>
    <r>
      <t>05355</t>
    </r>
    <r>
      <rPr>
        <b/>
        <sz val="10"/>
        <rFont val="Times New Roman CE"/>
        <charset val="238"/>
      </rPr>
      <t>1</t>
    </r>
    <r>
      <rPr>
        <sz val="10"/>
        <rFont val="Times New Roman CE"/>
        <family val="1"/>
        <charset val="238"/>
      </rPr>
      <t>705</t>
    </r>
  </si>
  <si>
    <r>
      <t>05337</t>
    </r>
    <r>
      <rPr>
        <b/>
        <sz val="10"/>
        <rFont val="Times New Roman CE"/>
        <charset val="238"/>
      </rPr>
      <t>1</t>
    </r>
    <r>
      <rPr>
        <sz val="10"/>
        <rFont val="Times New Roman CE"/>
        <family val="1"/>
        <charset val="238"/>
      </rPr>
      <t>138</t>
    </r>
  </si>
  <si>
    <r>
      <t>09406</t>
    </r>
    <r>
      <rPr>
        <b/>
        <sz val="10"/>
        <rFont val="Times New Roman CE"/>
        <charset val="238"/>
      </rPr>
      <t>1</t>
    </r>
  </si>
  <si>
    <r>
      <t>0586</t>
    </r>
    <r>
      <rPr>
        <b/>
        <sz val="10"/>
        <rFont val="Times New Roman CE"/>
        <charset val="238"/>
      </rPr>
      <t>1</t>
    </r>
    <r>
      <rPr>
        <sz val="10"/>
        <rFont val="Times New Roman CE"/>
        <family val="1"/>
        <charset val="238"/>
      </rPr>
      <t>0401</t>
    </r>
  </si>
  <si>
    <r>
      <t>05351</t>
    </r>
    <r>
      <rPr>
        <b/>
        <sz val="10"/>
        <rFont val="Times New Roman CE"/>
        <charset val="238"/>
      </rPr>
      <t>1</t>
    </r>
    <r>
      <rPr>
        <sz val="10"/>
        <rFont val="Times New Roman CE"/>
        <charset val="238"/>
      </rPr>
      <t>01</t>
    </r>
  </si>
  <si>
    <r>
      <t>05333</t>
    </r>
    <r>
      <rPr>
        <b/>
        <sz val="10"/>
        <rFont val="Times New Roman CE"/>
        <charset val="238"/>
      </rPr>
      <t>1</t>
    </r>
    <r>
      <rPr>
        <sz val="10"/>
        <rFont val="Times New Roman CE"/>
        <family val="1"/>
        <charset val="238"/>
      </rPr>
      <t>101</t>
    </r>
  </si>
  <si>
    <r>
      <t>05337</t>
    </r>
    <r>
      <rPr>
        <b/>
        <sz val="10"/>
        <rFont val="Times New Roman CE"/>
        <charset val="238"/>
      </rPr>
      <t>1</t>
    </r>
    <r>
      <rPr>
        <sz val="10"/>
        <rFont val="Times New Roman CE"/>
        <family val="1"/>
        <charset val="238"/>
      </rPr>
      <t>101</t>
    </r>
  </si>
  <si>
    <r>
      <t>05337</t>
    </r>
    <r>
      <rPr>
        <b/>
        <sz val="10"/>
        <rFont val="Times New Roman CE"/>
        <charset val="238"/>
      </rPr>
      <t>1</t>
    </r>
    <r>
      <rPr>
        <sz val="10"/>
        <rFont val="Times New Roman CE"/>
        <family val="1"/>
        <charset val="238"/>
      </rPr>
      <t>107</t>
    </r>
  </si>
  <si>
    <r>
      <t>05336</t>
    </r>
    <r>
      <rPr>
        <b/>
        <sz val="10"/>
        <rFont val="Times New Roman CE"/>
        <charset val="238"/>
      </rPr>
      <t>1</t>
    </r>
    <r>
      <rPr>
        <sz val="10"/>
        <rFont val="Times New Roman CE"/>
        <family val="1"/>
        <charset val="238"/>
      </rPr>
      <t>207</t>
    </r>
  </si>
  <si>
    <r>
      <t>05336</t>
    </r>
    <r>
      <rPr>
        <b/>
        <sz val="10"/>
        <rFont val="Times New Roman CE"/>
        <charset val="238"/>
      </rPr>
      <t>1</t>
    </r>
    <r>
      <rPr>
        <sz val="10"/>
        <rFont val="Times New Roman CE"/>
        <family val="1"/>
        <charset val="238"/>
      </rPr>
      <t>121</t>
    </r>
  </si>
  <si>
    <r>
      <t>051101</t>
    </r>
    <r>
      <rPr>
        <b/>
        <sz val="10"/>
        <rFont val="Times New Roman CE"/>
        <charset val="238"/>
      </rPr>
      <t>1</t>
    </r>
    <r>
      <rPr>
        <sz val="10"/>
        <rFont val="Times New Roman CE"/>
        <family val="1"/>
        <charset val="238"/>
      </rPr>
      <t>1202</t>
    </r>
  </si>
  <si>
    <r>
      <t>05351</t>
    </r>
    <r>
      <rPr>
        <b/>
        <sz val="10"/>
        <rFont val="Times New Roman CE"/>
        <charset val="238"/>
      </rPr>
      <t>1</t>
    </r>
    <r>
      <rPr>
        <sz val="10"/>
        <rFont val="Times New Roman CE"/>
        <family val="1"/>
        <charset val="238"/>
      </rPr>
      <t>01</t>
    </r>
  </si>
  <si>
    <r>
      <t>05312</t>
    </r>
    <r>
      <rPr>
        <b/>
        <sz val="10"/>
        <rFont val="Times New Roman CE"/>
        <charset val="238"/>
      </rPr>
      <t>1</t>
    </r>
    <r>
      <rPr>
        <sz val="10"/>
        <rFont val="Times New Roman CE"/>
        <family val="1"/>
        <charset val="238"/>
      </rPr>
      <t>605</t>
    </r>
  </si>
  <si>
    <r>
      <t>05351</t>
    </r>
    <r>
      <rPr>
        <sz val="10"/>
        <rFont val="Times New Roman CE"/>
        <charset val="238"/>
      </rPr>
      <t>1</t>
    </r>
    <r>
      <rPr>
        <b/>
        <sz val="10"/>
        <rFont val="Times New Roman CE"/>
        <family val="1"/>
        <charset val="238"/>
      </rPr>
      <t>01</t>
    </r>
  </si>
  <si>
    <r>
      <t>05123</t>
    </r>
    <r>
      <rPr>
        <b/>
        <sz val="10"/>
        <rFont val="Times New Roman CE"/>
        <family val="1"/>
        <charset val="238"/>
      </rPr>
      <t>1</t>
    </r>
    <r>
      <rPr>
        <sz val="10"/>
        <rFont val="Times New Roman CE"/>
        <family val="1"/>
        <charset val="238"/>
      </rPr>
      <t>63</t>
    </r>
  </si>
  <si>
    <r>
      <t>05337</t>
    </r>
    <r>
      <rPr>
        <b/>
        <sz val="10"/>
        <rFont val="Times New Roman CE"/>
        <charset val="238"/>
      </rPr>
      <t>1</t>
    </r>
    <r>
      <rPr>
        <sz val="10"/>
        <rFont val="Times New Roman CE"/>
        <family val="1"/>
        <charset val="238"/>
      </rPr>
      <t>113</t>
    </r>
  </si>
  <si>
    <r>
      <t>05337</t>
    </r>
    <r>
      <rPr>
        <b/>
        <sz val="10"/>
        <rFont val="Times New Roman CE"/>
        <charset val="238"/>
      </rPr>
      <t>1</t>
    </r>
    <r>
      <rPr>
        <sz val="10"/>
        <rFont val="Times New Roman CE"/>
        <family val="1"/>
        <charset val="238"/>
      </rPr>
      <t>111</t>
    </r>
  </si>
  <si>
    <r>
      <t>05337</t>
    </r>
    <r>
      <rPr>
        <b/>
        <sz val="10"/>
        <rFont val="Times New Roman CE"/>
        <charset val="238"/>
      </rPr>
      <t>1</t>
    </r>
    <r>
      <rPr>
        <sz val="10"/>
        <rFont val="Times New Roman CE"/>
        <family val="1"/>
        <charset val="238"/>
      </rPr>
      <t>114</t>
    </r>
  </si>
  <si>
    <r>
      <t>05337</t>
    </r>
    <r>
      <rPr>
        <b/>
        <sz val="10"/>
        <rFont val="Times New Roman CE"/>
        <charset val="238"/>
      </rPr>
      <t>1</t>
    </r>
    <r>
      <rPr>
        <sz val="10"/>
        <rFont val="Times New Roman CE"/>
        <family val="1"/>
        <charset val="238"/>
      </rPr>
      <t>106</t>
    </r>
  </si>
  <si>
    <r>
      <t>05332</t>
    </r>
    <r>
      <rPr>
        <b/>
        <sz val="10"/>
        <rFont val="Times New Roman CE"/>
        <charset val="238"/>
      </rPr>
      <t>1</t>
    </r>
    <r>
      <rPr>
        <sz val="10"/>
        <rFont val="Times New Roman CE"/>
        <family val="1"/>
        <charset val="238"/>
      </rPr>
      <t>1</t>
    </r>
  </si>
  <si>
    <r>
      <t>0548</t>
    </r>
    <r>
      <rPr>
        <b/>
        <sz val="10"/>
        <rFont val="Times New Roman CE"/>
        <charset val="238"/>
      </rPr>
      <t>1</t>
    </r>
    <r>
      <rPr>
        <sz val="10"/>
        <rFont val="Times New Roman CE"/>
        <family val="1"/>
        <charset val="238"/>
      </rPr>
      <t>1501</t>
    </r>
  </si>
  <si>
    <r>
      <t>09405</t>
    </r>
    <r>
      <rPr>
        <b/>
        <sz val="10"/>
        <rFont val="Times New Roman CE"/>
        <charset val="238"/>
      </rPr>
      <t>1</t>
    </r>
    <r>
      <rPr>
        <sz val="10"/>
        <rFont val="Times New Roman CE"/>
        <family val="1"/>
        <charset val="238"/>
      </rPr>
      <t>12</t>
    </r>
  </si>
  <si>
    <t>nemzetgazdasági!!!</t>
  </si>
  <si>
    <r>
      <t>0564</t>
    </r>
    <r>
      <rPr>
        <b/>
        <sz val="10"/>
        <rFont val="Times New Roman CE"/>
        <charset val="238"/>
      </rPr>
      <t>1</t>
    </r>
    <r>
      <rPr>
        <sz val="10"/>
        <rFont val="Times New Roman CE"/>
        <family val="1"/>
        <charset val="238"/>
      </rPr>
      <t>1</t>
    </r>
  </si>
  <si>
    <r>
      <t>0567</t>
    </r>
    <r>
      <rPr>
        <sz val="10"/>
        <rFont val="Times New Roman CE"/>
        <charset val="238"/>
      </rPr>
      <t>1</t>
    </r>
  </si>
  <si>
    <r>
      <t>05312</t>
    </r>
    <r>
      <rPr>
        <b/>
        <sz val="10"/>
        <rFont val="Times New Roman CE"/>
        <charset val="238"/>
      </rPr>
      <t>1</t>
    </r>
    <r>
      <rPr>
        <sz val="10"/>
        <rFont val="Times New Roman CE"/>
        <family val="1"/>
        <charset val="238"/>
      </rPr>
      <t>201</t>
    </r>
  </si>
  <si>
    <r>
      <t>05312</t>
    </r>
    <r>
      <rPr>
        <b/>
        <sz val="10"/>
        <rFont val="Times New Roman CE"/>
        <charset val="238"/>
      </rPr>
      <t>1</t>
    </r>
    <r>
      <rPr>
        <sz val="10"/>
        <rFont val="Times New Roman CE"/>
        <family val="1"/>
        <charset val="238"/>
      </rPr>
      <t>202</t>
    </r>
  </si>
  <si>
    <r>
      <t>05312</t>
    </r>
    <r>
      <rPr>
        <b/>
        <sz val="10"/>
        <rFont val="Times New Roman CE"/>
        <charset val="238"/>
      </rPr>
      <t>1</t>
    </r>
    <r>
      <rPr>
        <sz val="10"/>
        <rFont val="Times New Roman CE"/>
        <family val="1"/>
        <charset val="238"/>
      </rPr>
      <t>203</t>
    </r>
  </si>
  <si>
    <r>
      <t>05312</t>
    </r>
    <r>
      <rPr>
        <b/>
        <sz val="10"/>
        <rFont val="Times New Roman CE"/>
        <charset val="238"/>
      </rPr>
      <t>1</t>
    </r>
    <r>
      <rPr>
        <sz val="10"/>
        <rFont val="Times New Roman CE"/>
        <family val="1"/>
        <charset val="238"/>
      </rPr>
      <t>601</t>
    </r>
  </si>
  <si>
    <r>
      <t>05312</t>
    </r>
    <r>
      <rPr>
        <b/>
        <sz val="10"/>
        <rFont val="Times New Roman CE"/>
        <charset val="238"/>
      </rPr>
      <t>1</t>
    </r>
    <r>
      <rPr>
        <sz val="10"/>
        <rFont val="Times New Roman CE"/>
        <family val="1"/>
        <charset val="238"/>
      </rPr>
      <t>603</t>
    </r>
  </si>
  <si>
    <r>
      <t>05312</t>
    </r>
    <r>
      <rPr>
        <b/>
        <sz val="10"/>
        <rFont val="Times New Roman CE"/>
        <charset val="238"/>
      </rPr>
      <t>1</t>
    </r>
    <r>
      <rPr>
        <sz val="10"/>
        <rFont val="Times New Roman CE"/>
        <family val="1"/>
        <charset val="238"/>
      </rPr>
      <t>604</t>
    </r>
  </si>
  <si>
    <r>
      <t>05321</t>
    </r>
    <r>
      <rPr>
        <b/>
        <sz val="10"/>
        <rFont val="Times New Roman CE"/>
        <charset val="238"/>
      </rPr>
      <t>1</t>
    </r>
    <r>
      <rPr>
        <sz val="10"/>
        <rFont val="Times New Roman CE"/>
        <family val="1"/>
        <charset val="238"/>
      </rPr>
      <t>7</t>
    </r>
  </si>
  <si>
    <r>
      <t>05331</t>
    </r>
    <r>
      <rPr>
        <b/>
        <sz val="10"/>
        <rFont val="Times New Roman CE"/>
        <charset val="238"/>
      </rPr>
      <t>1</t>
    </r>
    <r>
      <rPr>
        <sz val="10"/>
        <rFont val="Times New Roman CE"/>
        <family val="1"/>
        <charset val="238"/>
      </rPr>
      <t>1</t>
    </r>
  </si>
  <si>
    <r>
      <t>05331</t>
    </r>
    <r>
      <rPr>
        <b/>
        <sz val="10"/>
        <rFont val="Times New Roman CE"/>
        <charset val="238"/>
      </rPr>
      <t>1</t>
    </r>
    <r>
      <rPr>
        <sz val="10"/>
        <rFont val="Times New Roman CE"/>
        <family val="1"/>
        <charset val="238"/>
      </rPr>
      <t>2</t>
    </r>
  </si>
  <si>
    <r>
      <t>05331</t>
    </r>
    <r>
      <rPr>
        <b/>
        <sz val="10"/>
        <rFont val="Times New Roman CE"/>
        <charset val="238"/>
      </rPr>
      <t>1</t>
    </r>
    <r>
      <rPr>
        <sz val="10"/>
        <rFont val="Times New Roman CE"/>
        <family val="1"/>
        <charset val="238"/>
      </rPr>
      <t>4</t>
    </r>
  </si>
  <si>
    <r>
      <t>05334</t>
    </r>
    <r>
      <rPr>
        <b/>
        <sz val="10"/>
        <rFont val="Times New Roman CE"/>
        <charset val="238"/>
      </rPr>
      <t>1</t>
    </r>
    <r>
      <rPr>
        <sz val="10"/>
        <rFont val="Times New Roman CE"/>
        <family val="1"/>
        <charset val="238"/>
      </rPr>
      <t>03</t>
    </r>
  </si>
  <si>
    <r>
      <t>05334</t>
    </r>
    <r>
      <rPr>
        <b/>
        <sz val="10"/>
        <rFont val="Times New Roman CE"/>
        <charset val="238"/>
      </rPr>
      <t>1</t>
    </r>
    <r>
      <rPr>
        <sz val="10"/>
        <rFont val="Times New Roman CE"/>
        <family val="1"/>
        <charset val="238"/>
      </rPr>
      <t>04</t>
    </r>
  </si>
  <si>
    <r>
      <t>05334</t>
    </r>
    <r>
      <rPr>
        <b/>
        <sz val="10"/>
        <rFont val="Times New Roman CE"/>
        <charset val="238"/>
      </rPr>
      <t>1</t>
    </r>
    <r>
      <rPr>
        <sz val="10"/>
        <rFont val="Times New Roman CE"/>
        <family val="1"/>
        <charset val="238"/>
      </rPr>
      <t>05</t>
    </r>
  </si>
  <si>
    <r>
      <t>05337</t>
    </r>
    <r>
      <rPr>
        <b/>
        <sz val="10"/>
        <rFont val="Times New Roman CE"/>
        <charset val="238"/>
      </rPr>
      <t>1</t>
    </r>
    <r>
      <rPr>
        <sz val="10"/>
        <rFont val="Times New Roman CE"/>
        <family val="1"/>
        <charset val="238"/>
      </rPr>
      <t>103</t>
    </r>
  </si>
  <si>
    <r>
      <t>05337</t>
    </r>
    <r>
      <rPr>
        <b/>
        <sz val="10"/>
        <rFont val="Times New Roman CE"/>
        <charset val="238"/>
      </rPr>
      <t>1</t>
    </r>
    <r>
      <rPr>
        <sz val="10"/>
        <rFont val="Times New Roman CE"/>
        <family val="1"/>
        <charset val="238"/>
      </rPr>
      <t>105</t>
    </r>
  </si>
  <si>
    <r>
      <t>05337</t>
    </r>
    <r>
      <rPr>
        <b/>
        <sz val="10"/>
        <rFont val="Times New Roman CE"/>
        <charset val="238"/>
      </rPr>
      <t>1</t>
    </r>
    <r>
      <rPr>
        <sz val="10"/>
        <rFont val="Times New Roman CE"/>
        <family val="1"/>
        <charset val="238"/>
      </rPr>
      <t>122</t>
    </r>
  </si>
  <si>
    <r>
      <t>05337</t>
    </r>
    <r>
      <rPr>
        <b/>
        <sz val="10"/>
        <rFont val="Times New Roman CE"/>
        <charset val="238"/>
      </rPr>
      <t>1</t>
    </r>
    <r>
      <rPr>
        <sz val="10"/>
        <rFont val="Times New Roman CE"/>
        <family val="1"/>
        <charset val="238"/>
      </rPr>
      <t>204</t>
    </r>
  </si>
  <si>
    <t>K6003</t>
  </si>
  <si>
    <r>
      <t>0561</t>
    </r>
    <r>
      <rPr>
        <b/>
        <sz val="10"/>
        <rFont val="Times New Roman CE"/>
        <charset val="238"/>
      </rPr>
      <t>1</t>
    </r>
    <r>
      <rPr>
        <sz val="10"/>
        <rFont val="Times New Roman CE"/>
        <family val="1"/>
        <charset val="238"/>
      </rPr>
      <t>101</t>
    </r>
  </si>
  <si>
    <t xml:space="preserve">200 e.Ft alatti vagyoni értékű jog besz. </t>
  </si>
  <si>
    <t>Informatikai eszközök beszerzése, létesítése</t>
  </si>
  <si>
    <t>K6005</t>
  </si>
  <si>
    <r>
      <t>0563</t>
    </r>
    <r>
      <rPr>
        <b/>
        <sz val="10"/>
        <rFont val="Times New Roman CE"/>
        <charset val="238"/>
      </rPr>
      <t>1</t>
    </r>
  </si>
  <si>
    <r>
      <t>05321</t>
    </r>
    <r>
      <rPr>
        <b/>
        <sz val="10"/>
        <rFont val="Times New Roman CE"/>
        <charset val="238"/>
      </rPr>
      <t>1</t>
    </r>
    <r>
      <rPr>
        <sz val="10"/>
        <rFont val="Times New Roman CE"/>
        <family val="1"/>
        <charset val="238"/>
      </rPr>
      <t>204</t>
    </r>
  </si>
  <si>
    <r>
      <t>05321</t>
    </r>
    <r>
      <rPr>
        <b/>
        <sz val="10"/>
        <rFont val="Times New Roman CE"/>
        <charset val="238"/>
      </rPr>
      <t>1</t>
    </r>
    <r>
      <rPr>
        <sz val="10"/>
        <rFont val="Times New Roman CE"/>
        <family val="1"/>
        <charset val="238"/>
      </rPr>
      <t>301</t>
    </r>
  </si>
  <si>
    <r>
      <t>0571</t>
    </r>
    <r>
      <rPr>
        <b/>
        <sz val="10"/>
        <rFont val="Times New Roman CE"/>
        <charset val="238"/>
      </rPr>
      <t>1</t>
    </r>
    <r>
      <rPr>
        <sz val="10"/>
        <rFont val="Times New Roman CE"/>
        <family val="1"/>
        <charset val="238"/>
      </rPr>
      <t>1112</t>
    </r>
  </si>
  <si>
    <r>
      <t>0574</t>
    </r>
    <r>
      <rPr>
        <b/>
        <sz val="10"/>
        <rFont val="Times New Roman CE"/>
        <charset val="238"/>
      </rPr>
      <t>1</t>
    </r>
  </si>
  <si>
    <r>
      <t>05355</t>
    </r>
    <r>
      <rPr>
        <b/>
        <sz val="10"/>
        <rFont val="Times New Roman CE"/>
        <charset val="238"/>
      </rPr>
      <t>1</t>
    </r>
    <r>
      <rPr>
        <sz val="10"/>
        <rFont val="Times New Roman CE"/>
        <family val="1"/>
        <charset val="238"/>
      </rPr>
      <t>601</t>
    </r>
  </si>
  <si>
    <t>K6001</t>
  </si>
  <si>
    <r>
      <t>05312</t>
    </r>
    <r>
      <rPr>
        <b/>
        <sz val="10"/>
        <rFont val="Times New Roman CE"/>
        <charset val="238"/>
      </rPr>
      <t>1</t>
    </r>
    <r>
      <rPr>
        <sz val="10"/>
        <rFont val="Times New Roman CE"/>
        <family val="1"/>
        <charset val="238"/>
      </rPr>
      <t>12</t>
    </r>
  </si>
  <si>
    <t xml:space="preserve">Élelmiszer besz.egyéb célra - védőital </t>
  </si>
  <si>
    <r>
      <t>0571</t>
    </r>
    <r>
      <rPr>
        <b/>
        <sz val="10"/>
        <rFont val="Times New Roman CE"/>
        <charset val="238"/>
      </rPr>
      <t>1</t>
    </r>
    <r>
      <rPr>
        <sz val="10"/>
        <rFont val="Times New Roman CE"/>
        <family val="1"/>
        <charset val="238"/>
      </rPr>
      <t>1111</t>
    </r>
  </si>
  <si>
    <r>
      <t>0571</t>
    </r>
    <r>
      <rPr>
        <b/>
        <sz val="10"/>
        <rFont val="Times New Roman CE"/>
        <charset val="238"/>
      </rPr>
      <t>1</t>
    </r>
    <r>
      <rPr>
        <sz val="10"/>
        <rFont val="Times New Roman CE"/>
        <family val="1"/>
        <charset val="238"/>
      </rPr>
      <t>112</t>
    </r>
  </si>
  <si>
    <r>
      <t>0562</t>
    </r>
    <r>
      <rPr>
        <b/>
        <sz val="10"/>
        <rFont val="Times New Roman CE"/>
        <charset val="238"/>
      </rPr>
      <t>1</t>
    </r>
    <r>
      <rPr>
        <sz val="10"/>
        <rFont val="Times New Roman CE"/>
        <family val="1"/>
        <charset val="238"/>
      </rPr>
      <t>111</t>
    </r>
  </si>
  <si>
    <r>
      <t>05336</t>
    </r>
    <r>
      <rPr>
        <b/>
        <sz val="10"/>
        <rFont val="Times New Roman CE"/>
        <charset val="238"/>
      </rPr>
      <t>1</t>
    </r>
    <r>
      <rPr>
        <sz val="10"/>
        <rFont val="Times New Roman CE"/>
        <family val="1"/>
        <charset val="238"/>
      </rPr>
      <t>204</t>
    </r>
  </si>
  <si>
    <t>K6002</t>
  </si>
  <si>
    <r>
      <t>05331</t>
    </r>
    <r>
      <rPr>
        <b/>
        <sz val="10"/>
        <rFont val="Times New Roman CE"/>
        <charset val="238"/>
      </rPr>
      <t>1</t>
    </r>
    <r>
      <rPr>
        <sz val="10"/>
        <rFont val="Times New Roman CE"/>
        <family val="1"/>
        <charset val="238"/>
      </rPr>
      <t>3</t>
    </r>
  </si>
  <si>
    <r>
      <t>0562</t>
    </r>
    <r>
      <rPr>
        <b/>
        <sz val="10"/>
        <rFont val="Times New Roman CE"/>
        <charset val="238"/>
      </rPr>
      <t>1</t>
    </r>
    <r>
      <rPr>
        <sz val="10"/>
        <rFont val="Times New Roman CE"/>
        <family val="1"/>
        <charset val="238"/>
      </rPr>
      <t>3112</t>
    </r>
  </si>
  <si>
    <r>
      <rPr>
        <sz val="10"/>
        <rFont val="Times New Roman CE"/>
        <charset val="238"/>
      </rPr>
      <t>0567</t>
    </r>
    <r>
      <rPr>
        <b/>
        <sz val="10"/>
        <rFont val="Times New Roman CE"/>
        <charset val="238"/>
      </rPr>
      <t>1</t>
    </r>
  </si>
  <si>
    <r>
      <t>05337</t>
    </r>
    <r>
      <rPr>
        <b/>
        <sz val="10"/>
        <rFont val="Times New Roman CE"/>
        <charset val="238"/>
      </rPr>
      <t>1</t>
    </r>
    <r>
      <rPr>
        <sz val="10"/>
        <rFont val="Times New Roman CE"/>
        <family val="1"/>
        <charset val="238"/>
      </rPr>
      <t>131</t>
    </r>
  </si>
  <si>
    <r>
      <t>051110</t>
    </r>
    <r>
      <rPr>
        <b/>
        <sz val="10"/>
        <rFont val="Times New Roman CE"/>
        <charset val="238"/>
      </rPr>
      <t>1</t>
    </r>
    <r>
      <rPr>
        <sz val="10"/>
        <rFont val="Times New Roman CE"/>
        <family val="1"/>
        <charset val="238"/>
      </rPr>
      <t>22</t>
    </r>
  </si>
  <si>
    <t>Reprezentáció egyéb SZJA köteles</t>
  </si>
  <si>
    <r>
      <t>05123</t>
    </r>
    <r>
      <rPr>
        <b/>
        <sz val="10"/>
        <rFont val="Times New Roman CE"/>
        <charset val="238"/>
      </rPr>
      <t>1</t>
    </r>
    <r>
      <rPr>
        <sz val="10"/>
        <rFont val="Times New Roman CE"/>
        <family val="1"/>
        <charset val="238"/>
      </rPr>
      <t>73</t>
    </r>
  </si>
  <si>
    <r>
      <t>052</t>
    </r>
    <r>
      <rPr>
        <b/>
        <sz val="10"/>
        <rFont val="Times New Roman CE"/>
        <charset val="238"/>
      </rPr>
      <t>1</t>
    </r>
    <r>
      <rPr>
        <sz val="10"/>
        <rFont val="Times New Roman CE"/>
        <charset val="238"/>
      </rPr>
      <t>1</t>
    </r>
  </si>
  <si>
    <r>
      <t>052</t>
    </r>
    <r>
      <rPr>
        <b/>
        <sz val="10"/>
        <rFont val="Times New Roman CE"/>
        <charset val="238"/>
      </rPr>
      <t>1</t>
    </r>
    <r>
      <rPr>
        <sz val="10"/>
        <rFont val="Times New Roman CE"/>
        <charset val="238"/>
      </rPr>
      <t>2</t>
    </r>
  </si>
  <si>
    <r>
      <t>052</t>
    </r>
    <r>
      <rPr>
        <b/>
        <sz val="10"/>
        <rFont val="Times New Roman CE"/>
        <charset val="238"/>
      </rPr>
      <t>1</t>
    </r>
    <r>
      <rPr>
        <sz val="10"/>
        <rFont val="Times New Roman CE"/>
        <charset val="238"/>
      </rPr>
      <t>4</t>
    </r>
  </si>
  <si>
    <r>
      <t>052</t>
    </r>
    <r>
      <rPr>
        <b/>
        <sz val="10"/>
        <rFont val="Times New Roman CE"/>
        <charset val="238"/>
      </rPr>
      <t>1</t>
    </r>
    <r>
      <rPr>
        <sz val="10"/>
        <rFont val="Times New Roman CE"/>
        <charset val="238"/>
      </rPr>
      <t>5</t>
    </r>
  </si>
  <si>
    <r>
      <t>052</t>
    </r>
    <r>
      <rPr>
        <b/>
        <sz val="10"/>
        <rFont val="Times New Roman CE"/>
        <charset val="238"/>
      </rPr>
      <t>1</t>
    </r>
    <r>
      <rPr>
        <sz val="10"/>
        <rFont val="Times New Roman CE"/>
        <charset val="238"/>
      </rPr>
      <t>7</t>
    </r>
  </si>
  <si>
    <t>K3002</t>
  </si>
  <si>
    <r>
      <t>05321</t>
    </r>
    <r>
      <rPr>
        <b/>
        <sz val="10"/>
        <rFont val="Times New Roman CE"/>
        <charset val="238"/>
      </rPr>
      <t>1</t>
    </r>
    <r>
      <rPr>
        <sz val="10"/>
        <rFont val="Times New Roman CE"/>
        <family val="1"/>
        <charset val="238"/>
      </rPr>
      <t>101</t>
    </r>
  </si>
  <si>
    <t xml:space="preserve">200 e.Ft alatti gépek beszerzése </t>
  </si>
  <si>
    <r>
      <t>0564</t>
    </r>
    <r>
      <rPr>
        <b/>
        <sz val="10"/>
        <rFont val="Times New Roman CE"/>
        <charset val="238"/>
      </rPr>
      <t>1</t>
    </r>
    <r>
      <rPr>
        <sz val="10"/>
        <rFont val="Times New Roman CE"/>
        <family val="1"/>
        <charset val="238"/>
      </rPr>
      <t>101</t>
    </r>
  </si>
  <si>
    <t>K64</t>
  </si>
  <si>
    <t>IB111</t>
  </si>
  <si>
    <t>Ellátottak tandíj bev.</t>
  </si>
  <si>
    <r>
      <t>09405</t>
    </r>
    <r>
      <rPr>
        <b/>
        <sz val="10"/>
        <rFont val="Times New Roman CE"/>
        <charset val="238"/>
      </rPr>
      <t>1</t>
    </r>
    <r>
      <rPr>
        <sz val="10"/>
        <rFont val="Times New Roman CE"/>
        <charset val="238"/>
      </rPr>
      <t>14</t>
    </r>
  </si>
  <si>
    <t>COFOG:</t>
  </si>
  <si>
    <t>K1101</t>
  </si>
  <si>
    <r>
      <t>05122</t>
    </r>
    <r>
      <rPr>
        <b/>
        <sz val="10"/>
        <rFont val="Times New Roman CE"/>
        <charset val="238"/>
      </rPr>
      <t>1</t>
    </r>
  </si>
  <si>
    <t>Alapilletmény</t>
  </si>
  <si>
    <r>
      <t>051108</t>
    </r>
    <r>
      <rPr>
        <b/>
        <sz val="10"/>
        <rFont val="Times New Roman CE"/>
        <charset val="238"/>
      </rPr>
      <t>1</t>
    </r>
    <r>
      <rPr>
        <sz val="10"/>
        <rFont val="Times New Roman CE"/>
        <family val="1"/>
        <charset val="238"/>
      </rPr>
      <t>2</t>
    </r>
  </si>
  <si>
    <r>
      <t>051111</t>
    </r>
    <r>
      <rPr>
        <b/>
        <sz val="10"/>
        <rFont val="Times New Roman CE"/>
        <charset val="238"/>
      </rPr>
      <t>1</t>
    </r>
    <r>
      <rPr>
        <sz val="10"/>
        <rFont val="Times New Roman CE"/>
        <family val="1"/>
        <charset val="238"/>
      </rPr>
      <t>2</t>
    </r>
  </si>
  <si>
    <r>
      <t>051112</t>
    </r>
    <r>
      <rPr>
        <b/>
        <sz val="10"/>
        <rFont val="Times New Roman CE"/>
        <charset val="238"/>
      </rPr>
      <t>1</t>
    </r>
    <r>
      <rPr>
        <sz val="10"/>
        <rFont val="Times New Roman CE"/>
        <family val="1"/>
        <charset val="238"/>
      </rPr>
      <t>2</t>
    </r>
  </si>
  <si>
    <r>
      <t>051113</t>
    </r>
    <r>
      <rPr>
        <b/>
        <sz val="10"/>
        <rFont val="Times New Roman CE"/>
        <charset val="238"/>
      </rPr>
      <t>1</t>
    </r>
    <r>
      <rPr>
        <sz val="10"/>
        <rFont val="Times New Roman CE"/>
        <family val="1"/>
        <charset val="238"/>
      </rPr>
      <t>11</t>
    </r>
  </si>
  <si>
    <r>
      <t>051113</t>
    </r>
    <r>
      <rPr>
        <b/>
        <sz val="10"/>
        <rFont val="Times New Roman CE"/>
        <charset val="238"/>
      </rPr>
      <t>1</t>
    </r>
    <r>
      <rPr>
        <sz val="10"/>
        <rFont val="Times New Roman CE"/>
        <family val="1"/>
        <charset val="238"/>
      </rPr>
      <t>12</t>
    </r>
  </si>
  <si>
    <t>Szabadidő megváltás</t>
  </si>
  <si>
    <t>Közlekedési ktgtérítés</t>
  </si>
  <si>
    <t>K3004</t>
  </si>
  <si>
    <r>
      <t>05355</t>
    </r>
    <r>
      <rPr>
        <b/>
        <sz val="10"/>
        <rFont val="Times New Roman CE"/>
        <charset val="238"/>
      </rPr>
      <t>1</t>
    </r>
    <r>
      <rPr>
        <sz val="10"/>
        <rFont val="Times New Roman CE"/>
        <family val="1"/>
        <charset val="238"/>
      </rPr>
      <t>602</t>
    </r>
  </si>
  <si>
    <t>Épület vás.korl.forg.képes - Budenz új osztály kialakítása</t>
  </si>
  <si>
    <t>104012</t>
  </si>
  <si>
    <t>086090</t>
  </si>
  <si>
    <t>200 e.Ft alatti gépek beszerzése</t>
  </si>
  <si>
    <t>Kommunikációs eszközök beszerzése</t>
  </si>
  <si>
    <t>Egyéb gép,ber.,felsz.vás.lét.-új osztályok eszköz beszerzése</t>
  </si>
  <si>
    <t>K3007</t>
  </si>
  <si>
    <r>
      <t>05321</t>
    </r>
    <r>
      <rPr>
        <b/>
        <sz val="10"/>
        <rFont val="Times New Roman CE"/>
        <charset val="238"/>
      </rPr>
      <t>1</t>
    </r>
    <r>
      <rPr>
        <sz val="10"/>
        <rFont val="Times New Roman CE"/>
        <family val="1"/>
        <charset val="238"/>
      </rPr>
      <t>8</t>
    </r>
  </si>
  <si>
    <t>Inf.szolg.igbev.-számítógépes oktatás - Internet kortalanul program 2013. évi indítással</t>
  </si>
  <si>
    <t>Tanfolyamok - Igazgatók és óvodavezetők képzése,továbbképzése</t>
  </si>
  <si>
    <t>felhalm.c.</t>
  </si>
  <si>
    <t>tám.áht-n</t>
  </si>
  <si>
    <t>tám.,kölcs.</t>
  </si>
  <si>
    <t>nyújt.áht-n</t>
  </si>
  <si>
    <t>Szoc. adó</t>
  </si>
  <si>
    <t xml:space="preserve">    </t>
  </si>
  <si>
    <r>
      <t>051103</t>
    </r>
    <r>
      <rPr>
        <b/>
        <sz val="10"/>
        <rFont val="Times New Roman CE"/>
        <charset val="238"/>
      </rPr>
      <t>1</t>
    </r>
    <r>
      <rPr>
        <sz val="10"/>
        <rFont val="Times New Roman CE"/>
        <family val="1"/>
        <charset val="238"/>
      </rPr>
      <t>122</t>
    </r>
  </si>
  <si>
    <r>
      <t>051109</t>
    </r>
    <r>
      <rPr>
        <b/>
        <sz val="10"/>
        <rFont val="Times New Roman CE"/>
        <charset val="238"/>
      </rPr>
      <t>1</t>
    </r>
    <r>
      <rPr>
        <sz val="10"/>
        <rFont val="Times New Roman CE"/>
        <charset val="238"/>
      </rPr>
      <t>2</t>
    </r>
  </si>
  <si>
    <r>
      <t>09403</t>
    </r>
    <r>
      <rPr>
        <b/>
        <sz val="10"/>
        <rFont val="Times New Roman CE"/>
        <charset val="238"/>
      </rPr>
      <t>1</t>
    </r>
    <r>
      <rPr>
        <sz val="10"/>
        <rFont val="Times New Roman CE"/>
        <charset val="238"/>
      </rPr>
      <t>211</t>
    </r>
  </si>
  <si>
    <r>
      <t>09403</t>
    </r>
    <r>
      <rPr>
        <b/>
        <sz val="10"/>
        <rFont val="Times New Roman CE"/>
        <charset val="238"/>
      </rPr>
      <t>1</t>
    </r>
    <r>
      <rPr>
        <sz val="10"/>
        <rFont val="Times New Roman CE"/>
        <charset val="238"/>
      </rPr>
      <t>111</t>
    </r>
  </si>
  <si>
    <r>
      <t>09402</t>
    </r>
    <r>
      <rPr>
        <b/>
        <sz val="10"/>
        <rFont val="Times New Roman CE"/>
        <charset val="238"/>
      </rPr>
      <t>1</t>
    </r>
    <r>
      <rPr>
        <sz val="10"/>
        <rFont val="Times New Roman CE"/>
        <family val="1"/>
        <charset val="238"/>
      </rPr>
      <t>211313</t>
    </r>
  </si>
  <si>
    <t>200 e.Ft alatti informatikai eszközök besz.</t>
  </si>
  <si>
    <r>
      <t>0563</t>
    </r>
    <r>
      <rPr>
        <b/>
        <sz val="10"/>
        <rFont val="Times New Roman CE"/>
        <charset val="238"/>
      </rPr>
      <t>1</t>
    </r>
    <r>
      <rPr>
        <sz val="10"/>
        <rFont val="Times New Roman CE"/>
        <family val="1"/>
        <charset val="238"/>
      </rPr>
      <t>01</t>
    </r>
  </si>
  <si>
    <r>
      <t>09406</t>
    </r>
    <r>
      <rPr>
        <b/>
        <sz val="10"/>
        <rFont val="Times New Roman CE"/>
        <charset val="238"/>
      </rPr>
      <t>1</t>
    </r>
    <r>
      <rPr>
        <sz val="10"/>
        <rFont val="Times New Roman CE"/>
        <charset val="238"/>
      </rPr>
      <t>1</t>
    </r>
  </si>
  <si>
    <r>
      <t>051102</t>
    </r>
    <r>
      <rPr>
        <b/>
        <sz val="10"/>
        <rFont val="Times New Roman CE"/>
        <charset val="238"/>
      </rPr>
      <t>1</t>
    </r>
    <r>
      <rPr>
        <sz val="10"/>
        <rFont val="Times New Roman CE"/>
        <charset val="238"/>
      </rPr>
      <t>12</t>
    </r>
  </si>
  <si>
    <r>
      <t>051108</t>
    </r>
    <r>
      <rPr>
        <b/>
        <sz val="10"/>
        <rFont val="Times New Roman CE"/>
        <charset val="238"/>
      </rPr>
      <t>1</t>
    </r>
    <r>
      <rPr>
        <sz val="10"/>
        <rFont val="Times New Roman CE"/>
        <charset val="238"/>
      </rPr>
      <t>5</t>
    </r>
  </si>
  <si>
    <r>
      <rPr>
        <sz val="10"/>
        <rFont val="Times New Roman CE"/>
        <charset val="238"/>
      </rPr>
      <t>Állományba nem tart.megbízási díjai/Külsős</t>
    </r>
    <r>
      <rPr>
        <sz val="10"/>
        <color indexed="10"/>
        <rFont val="Times New Roman CE"/>
        <charset val="238"/>
      </rPr>
      <t xml:space="preserve"> Internet kortalanul</t>
    </r>
  </si>
  <si>
    <r>
      <rPr>
        <sz val="10"/>
        <rFont val="Times New Roman CE"/>
        <charset val="238"/>
      </rPr>
      <t>05351</t>
    </r>
    <r>
      <rPr>
        <b/>
        <sz val="10"/>
        <rFont val="Times New Roman CE"/>
        <charset val="238"/>
      </rPr>
      <t>1</t>
    </r>
    <r>
      <rPr>
        <sz val="10"/>
        <rFont val="Times New Roman CE"/>
        <charset val="238"/>
      </rPr>
      <t>01</t>
    </r>
  </si>
  <si>
    <r>
      <t>0562</t>
    </r>
    <r>
      <rPr>
        <b/>
        <sz val="10"/>
        <rFont val="Times New Roman CE"/>
        <charset val="238"/>
      </rPr>
      <t>1</t>
    </r>
    <r>
      <rPr>
        <sz val="10"/>
        <rFont val="Times New Roman CE"/>
        <family val="1"/>
        <charset val="238"/>
      </rPr>
      <t>4511</t>
    </r>
  </si>
  <si>
    <r>
      <t>0562</t>
    </r>
    <r>
      <rPr>
        <b/>
        <sz val="10"/>
        <rFont val="Times New Roman CE"/>
        <charset val="238"/>
      </rPr>
      <t>1</t>
    </r>
    <r>
      <rPr>
        <sz val="10"/>
        <rFont val="Times New Roman CE"/>
        <family val="1"/>
        <charset val="238"/>
      </rPr>
      <t>312</t>
    </r>
  </si>
  <si>
    <r>
      <t>0562</t>
    </r>
    <r>
      <rPr>
        <b/>
        <sz val="10"/>
        <rFont val="Times New Roman CE"/>
        <charset val="238"/>
      </rPr>
      <t>1</t>
    </r>
    <r>
      <rPr>
        <sz val="10"/>
        <rFont val="Times New Roman CE"/>
        <family val="1"/>
        <charset val="238"/>
      </rPr>
      <t>452</t>
    </r>
  </si>
  <si>
    <t>Közbeszerzési közzétételi díj</t>
  </si>
  <si>
    <t>K3009</t>
  </si>
  <si>
    <t>Közbeszerzési irodai díjak</t>
  </si>
  <si>
    <t>053361214</t>
  </si>
  <si>
    <t>BR213</t>
  </si>
  <si>
    <t>Telkek vás.forgalomképes</t>
  </si>
  <si>
    <t>041236</t>
  </si>
  <si>
    <t xml:space="preserve">  </t>
  </si>
  <si>
    <t>1/65</t>
  </si>
  <si>
    <t>1/43</t>
  </si>
  <si>
    <t>1/34</t>
  </si>
  <si>
    <t>1/20</t>
  </si>
  <si>
    <t>1/17</t>
  </si>
  <si>
    <t>K123</t>
  </si>
  <si>
    <t>1/60</t>
  </si>
  <si>
    <t>1/39</t>
  </si>
  <si>
    <t>1/69</t>
  </si>
  <si>
    <t>1/74</t>
  </si>
  <si>
    <t>K67</t>
  </si>
  <si>
    <t>K62</t>
  </si>
  <si>
    <t>1/33</t>
  </si>
  <si>
    <t>1/32</t>
  </si>
  <si>
    <t>K335</t>
  </si>
  <si>
    <t>2/39</t>
  </si>
  <si>
    <t xml:space="preserve">B406 </t>
  </si>
  <si>
    <t>2/36</t>
  </si>
  <si>
    <t>2/56</t>
  </si>
  <si>
    <t>1/16</t>
  </si>
  <si>
    <t>K122</t>
  </si>
  <si>
    <t>1/22</t>
  </si>
  <si>
    <t>1/25</t>
  </si>
  <si>
    <t>1/30</t>
  </si>
  <si>
    <t>1/76</t>
  </si>
  <si>
    <t>1/79</t>
  </si>
  <si>
    <t>K71</t>
  </si>
  <si>
    <t>K74</t>
  </si>
  <si>
    <t>1/53</t>
  </si>
  <si>
    <t>K48</t>
  </si>
  <si>
    <t>Építmény vás.forgalomképes - Hidegkúti sportpályák kivitelezése</t>
  </si>
  <si>
    <t>1/31</t>
  </si>
  <si>
    <t>1/71</t>
  </si>
  <si>
    <t>1/26</t>
  </si>
  <si>
    <t>K61</t>
  </si>
  <si>
    <t>1/70</t>
  </si>
  <si>
    <t>1/21</t>
  </si>
  <si>
    <t>K352</t>
  </si>
  <si>
    <t>1/86</t>
  </si>
  <si>
    <t>1/28</t>
  </si>
  <si>
    <t xml:space="preserve">K355 </t>
  </si>
  <si>
    <t>016010</t>
  </si>
  <si>
    <t>VÁLASZTÁSOK KÖZPONTI KERETEI  -  BEVÉTELEK ÉS KIADÁSOK</t>
  </si>
  <si>
    <t xml:space="preserve">Országgyűlési képviselő választás </t>
  </si>
  <si>
    <t xml:space="preserve">Reprezentáció egyéb SZJA köteles </t>
  </si>
  <si>
    <t>Nem saját fogl.jutt./Állományba nem tart.megbízási díja</t>
  </si>
  <si>
    <t>TK005</t>
  </si>
  <si>
    <t xml:space="preserve">Választ.átlagb.megtér.közp.kv-i. szervnek </t>
  </si>
  <si>
    <r>
      <t>05506</t>
    </r>
    <r>
      <rPr>
        <b/>
        <sz val="10"/>
        <rFont val="Times New Roman CE"/>
        <charset val="238"/>
      </rPr>
      <t>1</t>
    </r>
    <r>
      <rPr>
        <sz val="10"/>
        <rFont val="Times New Roman CE"/>
        <family val="1"/>
        <charset val="238"/>
      </rPr>
      <t>101</t>
    </r>
  </si>
  <si>
    <t>Választ.átlagb.megtér.vállalk.</t>
  </si>
  <si>
    <t>PD004</t>
  </si>
  <si>
    <r>
      <t>05511</t>
    </r>
    <r>
      <rPr>
        <b/>
        <sz val="10"/>
        <rFont val="Times New Roman CE"/>
        <charset val="238"/>
      </rPr>
      <t>1</t>
    </r>
    <r>
      <rPr>
        <sz val="10"/>
        <rFont val="Times New Roman CE"/>
        <family val="1"/>
        <charset val="238"/>
      </rPr>
      <t>0802</t>
    </r>
  </si>
  <si>
    <t>PD005</t>
  </si>
  <si>
    <t>Választ.átlagb.megtér.nonprofit szervnek</t>
  </si>
  <si>
    <r>
      <t>05511</t>
    </r>
    <r>
      <rPr>
        <b/>
        <sz val="10"/>
        <rFont val="Times New Roman CE"/>
        <charset val="238"/>
      </rPr>
      <t>1</t>
    </r>
    <r>
      <rPr>
        <sz val="10"/>
        <rFont val="Times New Roman CE"/>
        <family val="1"/>
        <charset val="238"/>
      </rPr>
      <t>0217</t>
    </r>
  </si>
  <si>
    <t>Európai Parlamenti  képviselő választás kiadásai összesen:</t>
  </si>
  <si>
    <t>Országgyűlési képviselő választás kiadásai összesen:</t>
  </si>
  <si>
    <t>VÁLASZTÁS-Központi</t>
  </si>
  <si>
    <t xml:space="preserve">Helyi önkormányzati képviselő választás </t>
  </si>
  <si>
    <t>Helyi önkormányzati képviselőválasztás kiadásai összesen:</t>
  </si>
  <si>
    <t xml:space="preserve">Helyi  nemzetiségi önkormányzati képviselő választás </t>
  </si>
  <si>
    <t>Helyi  nemzetiségi önkormányzati képviselő választás kiadásai összesen:</t>
  </si>
  <si>
    <t>Munkaadót terh. jár.és szoc.hozzájárulási adó összesen</t>
  </si>
  <si>
    <t>Dologi kiadások összesen</t>
  </si>
  <si>
    <t>Egyéb működési c.támogatások áht-n belülre összesen</t>
  </si>
  <si>
    <t>Egyéb működési c.támogatások áht-n kívülre összesen</t>
  </si>
  <si>
    <t>Egyéb műk.c. támogatások bev. áht-n belülről összesen</t>
  </si>
  <si>
    <t>VÁLASZTÁS-Saját</t>
  </si>
  <si>
    <t>Választások saját kiadásai mindösszeen:</t>
  </si>
  <si>
    <t>Európai Parlamenti  képviselő választás összesen:</t>
  </si>
  <si>
    <t>Felh.c.visszatér.tám., kölcsönök nyújtása áht-n kívülre</t>
  </si>
  <si>
    <t>Egyéb műk-i célú támogatások bevételei áht-n belülről</t>
  </si>
  <si>
    <t>Egyéb felh-i célú támogatások bevételei áht-n belülről</t>
  </si>
  <si>
    <t>Felh.c.visszatér.tám., kölcs. visszatérülése áht-n kívülről</t>
  </si>
  <si>
    <t>Előző év kvetési maradványának igénybev.működésre</t>
  </si>
  <si>
    <t>Előző év kvetési maradványának ig.bev.felhalmozásra</t>
  </si>
  <si>
    <t>1/01</t>
  </si>
  <si>
    <t>1/02</t>
  </si>
  <si>
    <t>K1102</t>
  </si>
  <si>
    <t>1/03</t>
  </si>
  <si>
    <t>K1103</t>
  </si>
  <si>
    <t>1/08</t>
  </si>
  <si>
    <t>K1108</t>
  </si>
  <si>
    <t>1/09</t>
  </si>
  <si>
    <t>K1109</t>
  </si>
  <si>
    <t>1/10</t>
  </si>
  <si>
    <t>K1110</t>
  </si>
  <si>
    <t>1/11</t>
  </si>
  <si>
    <t>K1111</t>
  </si>
  <si>
    <t>1/12</t>
  </si>
  <si>
    <t>K1112</t>
  </si>
  <si>
    <t>1/13</t>
  </si>
  <si>
    <t>K1113</t>
  </si>
  <si>
    <t>1/29</t>
  </si>
  <si>
    <t>K332</t>
  </si>
  <si>
    <t>2/38</t>
  </si>
  <si>
    <t>1/35</t>
  </si>
  <si>
    <t>BR543</t>
  </si>
  <si>
    <t>05621543</t>
  </si>
  <si>
    <r>
      <t>0916</t>
    </r>
    <r>
      <rPr>
        <b/>
        <sz val="10"/>
        <rFont val="Times New Roman CE"/>
        <charset val="238"/>
      </rPr>
      <t>1</t>
    </r>
    <r>
      <rPr>
        <sz val="10"/>
        <rFont val="Times New Roman CE"/>
        <family val="1"/>
        <charset val="238"/>
      </rPr>
      <t>3210</t>
    </r>
  </si>
  <si>
    <t>K3010</t>
  </si>
  <si>
    <r>
      <t>05321</t>
    </r>
    <r>
      <rPr>
        <b/>
        <sz val="10"/>
        <rFont val="Times New Roman CE"/>
        <charset val="238"/>
      </rPr>
      <t>1</t>
    </r>
    <r>
      <rPr>
        <sz val="10"/>
        <rFont val="Times New Roman CE"/>
        <family val="1"/>
        <charset val="238"/>
      </rPr>
      <t>402</t>
    </r>
  </si>
  <si>
    <t>Kiadás - Bevétel</t>
  </si>
  <si>
    <r>
      <t>0564</t>
    </r>
    <r>
      <rPr>
        <b/>
        <sz val="10"/>
        <rFont val="Times New Roman CE"/>
        <charset val="238"/>
      </rPr>
      <t>1</t>
    </r>
    <r>
      <rPr>
        <sz val="10"/>
        <rFont val="Times New Roman CE"/>
        <charset val="238"/>
      </rPr>
      <t>1</t>
    </r>
    <r>
      <rPr>
        <sz val="10"/>
        <rFont val="Times New Roman CE"/>
        <family val="1"/>
        <charset val="238"/>
      </rPr>
      <t>01</t>
    </r>
  </si>
  <si>
    <t>Informatikai számlás megbízás</t>
  </si>
  <si>
    <t>Kötelező jellegű díjak</t>
  </si>
  <si>
    <t>FB008</t>
  </si>
  <si>
    <t>Földter.vás.f.képes</t>
  </si>
  <si>
    <r>
      <t>0562</t>
    </r>
    <r>
      <rPr>
        <b/>
        <sz val="10"/>
        <rFont val="Times New Roman CE"/>
        <charset val="238"/>
      </rPr>
      <t>1</t>
    </r>
    <r>
      <rPr>
        <sz val="10"/>
        <rFont val="Times New Roman CE"/>
        <family val="1"/>
        <charset val="238"/>
      </rPr>
      <t>12</t>
    </r>
  </si>
  <si>
    <t>Építm. vagy.ért.jog forgalomképes - vízbekötési díj, ELMÜ csatl.</t>
  </si>
  <si>
    <t>5/7   3/I.2.2</t>
  </si>
  <si>
    <t>B025</t>
  </si>
  <si>
    <t>011140</t>
  </si>
  <si>
    <t>Vásárolt term.és szolg.áfája</t>
  </si>
  <si>
    <t>2015. évi érvényes előirányzat</t>
  </si>
  <si>
    <t>Biztosítási díj -Épület Iskolák</t>
  </si>
  <si>
    <t>FB004</t>
  </si>
  <si>
    <t xml:space="preserve">Egyéb gép,ber.,felsz.vás.lét.- </t>
  </si>
  <si>
    <t>Építmény vás.forgalomképes - Kutyafuttató pálya</t>
  </si>
  <si>
    <t>Építmény vás.forgalomképes - Öntött gumiburkolat ping-pong asztalok környezetében</t>
  </si>
  <si>
    <t>Építmény vás.forgalomképes - Vízelvezetés kialakítása a futókör környezetében</t>
  </si>
  <si>
    <t>Épület vás.forgalomképes - Öltözőblokk építési költsége</t>
  </si>
  <si>
    <t>096015</t>
  </si>
  <si>
    <t>át kell tenni a 121-es ikódra</t>
  </si>
  <si>
    <t>finanszí-</t>
  </si>
  <si>
    <t>rozási</t>
  </si>
  <si>
    <t>Egyéb finanszírozási bevétel (5. számú tábla 19. oszlop)</t>
  </si>
  <si>
    <t>Egyéb finanszírozási bevétel</t>
  </si>
  <si>
    <t>Egyéb finanszírozási kiadás</t>
  </si>
  <si>
    <r>
      <t xml:space="preserve">Egyéb gép,ber.,felsz.vás.lét.- </t>
    </r>
    <r>
      <rPr>
        <b/>
        <sz val="10"/>
        <rFont val="Times New Roman CE"/>
        <charset val="238"/>
      </rPr>
      <t>IGI KEZELÉSÉBEN!!</t>
    </r>
  </si>
  <si>
    <t>kiadás</t>
  </si>
  <si>
    <t>Egyéb finanszírozási kiadás  (4. számú tábla 22. oszlop)</t>
  </si>
  <si>
    <t>Hosszú lejáratú hitelek, kölcsönök törlesztése (4. számú tábla 19. oszlop)</t>
  </si>
  <si>
    <t>Belföldi értékpapírok kiadásai (4. számú tábla 20. oszlop)</t>
  </si>
  <si>
    <t>Helyi adók utáni bírságok</t>
  </si>
  <si>
    <t>Postai utalás költsége (postai csekk-banki terh.al.)</t>
  </si>
  <si>
    <t xml:space="preserve"> Önkormányzat összesen:</t>
  </si>
  <si>
    <t>Kormányzati funkció</t>
  </si>
  <si>
    <t>Száma</t>
  </si>
  <si>
    <t>M e g n e v e z é s e</t>
  </si>
  <si>
    <t xml:space="preserve">Adó-, vám- és jövedéki igazgatás </t>
  </si>
  <si>
    <t>Az önkormányzati vagyonnal való gazdálkodással kapcsolatos feladatok</t>
  </si>
  <si>
    <t>Állampolgársági ügyek</t>
  </si>
  <si>
    <t>016080</t>
  </si>
  <si>
    <t>Kiemelt állami és önkormányzati rendezvények</t>
  </si>
  <si>
    <t xml:space="preserve"> 018010</t>
  </si>
  <si>
    <t>Önkormányzatok elszámolásai a központi költségvetéssel</t>
  </si>
  <si>
    <t xml:space="preserve"> 018020</t>
  </si>
  <si>
    <t>Központi költségvetési befizetések</t>
  </si>
  <si>
    <t xml:space="preserve"> 018030</t>
  </si>
  <si>
    <t>Támogatási célú finanszírozási műveletek</t>
  </si>
  <si>
    <t>Közterület rendjének fenntartása</t>
  </si>
  <si>
    <t>Bűnmegelőzés</t>
  </si>
  <si>
    <t>Jogi segítségnyújtás, áldozatsegítés, kárenyhítés, kárpótlás</t>
  </si>
  <si>
    <t>Hosszabb időtartamú közfoglalkoztatás</t>
  </si>
  <si>
    <t>Országos közfoglalkoztatási program</t>
  </si>
  <si>
    <t>Állat-egészségügy</t>
  </si>
  <si>
    <t>Út, autópálya építése</t>
  </si>
  <si>
    <t>Közutak, hidak, alagutak üzemeltetése, fenntartása</t>
  </si>
  <si>
    <t>Parkoló, garázs üzemeltetése, fenntartása</t>
  </si>
  <si>
    <t>Turizmusfejlesztési támogatások és tevékenységek</t>
  </si>
  <si>
    <t>Nem veszélyes hulladék kezelése, ártalmatlanítása</t>
  </si>
  <si>
    <t>Veszélyes hulladék begyűjtése, szállítása, átrakása</t>
  </si>
  <si>
    <t>Szennyvízcsatorna építése, fenntartása, üzemeltetése</t>
  </si>
  <si>
    <t>Lakáshoz jutást segítő támogatások</t>
  </si>
  <si>
    <t>Víztermelés, -kezelés, -ellátás</t>
  </si>
  <si>
    <t>Vízellátással kapcsolatos közmű építése, fenntartása, üzemeltetése</t>
  </si>
  <si>
    <t>Zöldterület-kezelés</t>
  </si>
  <si>
    <t>Város-, községgazdálkodási egyéb szolgáltatások</t>
  </si>
  <si>
    <t>Háziorvosi alapellátás</t>
  </si>
  <si>
    <t>Háziorvosi ügyeleti ellátás</t>
  </si>
  <si>
    <t>Kábítószer-megelőzés programjai, tevékenységei</t>
  </si>
  <si>
    <t>Sportlétesítmények, edzőtáborok működtetése és fejlesztése</t>
  </si>
  <si>
    <t>Versenysport- és utánpótlás-nevelési tevékenység és támogatása</t>
  </si>
  <si>
    <t>Iskolai, diáksport-tevékenység és támogatása</t>
  </si>
  <si>
    <t>Üdülői szálláshely-szolgáltatás és étkeztetés</t>
  </si>
  <si>
    <t xml:space="preserve">Közművelődés – közösségi és társadalmi részvétel fejlesztése </t>
  </si>
  <si>
    <t>Közművelődés – hagyományos közösségi kulturális értékek gondozása</t>
  </si>
  <si>
    <t>Egyéb kiadói tevékenység</t>
  </si>
  <si>
    <t>Civil szervezetek működési támogatása</t>
  </si>
  <si>
    <t>Civil szervezetek programtámogatása</t>
  </si>
  <si>
    <t>Egyházak közösségi és hitéleti tevékenységének támogatása</t>
  </si>
  <si>
    <t>Óvodai nevelés, ellátás működtetési feladatai</t>
  </si>
  <si>
    <t>Hallgatói és oktatói ösztöndíjak, egyéb juttatások</t>
  </si>
  <si>
    <t xml:space="preserve">096015 </t>
  </si>
  <si>
    <t>Gyermekétkeztetés köznevelési intézményben</t>
  </si>
  <si>
    <t>101141</t>
  </si>
  <si>
    <t>Pszichiátriai betegek nappali ellátása</t>
  </si>
  <si>
    <t>101221</t>
  </si>
  <si>
    <t>Fogyatékossággal élők nappali ellátása</t>
  </si>
  <si>
    <t>Gyermekek átmeneti ellátása</t>
  </si>
  <si>
    <t>Gyermekvédelmi pénzbeli és természetbeni ellátások</t>
  </si>
  <si>
    <t>Lakóingatlan szociális célú bérbeadása, üzemeltetése</t>
  </si>
  <si>
    <t>107015</t>
  </si>
  <si>
    <t>Hajléktalanok nappali ellátása</t>
  </si>
  <si>
    <t>107016</t>
  </si>
  <si>
    <t>Utcai szociális munka</t>
  </si>
  <si>
    <t>107051</t>
  </si>
  <si>
    <t>Szociális étkeztetés</t>
  </si>
  <si>
    <t>107052</t>
  </si>
  <si>
    <t>Házi segítségnyújtás</t>
  </si>
  <si>
    <t>Egyéb szociális pénzbeli és természetbeni ellátások, támogatások</t>
  </si>
  <si>
    <t>Forgatási és befektetési célú finanszírozási műveletek</t>
  </si>
  <si>
    <t>Önkormányzatok és önkormányzati hivatalok jogalkotó és általános
igazgatási tevékenysége</t>
  </si>
  <si>
    <t xml:space="preserve">Más szerv részére végzett pénzügyi-gazdálkodási, üzemeltetési, 
egyéb szolgáltatások </t>
  </si>
  <si>
    <t>Nem veszélyes (települési) hulladék összetevőinek válogatása, 
elkülönített begyűjtése, szállítása, átrakása</t>
  </si>
  <si>
    <t>Nem veszélyes (települési) hulladék vegyes (ömlesztett) begyűjtése, 
szállítása, átrakása</t>
  </si>
  <si>
    <t>Köznevelési intézményben tanulók nevelésével, oktatásával 
összefüggő működtetési feladatok</t>
  </si>
  <si>
    <t>ennyinek kell kijönni</t>
  </si>
  <si>
    <t>098032</t>
  </si>
  <si>
    <t>Pedagógiai szakmai szolgáltatások működtetési feladatai</t>
  </si>
  <si>
    <t>Országos és helyi nemzetiségi önkormányzatok igazgatási tevékenysége</t>
  </si>
  <si>
    <t>091110</t>
  </si>
  <si>
    <t>Óvodai nevelés, ellátás szakmai feladatai</t>
  </si>
  <si>
    <t>091120</t>
  </si>
  <si>
    <t>pénz-</t>
  </si>
  <si>
    <t>eszköz</t>
  </si>
  <si>
    <t>Egyéb rendészeti, bűnüldözési tevékenységek</t>
  </si>
  <si>
    <t>072210</t>
  </si>
  <si>
    <t>Járóbetegek gyógyító szakellátása</t>
  </si>
  <si>
    <t>072230</t>
  </si>
  <si>
    <t>Járóbetegek gyógyító gondozása</t>
  </si>
  <si>
    <t>072311</t>
  </si>
  <si>
    <t>Fogorvosi alapellátás</t>
  </si>
  <si>
    <t>072313</t>
  </si>
  <si>
    <t>Fogorvosi szakellátás</t>
  </si>
  <si>
    <t>072420</t>
  </si>
  <si>
    <t>Egészségügyi laboratóriumi szolgáltatások</t>
  </si>
  <si>
    <t>074011</t>
  </si>
  <si>
    <t>Foglalkozás-egészségügyi alapellátás</t>
  </si>
  <si>
    <t>074031</t>
  </si>
  <si>
    <t>Család és nővédelmi egészségügyi gondozás</t>
  </si>
  <si>
    <t>074032</t>
  </si>
  <si>
    <t>Ifjúság-egészségügyi gondozás</t>
  </si>
  <si>
    <t>074040</t>
  </si>
  <si>
    <t>Fertőző megbetegedések megelőzése, járványügyi ellátás</t>
  </si>
  <si>
    <t>Gyermekek napközbeni ellátása</t>
  </si>
  <si>
    <t xml:space="preserve">104035 </t>
  </si>
  <si>
    <t>Gyermekétkeztetés bölcsődében, fogyatékosok nappali intézményében</t>
  </si>
  <si>
    <t>Sajátos nevelési igényű gyermekek óvodai nevelésének, ellátásának 
szakmai feladatai</t>
  </si>
  <si>
    <t>101143</t>
  </si>
  <si>
    <t>Pszichiátriai betegek közösségi alapellátása</t>
  </si>
  <si>
    <t>107053</t>
  </si>
  <si>
    <t>Jelzőrendszeres házi segítségnyújtás</t>
  </si>
  <si>
    <t>104042</t>
  </si>
  <si>
    <t>Gyermekjóléti szolgáltatások</t>
  </si>
  <si>
    <t>K  I  A  D  Á  S  O  K</t>
  </si>
  <si>
    <t>B  E  V  É  T  E  L  E  K</t>
  </si>
  <si>
    <t>K513</t>
  </si>
  <si>
    <t>K89</t>
  </si>
  <si>
    <t>3.11</t>
  </si>
  <si>
    <t>Biztosító által fizetett kártérítés</t>
  </si>
  <si>
    <t>B411</t>
  </si>
  <si>
    <t>B74</t>
  </si>
  <si>
    <t>B75</t>
  </si>
  <si>
    <t>Oktatási intézmények energiatakarékos világítástechnikai fejlesztése</t>
  </si>
  <si>
    <t>056411</t>
  </si>
  <si>
    <t>Épületek vás.forg.képtelen</t>
  </si>
  <si>
    <t>Immateriális javak beszerzése, létesítése</t>
  </si>
  <si>
    <t>Egyéb tárgyi eszközök beszerzése, létesítése</t>
  </si>
  <si>
    <t>Beruházási célú előzetesen felszámított általános forgalmi adó</t>
  </si>
  <si>
    <t>KDNP fr.-beruházási kiadások</t>
  </si>
  <si>
    <t>200 e.Ft alatti informatikai eszközök besz.-mobiltel.besz.</t>
  </si>
  <si>
    <t>K5005</t>
  </si>
  <si>
    <r>
      <t>0589</t>
    </r>
    <r>
      <rPr>
        <b/>
        <sz val="10"/>
        <rFont val="Times New Roman CE"/>
        <charset val="238"/>
      </rPr>
      <t>1</t>
    </r>
    <r>
      <rPr>
        <sz val="10"/>
        <rFont val="Times New Roman CE"/>
        <family val="1"/>
        <charset val="238"/>
      </rPr>
      <t>0209</t>
    </r>
  </si>
  <si>
    <t>B4006</t>
  </si>
  <si>
    <r>
      <t>09411</t>
    </r>
    <r>
      <rPr>
        <b/>
        <sz val="10"/>
        <rFont val="Times New Roman CE"/>
        <charset val="238"/>
      </rPr>
      <t>1</t>
    </r>
    <r>
      <rPr>
        <sz val="10"/>
        <rFont val="Times New Roman CE"/>
        <charset val="238"/>
      </rPr>
      <t>810</t>
    </r>
  </si>
  <si>
    <r>
      <t>0974</t>
    </r>
    <r>
      <rPr>
        <b/>
        <sz val="10"/>
        <rFont val="Times New Roman CE"/>
        <charset val="238"/>
      </rPr>
      <t>1</t>
    </r>
    <r>
      <rPr>
        <sz val="10"/>
        <rFont val="Times New Roman CE"/>
        <family val="1"/>
        <charset val="238"/>
      </rPr>
      <t>0401</t>
    </r>
  </si>
  <si>
    <r>
      <t>05512</t>
    </r>
    <r>
      <rPr>
        <b/>
        <sz val="10"/>
        <rFont val="Times New Roman CE"/>
        <charset val="238"/>
      </rPr>
      <t>1</t>
    </r>
    <r>
      <rPr>
        <sz val="10"/>
        <rFont val="Times New Roman CE"/>
        <family val="1"/>
        <charset val="238"/>
      </rPr>
      <t>0801</t>
    </r>
  </si>
  <si>
    <r>
      <t>05512</t>
    </r>
    <r>
      <rPr>
        <b/>
        <sz val="10"/>
        <rFont val="Times New Roman CE"/>
        <charset val="238"/>
      </rPr>
      <t>1</t>
    </r>
    <r>
      <rPr>
        <sz val="10"/>
        <rFont val="Times New Roman CE"/>
        <family val="1"/>
        <charset val="238"/>
      </rPr>
      <t>0806</t>
    </r>
  </si>
  <si>
    <r>
      <t>05512</t>
    </r>
    <r>
      <rPr>
        <b/>
        <sz val="10"/>
        <rFont val="Times New Roman CE"/>
        <charset val="238"/>
      </rPr>
      <t>1</t>
    </r>
    <r>
      <rPr>
        <sz val="10"/>
        <rFont val="Times New Roman CE"/>
        <family val="1"/>
        <charset val="238"/>
      </rPr>
      <t>02</t>
    </r>
  </si>
  <si>
    <t>Vásárolt termékek és szolgáltatások áfá-ja</t>
  </si>
  <si>
    <t>Int-i beruházások áfája</t>
  </si>
  <si>
    <t>05671</t>
  </si>
  <si>
    <t>Műk.célú pe.átad.non-profit szerv.nek</t>
  </si>
  <si>
    <t>INT. FELÚJ., BERUH.</t>
  </si>
  <si>
    <r>
      <t xml:space="preserve">Épület felúj.korl.forg.képes - </t>
    </r>
    <r>
      <rPr>
        <b/>
        <sz val="10"/>
        <rFont val="Times New Roman CE"/>
        <charset val="238"/>
      </rPr>
      <t>Kleblesberg</t>
    </r>
    <r>
      <rPr>
        <sz val="10"/>
        <rFont val="Times New Roman CE"/>
        <family val="1"/>
        <charset val="238"/>
      </rPr>
      <t xml:space="preserve"> Kuno Ált. Isk.és Gimn.nyílászáró csere</t>
    </r>
  </si>
  <si>
    <r>
      <t xml:space="preserve">Épület felúj.korl.forg.képes - </t>
    </r>
    <r>
      <rPr>
        <b/>
        <sz val="10"/>
        <rFont val="Times New Roman CE"/>
        <charset val="238"/>
      </rPr>
      <t>Csík</t>
    </r>
  </si>
  <si>
    <r>
      <t xml:space="preserve">Épület felúj.korl.forg.képes - </t>
    </r>
    <r>
      <rPr>
        <b/>
        <sz val="10"/>
        <rFont val="Times New Roman CE"/>
        <charset val="238"/>
      </rPr>
      <t>Fillér</t>
    </r>
  </si>
  <si>
    <r>
      <t xml:space="preserve">Épület felúj.korl.forg.képes - </t>
    </r>
    <r>
      <rPr>
        <b/>
        <sz val="10"/>
        <rFont val="Times New Roman CE"/>
        <charset val="238"/>
      </rPr>
      <t>Remetekertvárosi</t>
    </r>
  </si>
  <si>
    <r>
      <t xml:space="preserve">Épület felúj.korl.forg.képes - </t>
    </r>
    <r>
      <rPr>
        <b/>
        <sz val="10"/>
        <rFont val="Times New Roman CE"/>
        <charset val="238"/>
      </rPr>
      <t>Tvész Á.I.</t>
    </r>
  </si>
  <si>
    <r>
      <t xml:space="preserve">Épület felúj.korl.forg.képes - </t>
    </r>
    <r>
      <rPr>
        <b/>
        <sz val="10"/>
        <rFont val="Times New Roman CE"/>
        <charset val="238"/>
      </rPr>
      <t>Járdányi</t>
    </r>
  </si>
  <si>
    <r>
      <t xml:space="preserve">Egyéb gép,ber.,felsz.vás.lét. - </t>
    </r>
    <r>
      <rPr>
        <b/>
        <sz val="10"/>
        <rFont val="Times New Roman CE"/>
        <charset val="238"/>
      </rPr>
      <t>Újlaki</t>
    </r>
    <r>
      <rPr>
        <sz val="10"/>
        <rFont val="Times New Roman CE"/>
        <family val="1"/>
        <charset val="238"/>
      </rPr>
      <t xml:space="preserve"> vezeték nélküli riasztórsz.kiép.</t>
    </r>
  </si>
  <si>
    <t>Völgy u. Ökumenikus Óvoda</t>
  </si>
  <si>
    <r>
      <t>09410</t>
    </r>
    <r>
      <rPr>
        <b/>
        <sz val="10"/>
        <rFont val="Times New Roman CE"/>
        <charset val="238"/>
      </rPr>
      <t>1</t>
    </r>
  </si>
  <si>
    <r>
      <t>05355</t>
    </r>
    <r>
      <rPr>
        <b/>
        <sz val="10"/>
        <rFont val="Times New Roman CE"/>
        <charset val="238"/>
      </rPr>
      <t>1</t>
    </r>
    <r>
      <rPr>
        <sz val="10"/>
        <rFont val="Times New Roman CE"/>
        <family val="1"/>
        <charset val="238"/>
      </rPr>
      <t>603</t>
    </r>
  </si>
  <si>
    <t>Működési célú költségvetési támogatások és kiegészítő támogatások</t>
  </si>
  <si>
    <t>Elszámolásból származó bevételek</t>
  </si>
  <si>
    <t>B8131</t>
  </si>
  <si>
    <t>DO600</t>
  </si>
  <si>
    <r>
      <t>05352</t>
    </r>
    <r>
      <rPr>
        <b/>
        <sz val="10"/>
        <rFont val="Times New Roman CE"/>
        <charset val="238"/>
      </rPr>
      <t>1</t>
    </r>
    <r>
      <rPr>
        <sz val="10"/>
        <rFont val="Times New Roman CE"/>
        <family val="1"/>
        <charset val="238"/>
      </rPr>
      <t>02</t>
    </r>
  </si>
  <si>
    <t>Áfa befizetés (FA)</t>
  </si>
  <si>
    <t>TM vagy AM</t>
  </si>
  <si>
    <r>
      <t>05355</t>
    </r>
    <r>
      <rPr>
        <b/>
        <sz val="10"/>
        <rFont val="Times New Roman CE"/>
        <charset val="238"/>
      </rPr>
      <t>1</t>
    </r>
    <r>
      <rPr>
        <sz val="10"/>
        <rFont val="Times New Roman CE"/>
        <charset val="238"/>
      </rPr>
      <t>603</t>
    </r>
  </si>
  <si>
    <t>091250</t>
  </si>
  <si>
    <t>Virágárok Óvoda</t>
  </si>
  <si>
    <t>053551603</t>
  </si>
  <si>
    <t>FB005</t>
  </si>
  <si>
    <r>
      <t>0562</t>
    </r>
    <r>
      <rPr>
        <b/>
        <sz val="10"/>
        <rFont val="Times New Roman CE"/>
        <charset val="238"/>
      </rPr>
      <t>1</t>
    </r>
    <r>
      <rPr>
        <sz val="10"/>
        <rFont val="Times New Roman CE"/>
        <family val="1"/>
        <charset val="238"/>
      </rPr>
      <t>533</t>
    </r>
  </si>
  <si>
    <t>Épület vagy.ért.jog forgalomképes</t>
  </si>
  <si>
    <t>B E S Z Á M O L Ó H O Z</t>
  </si>
  <si>
    <t>M A R A D V Á N Y</t>
  </si>
  <si>
    <t>II.Ker.Kulturális Közh.Nonprofit Kft. műk.tám.(tanf.lebony.)</t>
  </si>
  <si>
    <t>K914</t>
  </si>
  <si>
    <t>BRST1</t>
  </si>
  <si>
    <r>
      <t>0561</t>
    </r>
    <r>
      <rPr>
        <b/>
        <sz val="10"/>
        <rFont val="Times New Roman CE"/>
        <charset val="238"/>
      </rPr>
      <t>1</t>
    </r>
    <r>
      <rPr>
        <sz val="10"/>
        <rFont val="Times New Roman CE"/>
        <family val="1"/>
        <charset val="238"/>
      </rPr>
      <t>2</t>
    </r>
  </si>
  <si>
    <t>A 4-5.sz.rendeleti tábla önk-i feladat sora</t>
  </si>
  <si>
    <r>
      <t>0562</t>
    </r>
    <r>
      <rPr>
        <b/>
        <sz val="10"/>
        <rFont val="Times New Roman CE"/>
        <charset val="238"/>
      </rPr>
      <t>1</t>
    </r>
    <r>
      <rPr>
        <sz val="10"/>
        <rFont val="Times New Roman CE"/>
        <family val="1"/>
        <charset val="238"/>
      </rPr>
      <t>222</t>
    </r>
  </si>
  <si>
    <t>2016. évi eredeti előirányzat</t>
  </si>
  <si>
    <t>Épület felúj.forg.képtelen -  tervezési díj ereszcsatorna felújítás</t>
  </si>
  <si>
    <t>Biztosítási díj -Épület Óvodák, Szoc.</t>
  </si>
  <si>
    <t>Államháztartáson belüli megelőlegezések</t>
  </si>
  <si>
    <t>K8005</t>
  </si>
  <si>
    <t>II.Ker.Sport Np.Kft.FELH.tám.</t>
  </si>
  <si>
    <r>
      <t>0589</t>
    </r>
    <r>
      <rPr>
        <b/>
        <sz val="10"/>
        <rFont val="Times New Roman CE"/>
        <charset val="238"/>
      </rPr>
      <t>1</t>
    </r>
    <r>
      <rPr>
        <sz val="10"/>
        <rFont val="Times New Roman CE"/>
        <family val="1"/>
        <charset val="238"/>
      </rPr>
      <t>0702</t>
    </r>
  </si>
  <si>
    <t>Család és Gyermekjóléti Központ</t>
  </si>
  <si>
    <t xml:space="preserve">Gimnázium és szakképző iskola tanulóinak közismereti és szakmai elméleti oktatásával összefüggő működtetési feladatok </t>
  </si>
  <si>
    <t>eltérés</t>
  </si>
  <si>
    <t>önk.egyezés - szétv.irodáshoz</t>
  </si>
  <si>
    <t>önk.egyezés - feladatoshoz</t>
  </si>
  <si>
    <t>EGYEZTETÉS 4. és 5. táblákhoz kerület mindösszesen sorral</t>
  </si>
  <si>
    <t>104031</t>
  </si>
  <si>
    <t>Gyermekek bölcsődei ellátása</t>
  </si>
  <si>
    <t>Időskorúak átmeneti ellátása</t>
  </si>
  <si>
    <t>102031</t>
  </si>
  <si>
    <t>Idősek nappali ellátása</t>
  </si>
  <si>
    <t>104043</t>
  </si>
  <si>
    <t>Család és gyermekjóléti központ</t>
  </si>
  <si>
    <t>Egyéb szabadidős szolgáltatás</t>
  </si>
  <si>
    <t>Önkormányzatok funkcióra nem sorolható bevételei államháztartáson
kívülről</t>
  </si>
  <si>
    <t>VI.</t>
  </si>
  <si>
    <t>(III.+ IV.+V.)</t>
  </si>
  <si>
    <t>(III.+IV.+V.)</t>
  </si>
  <si>
    <t>072440</t>
  </si>
  <si>
    <t>Mentés</t>
  </si>
  <si>
    <t xml:space="preserve">1 </t>
  </si>
  <si>
    <t>4/21   2/3.1.3</t>
  </si>
  <si>
    <t xml:space="preserve">II.K.Sport Nonpr.Kft.műk.tám. </t>
  </si>
  <si>
    <r>
      <t>0562</t>
    </r>
    <r>
      <rPr>
        <b/>
        <sz val="10"/>
        <rFont val="Times New Roman CE"/>
        <charset val="238"/>
      </rPr>
      <t>1</t>
    </r>
    <r>
      <rPr>
        <sz val="10"/>
        <rFont val="Times New Roman CE"/>
        <charset val="238"/>
      </rPr>
      <t>31</t>
    </r>
    <r>
      <rPr>
        <sz val="10"/>
        <rFont val="Times New Roman CE"/>
        <family val="1"/>
        <charset val="238"/>
      </rPr>
      <t>11</t>
    </r>
  </si>
  <si>
    <t>PM001</t>
  </si>
  <si>
    <t>Előző évi műk.c.pénzmaradvány igénybev.</t>
  </si>
  <si>
    <t>5/17   3/III.1.3</t>
  </si>
  <si>
    <t>Előző év költségvetési maradványának igénybevétele</t>
  </si>
  <si>
    <t>PM002</t>
  </si>
  <si>
    <t>Előző évi felh.c.pénzmaradvány igénybev.</t>
  </si>
  <si>
    <t xml:space="preserve">DE101 </t>
  </si>
  <si>
    <t>086020</t>
  </si>
  <si>
    <r>
      <t>098131</t>
    </r>
    <r>
      <rPr>
        <b/>
        <sz val="10"/>
        <rFont val="Times New Roman CE"/>
        <charset val="238"/>
      </rPr>
      <t>1</t>
    </r>
    <r>
      <rPr>
        <sz val="10"/>
        <rFont val="Times New Roman CE"/>
        <charset val="238"/>
      </rPr>
      <t>11</t>
    </r>
  </si>
  <si>
    <r>
      <t>098131</t>
    </r>
    <r>
      <rPr>
        <b/>
        <sz val="10"/>
        <rFont val="Times New Roman CE"/>
        <charset val="238"/>
      </rPr>
      <t>1</t>
    </r>
    <r>
      <rPr>
        <sz val="10"/>
        <rFont val="Times New Roman CE"/>
        <charset val="238"/>
      </rPr>
      <t>21</t>
    </r>
  </si>
  <si>
    <r>
      <t xml:space="preserve">Épület felúj.forg.képes - </t>
    </r>
    <r>
      <rPr>
        <b/>
        <sz val="10"/>
        <rFont val="Times New Roman CE"/>
        <charset val="238"/>
      </rPr>
      <t>Pitypang Á.I.</t>
    </r>
  </si>
  <si>
    <r>
      <t xml:space="preserve">Épület felúj.forgalomképes - </t>
    </r>
    <r>
      <rPr>
        <b/>
        <sz val="10"/>
        <rFont val="Times New Roman CE"/>
        <charset val="238"/>
      </rPr>
      <t>II.Rákóczi F.</t>
    </r>
  </si>
  <si>
    <t xml:space="preserve">Épület felúj.korl.forg.képes - Budenz </t>
  </si>
  <si>
    <r>
      <t xml:space="preserve">Épület felúj.korl.forg.képes - </t>
    </r>
    <r>
      <rPr>
        <b/>
        <sz val="10"/>
        <rFont val="Times New Roman CE"/>
        <charset val="238"/>
      </rPr>
      <t>Áldás</t>
    </r>
    <r>
      <rPr>
        <sz val="10"/>
        <rFont val="Times New Roman CE"/>
        <family val="1"/>
        <charset val="238"/>
      </rPr>
      <t xml:space="preserve"> isk. vizesblokkok felújítása</t>
    </r>
  </si>
  <si>
    <r>
      <t xml:space="preserve">Épület felúj.korl.forg.képes - </t>
    </r>
    <r>
      <rPr>
        <b/>
        <sz val="10"/>
        <rFont val="Times New Roman CE"/>
        <charset val="238"/>
      </rPr>
      <t>Budenz</t>
    </r>
    <r>
      <rPr>
        <sz val="10"/>
        <rFont val="Times New Roman CE"/>
        <family val="1"/>
        <charset val="238"/>
      </rPr>
      <t xml:space="preserve"> tantermek nyílászáró cseréje</t>
    </r>
  </si>
  <si>
    <r>
      <t xml:space="preserve">Épület felúj.korl.forg.képes - </t>
    </r>
    <r>
      <rPr>
        <b/>
        <sz val="10"/>
        <rFont val="Times New Roman CE"/>
        <charset val="238"/>
      </rPr>
      <t>Kodály</t>
    </r>
    <r>
      <rPr>
        <sz val="10"/>
        <rFont val="Times New Roman CE"/>
        <family val="1"/>
        <charset val="238"/>
      </rPr>
      <t xml:space="preserve"> Z.É-Z.Á.Isk. tornaterem parketta és vizesblokk felúj.</t>
    </r>
  </si>
  <si>
    <r>
      <t xml:space="preserve">Épület felúj.forgalomképes - </t>
    </r>
    <r>
      <rPr>
        <b/>
        <sz val="10"/>
        <rFont val="Times New Roman CE"/>
        <charset val="238"/>
      </rPr>
      <t xml:space="preserve">Móricz Zs.G. </t>
    </r>
    <r>
      <rPr>
        <sz val="10"/>
        <rFont val="Times New Roman CE"/>
        <charset val="238"/>
      </rPr>
      <t>vizesblokkok felújítása</t>
    </r>
  </si>
  <si>
    <r>
      <t xml:space="preserve">Épület felúj.korl.forg.képes - </t>
    </r>
    <r>
      <rPr>
        <b/>
        <sz val="10"/>
        <rFont val="Times New Roman CE"/>
        <charset val="238"/>
      </rPr>
      <t xml:space="preserve">Ökumenikus </t>
    </r>
    <r>
      <rPr>
        <sz val="10"/>
        <rFont val="Times New Roman CE"/>
        <charset val="238"/>
      </rPr>
      <t>nyílászárók cseréje</t>
    </r>
  </si>
  <si>
    <r>
      <t xml:space="preserve">Épület felúj.korl.forg.képes - </t>
    </r>
    <r>
      <rPr>
        <b/>
        <sz val="10"/>
        <rFont val="Times New Roman CE"/>
        <charset val="238"/>
      </rPr>
      <t xml:space="preserve">Szabó L. </t>
    </r>
    <r>
      <rPr>
        <sz val="10"/>
        <rFont val="Times New Roman CE"/>
        <charset val="238"/>
      </rPr>
      <t>vizesblokkok felújítása</t>
    </r>
  </si>
  <si>
    <r>
      <t xml:space="preserve">Épület felúj.korl.forg.képes - </t>
    </r>
    <r>
      <rPr>
        <b/>
        <sz val="10"/>
        <rFont val="Times New Roman CE"/>
        <charset val="238"/>
      </rPr>
      <t xml:space="preserve">Újlaki </t>
    </r>
    <r>
      <rPr>
        <sz val="10"/>
        <rFont val="Times New Roman CE"/>
        <charset val="238"/>
      </rPr>
      <t>tornaterem parketta felújítása</t>
    </r>
  </si>
  <si>
    <t>MARADVÁNY</t>
  </si>
  <si>
    <r>
      <t>Épület felúj.korl.forg.képes -</t>
    </r>
    <r>
      <rPr>
        <b/>
        <sz val="10"/>
        <color indexed="10"/>
        <rFont val="Times New Roman CE"/>
        <family val="1"/>
        <charset val="238"/>
      </rPr>
      <t>IGI KEZELÉSÉBEN</t>
    </r>
  </si>
  <si>
    <t>Önk. talajterhelési díj</t>
  </si>
  <si>
    <t>05641101</t>
  </si>
  <si>
    <t>Óvoda: Bolyai u. Óvoda</t>
  </si>
  <si>
    <t>005 Irodakód / NÉPSZAVAZÁS KÖZPONTI KERET  -  BEVÉTEL ÉS KIADÁS</t>
  </si>
  <si>
    <t>016020</t>
  </si>
  <si>
    <t>NÉPSZAVAZÁS KÖZPONTI kiadásai összesen:</t>
  </si>
  <si>
    <r>
      <rPr>
        <u/>
        <sz val="10"/>
        <rFont val="Times New Roman CE"/>
        <charset val="238"/>
      </rPr>
      <t>Választ.</t>
    </r>
    <r>
      <rPr>
        <sz val="10"/>
        <rFont val="Times New Roman CE"/>
        <family val="1"/>
        <charset val="238"/>
      </rPr>
      <t xml:space="preserve">átlagb.megtér.közp.kv-i. szervnek </t>
    </r>
  </si>
  <si>
    <r>
      <rPr>
        <u/>
        <sz val="10"/>
        <rFont val="Times New Roman CE"/>
        <charset val="238"/>
      </rPr>
      <t>Választ.</t>
    </r>
    <r>
      <rPr>
        <sz val="10"/>
        <rFont val="Times New Roman CE"/>
        <family val="1"/>
        <charset val="238"/>
      </rPr>
      <t>átlagb.megtér.nonprofit szervnek</t>
    </r>
  </si>
  <si>
    <r>
      <rPr>
        <u/>
        <sz val="10"/>
        <rFont val="Times New Roman CE"/>
        <charset val="238"/>
      </rPr>
      <t>Választ.</t>
    </r>
    <r>
      <rPr>
        <sz val="10"/>
        <rFont val="Times New Roman CE"/>
        <family val="1"/>
        <charset val="238"/>
      </rPr>
      <t>átlagb.megtér.vállalk.</t>
    </r>
  </si>
  <si>
    <t>006 Irodakód / NÉPSZAVAZÁS saját keret  -  KIADÁS</t>
  </si>
  <si>
    <r>
      <t>05512</t>
    </r>
    <r>
      <rPr>
        <b/>
        <sz val="10"/>
        <rFont val="Times New Roman CE"/>
        <charset val="238"/>
      </rPr>
      <t>1</t>
    </r>
    <r>
      <rPr>
        <sz val="10"/>
        <rFont val="Times New Roman CE"/>
        <family val="1"/>
        <charset val="238"/>
      </rPr>
      <t>0217</t>
    </r>
  </si>
  <si>
    <r>
      <t>05512</t>
    </r>
    <r>
      <rPr>
        <b/>
        <sz val="10"/>
        <rFont val="Times New Roman CE"/>
        <charset val="238"/>
      </rPr>
      <t>1</t>
    </r>
    <r>
      <rPr>
        <sz val="10"/>
        <rFont val="Times New Roman CE"/>
        <family val="1"/>
        <charset val="238"/>
      </rPr>
      <t>0802</t>
    </r>
  </si>
  <si>
    <t>NÉPSZAVAZÁS saját keret kiadásai összesen:</t>
  </si>
  <si>
    <t>Vásárolt termékek és szolgáltatások áfája</t>
  </si>
  <si>
    <t>05214</t>
  </si>
  <si>
    <r>
      <t xml:space="preserve">Továbbszámlázott műk.bevétel áht-n </t>
    </r>
    <r>
      <rPr>
        <sz val="10"/>
        <color indexed="10"/>
        <rFont val="Times New Roman CE"/>
        <charset val="238"/>
      </rPr>
      <t>belülről</t>
    </r>
  </si>
  <si>
    <r>
      <t xml:space="preserve">Áht-n </t>
    </r>
    <r>
      <rPr>
        <sz val="10"/>
        <color indexed="10"/>
        <rFont val="Times New Roman CE"/>
        <charset val="238"/>
      </rPr>
      <t>belülre</t>
    </r>
    <r>
      <rPr>
        <sz val="10"/>
        <rFont val="Times New Roman CE"/>
        <family val="1"/>
        <charset val="238"/>
      </rPr>
      <t xml:space="preserve"> továbbszámlázott belf.szolg.műk.kiad.</t>
    </r>
  </si>
  <si>
    <t>Bérleti és lizing díj</t>
  </si>
  <si>
    <r>
      <t xml:space="preserve">PH.Mechwart liget 1. </t>
    </r>
    <r>
      <rPr>
        <u/>
        <sz val="10"/>
        <rFont val="Times New Roman CE"/>
        <charset val="238"/>
      </rPr>
      <t xml:space="preserve"> (hrsz.: 13373/9)</t>
    </r>
  </si>
  <si>
    <t>Földter.vás.forg.képtelen (Hidegkúti út 209. 54610/4)</t>
  </si>
  <si>
    <t>Műk.c.tám.ért.bev.fejezettől egyéb c.</t>
  </si>
  <si>
    <t>Óvoda: Kadarka u.1-3.(51796)</t>
  </si>
  <si>
    <t>SN005</t>
  </si>
  <si>
    <t>Közalkalm. egyéb munkavégz. kapcs. juttatása</t>
  </si>
  <si>
    <r>
      <t>051113</t>
    </r>
    <r>
      <rPr>
        <b/>
        <sz val="10"/>
        <rFont val="Times New Roman CE"/>
        <charset val="238"/>
      </rPr>
      <t>1</t>
    </r>
    <r>
      <rPr>
        <sz val="10"/>
        <rFont val="Times New Roman CE"/>
        <family val="1"/>
        <charset val="238"/>
      </rPr>
      <t xml:space="preserve">13  </t>
    </r>
  </si>
  <si>
    <t>Társasházak felújítási támogatása - Fonódó önrésze és FŐV-i is!!!</t>
  </si>
  <si>
    <t>056010</t>
  </si>
  <si>
    <t>2017. évi eredeti előirányzat</t>
  </si>
  <si>
    <t>2017.évközi módosítások</t>
  </si>
  <si>
    <t>2017. évi érvényes előirányzat</t>
  </si>
  <si>
    <r>
      <t xml:space="preserve">Áht-n </t>
    </r>
    <r>
      <rPr>
        <i/>
        <sz val="10"/>
        <rFont val="Times New Roman CE"/>
        <charset val="238"/>
      </rPr>
      <t>kívülre</t>
    </r>
    <r>
      <rPr>
        <sz val="10"/>
        <rFont val="Times New Roman CE"/>
        <charset val="238"/>
      </rPr>
      <t xml:space="preserve"> továbbszámlázott belf.szolg. bev.</t>
    </r>
  </si>
  <si>
    <r>
      <t xml:space="preserve">Áht-n </t>
    </r>
    <r>
      <rPr>
        <i/>
        <sz val="10"/>
        <rFont val="Times New Roman CE"/>
        <charset val="238"/>
      </rPr>
      <t>kívülre</t>
    </r>
    <r>
      <rPr>
        <sz val="10"/>
        <rFont val="Times New Roman CE"/>
        <family val="1"/>
        <charset val="238"/>
      </rPr>
      <t xml:space="preserve"> továbbszámlázott belf. szolg.műk.kiad.</t>
    </r>
  </si>
  <si>
    <t>BR542</t>
  </si>
  <si>
    <t>Építm.vagy.ért.jog korl.forg.képes-hálózatfejl.</t>
  </si>
  <si>
    <r>
      <t>05621542</t>
    </r>
    <r>
      <rPr>
        <sz val="10"/>
        <rFont val="Times New Roman CE"/>
        <family val="1"/>
        <charset val="238"/>
      </rPr>
      <t/>
    </r>
  </si>
  <si>
    <r>
      <t>056214512</t>
    </r>
    <r>
      <rPr>
        <sz val="10"/>
        <rFont val="Times New Roman CE"/>
        <family val="1"/>
        <charset val="238"/>
      </rPr>
      <t/>
    </r>
  </si>
  <si>
    <t>Épület felúj.forg.képtelen - Ablak csere lépcsőház, mosdók</t>
  </si>
  <si>
    <t>086 Irodakód / Iskolák áthúzódó kiadásai  -  Kiadás</t>
  </si>
  <si>
    <t>B / 11   Okt-i int-k műk., fejl. - átmeneti időszakra</t>
  </si>
  <si>
    <t xml:space="preserve">Kiszáml-term-és szolg.áfá-ja </t>
  </si>
  <si>
    <t>COFOG??</t>
  </si>
  <si>
    <r>
      <t xml:space="preserve">Takarítás rovarirtás </t>
    </r>
    <r>
      <rPr>
        <sz val="10"/>
        <color rgb="FFFF0000"/>
        <rFont val="Times New Roman CE"/>
        <charset val="238"/>
      </rPr>
      <t>Völgy utcai óvoda</t>
    </r>
  </si>
  <si>
    <r>
      <t xml:space="preserve">Őrzési díjak - </t>
    </r>
    <r>
      <rPr>
        <sz val="10"/>
        <color rgb="FFFF0000"/>
        <rFont val="Times New Roman CE"/>
        <charset val="238"/>
      </rPr>
      <t>Völgy utcai óvoda</t>
    </r>
  </si>
  <si>
    <t>Iskolák felújítási feladatainak Garanciális visszatartása</t>
  </si>
  <si>
    <t>Bérlet és lízing díjbevételek</t>
  </si>
  <si>
    <t>SZ104</t>
  </si>
  <si>
    <t>Illetménykiegészítés</t>
  </si>
  <si>
    <r>
      <t>051101</t>
    </r>
    <r>
      <rPr>
        <b/>
        <sz val="10"/>
        <rFont val="Times New Roman CE"/>
        <charset val="238"/>
      </rPr>
      <t>1</t>
    </r>
    <r>
      <rPr>
        <sz val="10"/>
        <rFont val="Times New Roman CE"/>
        <family val="1"/>
        <charset val="238"/>
      </rPr>
      <t>1201</t>
    </r>
  </si>
  <si>
    <t>K1004</t>
  </si>
  <si>
    <t>Pótlékok</t>
  </si>
  <si>
    <r>
      <t>051101</t>
    </r>
    <r>
      <rPr>
        <b/>
        <sz val="10"/>
        <rFont val="Times New Roman CE"/>
        <charset val="238"/>
      </rPr>
      <t>1</t>
    </r>
    <r>
      <rPr>
        <sz val="10"/>
        <rFont val="Times New Roman CE"/>
        <family val="1"/>
        <charset val="238"/>
      </rPr>
      <t>1204</t>
    </r>
  </si>
  <si>
    <t>SZ410</t>
  </si>
  <si>
    <t>Éleslátást biztosító szemüveg</t>
  </si>
  <si>
    <r>
      <t>051110</t>
    </r>
    <r>
      <rPr>
        <b/>
        <sz val="10"/>
        <rFont val="Times New Roman CE"/>
        <charset val="238"/>
      </rPr>
      <t>1</t>
    </r>
    <r>
      <rPr>
        <sz val="10"/>
        <rFont val="Times New Roman CE"/>
        <family val="1"/>
        <charset val="238"/>
      </rPr>
      <t>23</t>
    </r>
  </si>
  <si>
    <t>A / 16   Iskolai intézményi étkeztetés</t>
  </si>
  <si>
    <t>045161</t>
  </si>
  <si>
    <t xml:space="preserve"> Egyéb építmények értékesítése</t>
  </si>
  <si>
    <t>Egyéb szolgáltatás- intézményekhez kapcs. kiadások</t>
  </si>
  <si>
    <t>Biztosítási díj -Épület Óvodák</t>
  </si>
  <si>
    <t>Speciális, egyedi nyomtatvány -ebédjegy,ebédkártya,csekk</t>
  </si>
  <si>
    <t>Postai utalás költsége (postai csekk - szoc int</t>
  </si>
  <si>
    <t>Postai utalás költsége (postai csekk - normál bölcsi</t>
  </si>
  <si>
    <t>889103-1</t>
  </si>
  <si>
    <t>Postai utalás költsége (postai csekk- Bölcs.étk</t>
  </si>
  <si>
    <t>Pénzügyi szolgáltatások kiadásai - szoc int</t>
  </si>
  <si>
    <t>Pénzügyi szolgáltatások kiadásai - normál bölcsi</t>
  </si>
  <si>
    <t>Pénzügyi szolgáltatások kiadásai Bölcs.étk</t>
  </si>
  <si>
    <t>Biztosítási díj -Épület bölcsi</t>
  </si>
  <si>
    <t>Biztosítási díj -Épület Szoc.</t>
  </si>
  <si>
    <t>104035</t>
  </si>
  <si>
    <t>Foglalkozás eü. szolg.díj - étk.</t>
  </si>
  <si>
    <r>
      <t>Közétkeztetés lebonyolítása_</t>
    </r>
    <r>
      <rPr>
        <sz val="10"/>
        <color rgb="FFFF0000"/>
        <rFont val="Times New Roman CE"/>
        <charset val="238"/>
      </rPr>
      <t>megbízási díjakra</t>
    </r>
    <r>
      <rPr>
        <sz val="10"/>
        <rFont val="Times New Roman CE"/>
        <family val="1"/>
        <charset val="238"/>
      </rPr>
      <t xml:space="preserve"> (6 hóra)</t>
    </r>
  </si>
  <si>
    <t>bölcsődék és humán intézmények</t>
  </si>
  <si>
    <t>Közétkeztetés lebonyolítása (12 hóra - óvodai lsz.arányában)</t>
  </si>
  <si>
    <t>Közétkeztetés lebonyolítása (12 hóra - isk-i lsz.arányában)</t>
  </si>
  <si>
    <t>visszafiz.</t>
  </si>
  <si>
    <t>ÁHT-n</t>
  </si>
  <si>
    <t>belüli meg-</t>
  </si>
  <si>
    <t>előlegezés</t>
  </si>
  <si>
    <t>Államháztartáson belüli megelőlegezések visszafizetése  (4. számú tábla 21. oszlop)</t>
  </si>
  <si>
    <t>Államháztartáson belüli megelőlegezések visszafizetése</t>
  </si>
  <si>
    <t>Államháztartáson belüli megelőlegezések - kapott előleg (5. számú tábla 18. oszlop)</t>
  </si>
  <si>
    <t>kapott el.</t>
  </si>
  <si>
    <t>Helyi, térségi közösségi tér biztosítása, működtetése</t>
  </si>
  <si>
    <t>086010</t>
  </si>
  <si>
    <t>Határon túli magyarok egyéb támogatásai</t>
  </si>
  <si>
    <t>Kiszáml.termékek és szolgáltatások áfája /Kolossy bérleti díja után</t>
  </si>
  <si>
    <t>Kiszáml.termékek és szolgáltatások áfája /Kolossy továbbszámlázott víz,csat.</t>
  </si>
  <si>
    <t>Hangszer javítás - tandíj bev.erejéig</t>
  </si>
  <si>
    <t>DOLOGI!!!</t>
  </si>
  <si>
    <t>Foglalkozás eü. szolg.díj - intézmények IMK-tól isk-hoz átkerültek</t>
  </si>
  <si>
    <t>Kerékpárutak üzemeltetése, fenntartása</t>
  </si>
  <si>
    <t>Demens betegek napközbeni ellátása</t>
  </si>
  <si>
    <t>(3+...+16)</t>
  </si>
  <si>
    <t>425</t>
  </si>
  <si>
    <t>Építmény vás.forg.képtelen-Közlekedés fejlesztése 54638 hrsz</t>
  </si>
  <si>
    <t>Vásárolt közszolgáltatás</t>
  </si>
  <si>
    <t>Karbantartás kisjav. gépek, berendezések / Hangszer javítás - tandíj bev.erejéig</t>
  </si>
  <si>
    <t>K021</t>
  </si>
  <si>
    <r>
      <t>05915</t>
    </r>
    <r>
      <rPr>
        <b/>
        <sz val="10"/>
        <rFont val="Times New Roman CE"/>
        <charset val="238"/>
      </rPr>
      <t>1</t>
    </r>
  </si>
  <si>
    <t>053551602</t>
  </si>
  <si>
    <t>Épület vás.korl.forg.képes - SAJÁT erő</t>
  </si>
  <si>
    <t>Kiadások a pályázaton mindösszesen:</t>
  </si>
  <si>
    <r>
      <t>Épület vás.korl.forg.képes -</t>
    </r>
    <r>
      <rPr>
        <sz val="10"/>
        <color rgb="FFFF0000"/>
        <rFont val="Times New Roman CE"/>
        <charset val="238"/>
      </rPr>
      <t xml:space="preserve"> PÁLYÁZAT</t>
    </r>
  </si>
  <si>
    <t>B038</t>
  </si>
  <si>
    <t>Ktgv.maradv,váll.maradv.terh.bef.köt.telj.szárm.</t>
  </si>
  <si>
    <r>
      <t>0912</t>
    </r>
    <r>
      <rPr>
        <b/>
        <sz val="10"/>
        <rFont val="Times New Roman CE"/>
        <charset val="238"/>
      </rPr>
      <t>1</t>
    </r>
    <r>
      <rPr>
        <sz val="10"/>
        <rFont val="Times New Roman CE"/>
        <charset val="238"/>
      </rPr>
      <t>2</t>
    </r>
  </si>
  <si>
    <t>DO120</t>
  </si>
  <si>
    <r>
      <t>05311</t>
    </r>
    <r>
      <rPr>
        <b/>
        <sz val="10"/>
        <rFont val="Times New Roman CE"/>
        <charset val="238"/>
      </rPr>
      <t>1</t>
    </r>
    <r>
      <rPr>
        <sz val="10"/>
        <rFont val="Times New Roman CE"/>
        <family val="1"/>
        <charset val="238"/>
      </rPr>
      <t>6</t>
    </r>
  </si>
  <si>
    <t>Egyéb szakmai anyagok beszerzése</t>
  </si>
  <si>
    <t>Élelmiszer besz.egyéb célra</t>
  </si>
  <si>
    <r>
      <t>05312</t>
    </r>
    <r>
      <rPr>
        <b/>
        <sz val="10"/>
        <rFont val="Times New Roman CE"/>
        <charset val="238"/>
      </rPr>
      <t>1</t>
    </r>
    <r>
      <rPr>
        <sz val="10"/>
        <rFont val="Times New Roman CE"/>
        <family val="1"/>
        <charset val="238"/>
      </rPr>
      <t>6</t>
    </r>
  </si>
  <si>
    <t>Egyéb anyagbeszerzés</t>
  </si>
  <si>
    <t>DO130</t>
  </si>
  <si>
    <t>05322102</t>
  </si>
  <si>
    <t xml:space="preserve">Nem adatátviteli célú távközlés </t>
  </si>
  <si>
    <t>Intézm. szelektív hulladékgyűjtés</t>
  </si>
  <si>
    <t>DU210</t>
  </si>
  <si>
    <r>
      <t>05337</t>
    </r>
    <r>
      <rPr>
        <b/>
        <sz val="10"/>
        <rFont val="Times New Roman CE"/>
        <charset val="238"/>
      </rPr>
      <t>1</t>
    </r>
    <r>
      <rPr>
        <sz val="10"/>
        <rFont val="Times New Roman CE"/>
        <family val="1"/>
        <charset val="238"/>
      </rPr>
      <t>104</t>
    </r>
  </si>
  <si>
    <t>Tisztítószer beszerzés</t>
  </si>
  <si>
    <t>098022</t>
  </si>
  <si>
    <t>TÉR-KÖZ_Adyligeti Park pály.</t>
  </si>
  <si>
    <t>Építmény vás. forg.képtelen  - pályázati forrásból</t>
  </si>
  <si>
    <t>Építmény vás. forg.képtelen  - saját forrásból</t>
  </si>
  <si>
    <t>427</t>
  </si>
  <si>
    <t xml:space="preserve">TÉR-KÖZ_Adyligeti Park -  pályázat    </t>
  </si>
  <si>
    <t>Szellemi termékek vásárlása (tájép.koncepcióterv)</t>
  </si>
  <si>
    <t>Épület felúj.forg.képtelen - Szerverszoba antisztatikus padlóburkolat készítése</t>
  </si>
  <si>
    <t>9085</t>
  </si>
  <si>
    <t>Intézménygazdálkodási Osztály</t>
  </si>
  <si>
    <t>9420</t>
  </si>
  <si>
    <t>9035</t>
  </si>
  <si>
    <t>KDNP frakció O</t>
  </si>
  <si>
    <t>9055</t>
  </si>
  <si>
    <t>8051</t>
  </si>
  <si>
    <t>Polgármesteri Kabinet SZ.+J. PH</t>
  </si>
  <si>
    <t>PM Kabinet - Internet kortalanul O</t>
  </si>
  <si>
    <t>2018. évi eredeti előirányzat</t>
  </si>
  <si>
    <t>Osztály:</t>
  </si>
  <si>
    <t>MLSZ Pályaépítési program O</t>
  </si>
  <si>
    <t>Ép-Fejlesztési Osztály PH</t>
  </si>
  <si>
    <t>8401 OK összesen:</t>
  </si>
  <si>
    <t>Kiadás-bevétel áfa összefüggés nem kompatibils</t>
  </si>
  <si>
    <t>33%!!!</t>
  </si>
  <si>
    <t>045130</t>
  </si>
  <si>
    <t>Közétkeztetés lebonyolítása - "kulcstartó" bevezetése</t>
  </si>
  <si>
    <r>
      <t xml:space="preserve">Az alábbi kiadási részletezőknél a </t>
    </r>
    <r>
      <rPr>
        <b/>
        <u/>
        <sz val="11"/>
        <color rgb="FFFF0000"/>
        <rFont val="Times New Roman CE"/>
        <charset val="238"/>
      </rPr>
      <t>12001008-00201783-00100006 Bérlakás</t>
    </r>
    <r>
      <rPr>
        <b/>
        <sz val="10"/>
        <color rgb="FFFF0000"/>
        <rFont val="Times New Roman CE"/>
        <charset val="238"/>
      </rPr>
      <t xml:space="preserve"> ért. számláról kell utalni!!</t>
    </r>
  </si>
  <si>
    <t>076090</t>
  </si>
  <si>
    <t>Főv.-tól TÉR-KÖZ Adyligeti parkra felh.c.tám.</t>
  </si>
  <si>
    <r>
      <t>0925</t>
    </r>
    <r>
      <rPr>
        <b/>
        <sz val="10"/>
        <rFont val="Times New Roman CE"/>
        <charset val="238"/>
      </rPr>
      <t>1</t>
    </r>
    <r>
      <rPr>
        <sz val="10"/>
        <rFont val="Times New Roman CE"/>
        <charset val="238"/>
      </rPr>
      <t>6</t>
    </r>
    <r>
      <rPr>
        <b/>
        <sz val="10"/>
        <rFont val="Times New Roman CE"/>
        <charset val="238"/>
      </rPr>
      <t>0</t>
    </r>
    <r>
      <rPr>
        <sz val="10"/>
        <rFont val="Times New Roman CE"/>
        <family val="1"/>
        <charset val="238"/>
      </rPr>
      <t>2</t>
    </r>
  </si>
  <si>
    <t>Egyéb egészségügyi szolgáltatások finanszírozása és támogatása</t>
  </si>
  <si>
    <t>Országgyűlési, önkormányzati és európai parlamenti képviselőválasztásokhoz kapcsolódó tevékenységek</t>
  </si>
  <si>
    <t>B4</t>
  </si>
  <si>
    <t>osztály</t>
  </si>
  <si>
    <t>(18+...+28)</t>
  </si>
  <si>
    <t>K034</t>
  </si>
  <si>
    <r>
      <t>05312</t>
    </r>
    <r>
      <rPr>
        <b/>
        <sz val="10"/>
        <rFont val="Times New Roman CE"/>
        <charset val="238"/>
      </rPr>
      <t>1</t>
    </r>
    <r>
      <rPr>
        <sz val="10"/>
        <rFont val="Times New Roman CE"/>
        <family val="1"/>
        <charset val="238"/>
      </rPr>
      <t>607</t>
    </r>
  </si>
  <si>
    <t>Pályázati bevétel - Kadarka Ó.VEKOP-6.1.1-15-BP1-2016-00027</t>
  </si>
  <si>
    <r>
      <t>0925</t>
    </r>
    <r>
      <rPr>
        <b/>
        <sz val="10"/>
        <rFont val="Times New Roman CE"/>
        <charset val="238"/>
      </rPr>
      <t>1</t>
    </r>
    <r>
      <rPr>
        <sz val="10"/>
        <rFont val="Times New Roman CE"/>
        <family val="1"/>
        <charset val="238"/>
      </rPr>
      <t>3103</t>
    </r>
  </si>
  <si>
    <t>Közp-i, irányító szervi támogatás foly.</t>
  </si>
  <si>
    <t>BEVÉTEL:</t>
  </si>
  <si>
    <t>KIADÁS:</t>
  </si>
  <si>
    <r>
      <t xml:space="preserve">Műk.c.tám.ért.bev.fejezettől egyéb c. </t>
    </r>
    <r>
      <rPr>
        <b/>
        <sz val="10"/>
        <rFont val="Times New Roman CE"/>
        <charset val="238"/>
      </rPr>
      <t>NVI-től</t>
    </r>
    <r>
      <rPr>
        <sz val="10"/>
        <rFont val="Times New Roman CE"/>
        <charset val="238"/>
      </rPr>
      <t xml:space="preserve"> </t>
    </r>
  </si>
  <si>
    <t>001 OK</t>
  </si>
  <si>
    <t>002 OK</t>
  </si>
  <si>
    <r>
      <t>Központi Ügyfélszolgálat</t>
    </r>
    <r>
      <rPr>
        <sz val="10"/>
        <rFont val="Times New Roman CE"/>
        <charset val="238"/>
      </rPr>
      <t xml:space="preserve"> hrsz.: 13388/0/A/49</t>
    </r>
  </si>
  <si>
    <t>BERUHÁZÁSOK összesen:</t>
  </si>
  <si>
    <t>Épület vás.korl.forg.képes - tervezés, tervezői művezetés</t>
  </si>
  <si>
    <t xml:space="preserve">VEKOP-6.1.1-15-BP1-2016-00027  Kadarka u.Óvoda pály.   </t>
  </si>
  <si>
    <t>(Férőhelynövelő… pályázat - Hrsz.: 51796)</t>
  </si>
  <si>
    <t>Építmény vás.forgalomképes - .. sportpályák pályázati önerő</t>
  </si>
  <si>
    <t>Kiadások osztálykódon mindösszesen:</t>
  </si>
  <si>
    <r>
      <t xml:space="preserve">Őrzési díjak - </t>
    </r>
    <r>
      <rPr>
        <sz val="10"/>
        <color rgb="FFFF0000"/>
        <rFont val="Times New Roman CE"/>
        <charset val="238"/>
      </rPr>
      <t xml:space="preserve">Völgy u.Ó. </t>
    </r>
    <r>
      <rPr>
        <b/>
        <sz val="10"/>
        <color rgb="FFFF0000"/>
        <rFont val="Times New Roman CE"/>
        <charset val="238"/>
      </rPr>
      <t>ÖNK kv-i számláról fiz.</t>
    </r>
  </si>
  <si>
    <t>Építmény vás. forg.képtelen - Kadarka u.fennm.eng.terv</t>
  </si>
  <si>
    <r>
      <t>0562</t>
    </r>
    <r>
      <rPr>
        <b/>
        <sz val="10"/>
        <rFont val="Times New Roman CE"/>
        <charset val="238"/>
      </rPr>
      <t>1</t>
    </r>
    <r>
      <rPr>
        <sz val="10"/>
        <rFont val="Times New Roman CE"/>
        <family val="1"/>
        <charset val="238"/>
      </rPr>
      <t>532</t>
    </r>
  </si>
  <si>
    <t>Elj.bírság/Településkép kötelezettséghez kapcs.</t>
  </si>
  <si>
    <t>2019. évi eredeti előirányzat</t>
  </si>
  <si>
    <t>2019. évi érvényes előirányzat</t>
  </si>
  <si>
    <t>2019.évközi módosítások</t>
  </si>
  <si>
    <t>II. Ker. Kulturális Közhasznú Nonprofit Kft műk. Tám</t>
  </si>
  <si>
    <t xml:space="preserve">II / b  Polg. Hiv. kötelező feladatai </t>
  </si>
  <si>
    <t>Postai levél</t>
  </si>
  <si>
    <t xml:space="preserve">Komplex környezetvédelmi programok támogatása </t>
  </si>
  <si>
    <t>Híd, alagút építése</t>
  </si>
  <si>
    <t>Gazd-i</t>
  </si>
  <si>
    <t>esemény</t>
  </si>
  <si>
    <t>kódja</t>
  </si>
  <si>
    <t>TA21</t>
  </si>
  <si>
    <t>TA20</t>
  </si>
  <si>
    <t>Havaria keret tartaléka</t>
  </si>
  <si>
    <t>Társasházak felúj. tartalék</t>
  </si>
  <si>
    <t>05621541</t>
  </si>
  <si>
    <t>Építm. vagy.ért.jog forg.képtelen-ELMŰ csatl.</t>
  </si>
  <si>
    <t>Reprezentáció áfá-ja</t>
  </si>
  <si>
    <t>Készletek: egyéb</t>
  </si>
  <si>
    <t>053121605</t>
  </si>
  <si>
    <t>Fővárosi EU-s csatornafejlesztés</t>
  </si>
  <si>
    <t xml:space="preserve">Készletek: informatikai </t>
  </si>
  <si>
    <t>04 IK</t>
  </si>
  <si>
    <r>
      <t xml:space="preserve">Áht-n </t>
    </r>
    <r>
      <rPr>
        <i/>
        <sz val="10"/>
        <rFont val="Times New Roman CE"/>
        <charset val="238"/>
      </rPr>
      <t>kívülre</t>
    </r>
    <r>
      <rPr>
        <sz val="10"/>
        <rFont val="Times New Roman CE"/>
        <family val="1"/>
        <charset val="238"/>
      </rPr>
      <t xml:space="preserve"> továbbszáml.belf.szolg.műk.kiad.</t>
    </r>
  </si>
  <si>
    <t xml:space="preserve">Választások saját keretei </t>
  </si>
  <si>
    <t xml:space="preserve">Szoftver bérlet, lízing díj </t>
  </si>
  <si>
    <t>VBF1</t>
  </si>
  <si>
    <t xml:space="preserve">Választ.átlagb.megtér.e.fejezetnek </t>
  </si>
  <si>
    <r>
      <t>05506</t>
    </r>
    <r>
      <rPr>
        <b/>
        <sz val="10"/>
        <rFont val="Times New Roman CE"/>
        <charset val="238"/>
      </rPr>
      <t>1</t>
    </r>
    <r>
      <rPr>
        <sz val="10"/>
        <rFont val="Times New Roman CE"/>
        <charset val="238"/>
      </rPr>
      <t>303</t>
    </r>
  </si>
  <si>
    <t>B066</t>
  </si>
  <si>
    <r>
      <t>0936</t>
    </r>
    <r>
      <rPr>
        <b/>
        <sz val="10"/>
        <rFont val="Times New Roman CE"/>
        <charset val="238"/>
      </rPr>
      <t>1</t>
    </r>
    <r>
      <rPr>
        <sz val="10"/>
        <rFont val="Times New Roman CE"/>
        <family val="1"/>
        <charset val="238"/>
      </rPr>
      <t>12111</t>
    </r>
  </si>
  <si>
    <t>VBC1</t>
  </si>
  <si>
    <t>Választ.átlagb.megtér.civil sz.</t>
  </si>
  <si>
    <t>Választ.átlagb.megtér.pü-i váll.</t>
  </si>
  <si>
    <t>Választ.átlagb.megtér.önk.t.t.váll.</t>
  </si>
  <si>
    <t>VBPV1</t>
  </si>
  <si>
    <t>VBÖV1</t>
  </si>
  <si>
    <r>
      <t>05512</t>
    </r>
    <r>
      <rPr>
        <b/>
        <sz val="10"/>
        <rFont val="Times New Roman CE"/>
        <charset val="238"/>
      </rPr>
      <t>1</t>
    </r>
    <r>
      <rPr>
        <sz val="10"/>
        <rFont val="Times New Roman CE"/>
        <family val="1"/>
        <charset val="238"/>
      </rPr>
      <t>0701</t>
    </r>
  </si>
  <si>
    <r>
      <t>05512</t>
    </r>
    <r>
      <rPr>
        <b/>
        <sz val="10"/>
        <rFont val="Times New Roman CE"/>
        <charset val="238"/>
      </rPr>
      <t>1</t>
    </r>
    <r>
      <rPr>
        <sz val="10"/>
        <rFont val="Times New Roman CE"/>
        <family val="1"/>
        <charset val="238"/>
      </rPr>
      <t>0501</t>
    </r>
  </si>
  <si>
    <r>
      <t>05512</t>
    </r>
    <r>
      <rPr>
        <b/>
        <sz val="10"/>
        <rFont val="Times New Roman CE"/>
        <charset val="238"/>
      </rPr>
      <t>1</t>
    </r>
    <r>
      <rPr>
        <sz val="10"/>
        <rFont val="Times New Roman CE"/>
        <charset val="238"/>
      </rPr>
      <t>0</t>
    </r>
    <r>
      <rPr>
        <sz val="10"/>
        <rFont val="Times New Roman CE"/>
        <family val="1"/>
        <charset val="238"/>
      </rPr>
      <t>306</t>
    </r>
  </si>
  <si>
    <t>07 OK</t>
  </si>
  <si>
    <t>Önkormányzati képviselőválasztás kiadásai összesen:</t>
  </si>
  <si>
    <t>481</t>
  </si>
  <si>
    <t>483</t>
  </si>
  <si>
    <t>485</t>
  </si>
  <si>
    <t>488</t>
  </si>
  <si>
    <t>492</t>
  </si>
  <si>
    <t>493</t>
  </si>
  <si>
    <t>495</t>
  </si>
  <si>
    <t>494</t>
  </si>
  <si>
    <t>cleanSYS</t>
  </si>
  <si>
    <t>azon.</t>
  </si>
  <si>
    <t>377</t>
  </si>
  <si>
    <t>379</t>
  </si>
  <si>
    <t>475</t>
  </si>
  <si>
    <t>477</t>
  </si>
  <si>
    <t>446</t>
  </si>
  <si>
    <t>448</t>
  </si>
  <si>
    <t>450</t>
  </si>
  <si>
    <t>452</t>
  </si>
  <si>
    <t>370</t>
  </si>
  <si>
    <t>368</t>
  </si>
  <si>
    <t>366</t>
  </si>
  <si>
    <t>364</t>
  </si>
  <si>
    <t>053371125</t>
  </si>
  <si>
    <t>391</t>
  </si>
  <si>
    <t>381</t>
  </si>
  <si>
    <t>383</t>
  </si>
  <si>
    <t>385</t>
  </si>
  <si>
    <t>395</t>
  </si>
  <si>
    <t>400</t>
  </si>
  <si>
    <t>387</t>
  </si>
  <si>
    <t>389</t>
  </si>
  <si>
    <t>371</t>
  </si>
  <si>
    <t>373</t>
  </si>
  <si>
    <t>398</t>
  </si>
  <si>
    <t>394</t>
  </si>
  <si>
    <t>441</t>
  </si>
  <si>
    <t>437</t>
  </si>
  <si>
    <t>436</t>
  </si>
  <si>
    <t>200647</t>
  </si>
  <si>
    <t>200659</t>
  </si>
  <si>
    <t>15</t>
  </si>
  <si>
    <t>965</t>
  </si>
  <si>
    <t>200297</t>
  </si>
  <si>
    <t>705</t>
  </si>
  <si>
    <t>122</t>
  </si>
  <si>
    <t>138</t>
  </si>
  <si>
    <t>815</t>
  </si>
  <si>
    <t>1243</t>
  </si>
  <si>
    <t>1245</t>
  </si>
  <si>
    <t>1247</t>
  </si>
  <si>
    <t>1249</t>
  </si>
  <si>
    <t>442</t>
  </si>
  <si>
    <t>362</t>
  </si>
  <si>
    <t>200670</t>
  </si>
  <si>
    <t>358</t>
  </si>
  <si>
    <t>314</t>
  </si>
  <si>
    <t>401</t>
  </si>
  <si>
    <t>360</t>
  </si>
  <si>
    <t>468</t>
  </si>
  <si>
    <t>469</t>
  </si>
  <si>
    <t>861</t>
  </si>
  <si>
    <t>863</t>
  </si>
  <si>
    <t>865</t>
  </si>
  <si>
    <t>867</t>
  </si>
  <si>
    <t>869</t>
  </si>
  <si>
    <t>871</t>
  </si>
  <si>
    <t>919</t>
  </si>
  <si>
    <t>471</t>
  </si>
  <si>
    <t>756</t>
  </si>
  <si>
    <t>757</t>
  </si>
  <si>
    <t>758</t>
  </si>
  <si>
    <t>759</t>
  </si>
  <si>
    <t>760</t>
  </si>
  <si>
    <t>761</t>
  </si>
  <si>
    <t>762</t>
  </si>
  <si>
    <t>802</t>
  </si>
  <si>
    <t>803</t>
  </si>
  <si>
    <t>872</t>
  </si>
  <si>
    <t>872/áfa</t>
  </si>
  <si>
    <t>915</t>
  </si>
  <si>
    <t>917</t>
  </si>
  <si>
    <t>479</t>
  </si>
  <si>
    <t>354</t>
  </si>
  <si>
    <t>460</t>
  </si>
  <si>
    <t>350</t>
  </si>
  <si>
    <t>352</t>
  </si>
  <si>
    <t>356</t>
  </si>
  <si>
    <t>462</t>
  </si>
  <si>
    <t>464</t>
  </si>
  <si>
    <t>466</t>
  </si>
  <si>
    <t>454</t>
  </si>
  <si>
    <t>456</t>
  </si>
  <si>
    <t>458</t>
  </si>
  <si>
    <t>05 IK</t>
  </si>
  <si>
    <t>Önkormányzati képviselő választás - ÖK választás (központi keret)</t>
  </si>
  <si>
    <t>091613210</t>
  </si>
  <si>
    <r>
      <t xml:space="preserve">Műk.c.tám.ért.bev.fejezettől egyéb c. </t>
    </r>
    <r>
      <rPr>
        <b/>
        <sz val="10"/>
        <rFont val="Times New Roman CE"/>
        <charset val="238"/>
      </rPr>
      <t>NVI</t>
    </r>
    <r>
      <rPr>
        <sz val="10"/>
        <rFont val="Times New Roman CE"/>
        <charset val="238"/>
      </rPr>
      <t xml:space="preserve">-től </t>
    </r>
  </si>
  <si>
    <t>06 OK</t>
  </si>
  <si>
    <t>Nemzetiségi ÖK választás (központi keret)</t>
  </si>
  <si>
    <t>ÖK választás saját keret    HELYI ÉS NEMZETISÉGI ÖNKORMÁNYZATI EGYÜTT</t>
  </si>
  <si>
    <t>03 OK</t>
  </si>
  <si>
    <t>354/Áfa</t>
  </si>
  <si>
    <t>392</t>
  </si>
  <si>
    <t>399</t>
  </si>
  <si>
    <t>396</t>
  </si>
  <si>
    <t>423</t>
  </si>
  <si>
    <t>429</t>
  </si>
  <si>
    <t>431</t>
  </si>
  <si>
    <t>432</t>
  </si>
  <si>
    <t>448/Áfa</t>
  </si>
  <si>
    <t>portaszolgálat, telefon ügyelet int.</t>
  </si>
  <si>
    <t>kevesebb áfa kell!</t>
  </si>
  <si>
    <t>444</t>
  </si>
  <si>
    <t>473</t>
  </si>
  <si>
    <t>471/áfa</t>
  </si>
  <si>
    <t>486</t>
  </si>
  <si>
    <t>dologi ellenőrzése</t>
  </si>
  <si>
    <t>497</t>
  </si>
  <si>
    <t>2019. 10. 31-i előirányzat</t>
  </si>
  <si>
    <t>2020. évi eredeti előirányzat</t>
  </si>
  <si>
    <t>2020.évközi módosítások</t>
  </si>
  <si>
    <t>2020. évi érvényes előirányzat</t>
  </si>
  <si>
    <t>Bevétel jogcíme</t>
  </si>
  <si>
    <t>Önkormányzati vagyonnal való gazdálkodással kapcs. feladatok</t>
  </si>
  <si>
    <t>1.1.3.1</t>
  </si>
  <si>
    <t>Települési önkormányzatok egyes szociális és gyermekjóléti feladatainak támogatása</t>
  </si>
  <si>
    <t>1.1.3.2</t>
  </si>
  <si>
    <t>Települési önkormányzatok gyermekétkeztetési feladatainak támogatása</t>
  </si>
  <si>
    <t xml:space="preserve">Műemléki, ill.egyedi helyi védett ing.felúj. keret </t>
  </si>
  <si>
    <t>4. sz. melléklet</t>
  </si>
  <si>
    <t>K337990399</t>
  </si>
  <si>
    <t>Ügyletkód</t>
  </si>
  <si>
    <t>Egyedi gyűjtő</t>
  </si>
  <si>
    <t>Ügylet:</t>
  </si>
  <si>
    <t>0160101K</t>
  </si>
  <si>
    <t>0660201K</t>
  </si>
  <si>
    <t>K33603</t>
  </si>
  <si>
    <t>K3360299</t>
  </si>
  <si>
    <t>K12201</t>
  </si>
  <si>
    <t>K201</t>
  </si>
  <si>
    <t>Szociális hozzájárulási adó kiadásai</t>
  </si>
  <si>
    <t>B3612</t>
  </si>
  <si>
    <t>Szervezeti egység: 11020</t>
  </si>
  <si>
    <t>K1230999</t>
  </si>
  <si>
    <r>
      <t>0660201</t>
    </r>
    <r>
      <rPr>
        <b/>
        <sz val="10"/>
        <rFont val="Times New Roman CE"/>
        <charset val="238"/>
      </rPr>
      <t>O</t>
    </r>
  </si>
  <si>
    <t>9058 Polgármesteri Titkárság</t>
  </si>
  <si>
    <t>Szervezeti egység: 10058</t>
  </si>
  <si>
    <r>
      <t>0860901</t>
    </r>
    <r>
      <rPr>
        <b/>
        <sz val="10"/>
        <rFont val="Times New Roman CE"/>
        <charset val="238"/>
      </rPr>
      <t>O</t>
    </r>
  </si>
  <si>
    <t>Szervezeti egység: 10061</t>
  </si>
  <si>
    <t>9061 Településképvédelmi Osztály</t>
  </si>
  <si>
    <r>
      <rPr>
        <b/>
        <sz val="10"/>
        <rFont val="Times New Roman CE"/>
        <charset val="238"/>
      </rPr>
      <t>100117</t>
    </r>
    <r>
      <rPr>
        <sz val="10"/>
        <rFont val="Times New Roman CE"/>
        <charset val="238"/>
      </rPr>
      <t xml:space="preserve">
K51301</t>
    </r>
  </si>
  <si>
    <r>
      <rPr>
        <b/>
        <sz val="10"/>
        <rFont val="Times New Roman CE"/>
        <charset val="238"/>
      </rPr>
      <t>100113</t>
    </r>
    <r>
      <rPr>
        <sz val="10"/>
        <rFont val="Times New Roman CE"/>
        <charset val="238"/>
      </rPr>
      <t xml:space="preserve">
K51301</t>
    </r>
  </si>
  <si>
    <t>B402990307</t>
  </si>
  <si>
    <r>
      <rPr>
        <b/>
        <sz val="10"/>
        <rFont val="Times New Roman CE"/>
        <charset val="238"/>
      </rPr>
      <t>100126</t>
    </r>
    <r>
      <rPr>
        <sz val="10"/>
        <rFont val="Times New Roman CE"/>
        <charset val="238"/>
      </rPr>
      <t xml:space="preserve">
K51301</t>
    </r>
  </si>
  <si>
    <t>Költségvetési maradvány</t>
  </si>
  <si>
    <t>PÉNZFORRÁS: 102</t>
  </si>
  <si>
    <t>8020 Jegyző</t>
  </si>
  <si>
    <t>Számlázott szellemi tevékenység kiadásai -tervtanács díja (opponensi, bírálati)</t>
  </si>
  <si>
    <t>Egyéb üzemeltetési, fenntartási szolg./Graffiti eltávolítása</t>
  </si>
  <si>
    <t>Egyéb bírság bevételei / Településképi pénzbírság bev.</t>
  </si>
  <si>
    <t>Egyéb szakmai tevékenységet segítő szolgáltatások kiadásai/Szakértői költség</t>
  </si>
  <si>
    <t>Állományba nem tartozók megbízási díjának kiadásai/Főépítészi tervtanács működtetése, megbízási díj</t>
  </si>
  <si>
    <t>101142</t>
  </si>
  <si>
    <t>B1604</t>
  </si>
  <si>
    <t>Egyéb különféle külső személyi juttatások kiadásai EGYÉB/Állományba nem tartozók egyéb juttatásai</t>
  </si>
  <si>
    <t>Várakozóhely megváltás</t>
  </si>
  <si>
    <t>110001</t>
  </si>
  <si>
    <t>Időközi választások</t>
  </si>
  <si>
    <r>
      <t>Egyéb fejezeti kez.előirányzattól műk.célú tám.</t>
    </r>
    <r>
      <rPr>
        <b/>
        <sz val="10"/>
        <rFont val="Times New Roman CE"/>
        <charset val="238"/>
      </rPr>
      <t>NVI-től</t>
    </r>
    <r>
      <rPr>
        <sz val="10"/>
        <rFont val="Times New Roman CE"/>
        <charset val="238"/>
      </rPr>
      <t xml:space="preserve"> </t>
    </r>
  </si>
  <si>
    <t>K890201</t>
  </si>
  <si>
    <t>K890202</t>
  </si>
  <si>
    <t>K890203</t>
  </si>
  <si>
    <t>072190</t>
  </si>
  <si>
    <t>081045</t>
  </si>
  <si>
    <r>
      <rPr>
        <b/>
        <u/>
        <sz val="10"/>
        <color rgb="FFFF0000"/>
        <rFont val="Times New Roman CE"/>
        <charset val="238"/>
      </rPr>
      <t>2020.07.01.</t>
    </r>
    <r>
      <rPr>
        <b/>
        <sz val="10"/>
        <color rgb="FFFF0000"/>
        <rFont val="Times New Roman CE"/>
        <charset val="238"/>
      </rPr>
      <t xml:space="preserve"> után kettévált 10062 és 10063 szervezeti egységekre</t>
    </r>
  </si>
  <si>
    <t>Pénzforráskód: 101</t>
  </si>
  <si>
    <t>ügyletkód:</t>
  </si>
  <si>
    <t xml:space="preserve">Időközi választás </t>
  </si>
  <si>
    <t>Pénzforráskód: 201</t>
  </si>
  <si>
    <t>2020. 10. 31-i előirányzat</t>
  </si>
  <si>
    <t>2021. évi</t>
  </si>
  <si>
    <t>2021. évi eredeti előirányzat</t>
  </si>
  <si>
    <t>2021. évi érvényes előirányzat</t>
  </si>
  <si>
    <t>2021.évközi módosítások</t>
  </si>
  <si>
    <t>Budapest Főváros II. Kerületi Önkormányzat  2021. évi költségvetésének bevételi előirányzatai</t>
  </si>
  <si>
    <t>Budapest Főváros II. Kerületi Önkormányzat 2021. évi költségvetési mérlege</t>
  </si>
  <si>
    <t>Budapest Főváros II. Kerületi Önkormányzat  2021. évi költségvetésének kiadási előirányzatai</t>
  </si>
  <si>
    <t>Közterület közhatalmi tevékenység bevétele</t>
  </si>
  <si>
    <t>2021. évi költségvetésének kiadási és bevételi előirányzatai kormányzati funkciók szerint</t>
  </si>
  <si>
    <t>Általános orvosi szolgáltatások finanszírozása és támogatása</t>
  </si>
  <si>
    <t>Szenvedélybetegek nappali ellátása</t>
  </si>
  <si>
    <t>Szabadidősport- (rekreációs sport-) tevékenység és támogatása</t>
  </si>
  <si>
    <t>2021. évi eredeti</t>
  </si>
  <si>
    <t>Keret-</t>
  </si>
  <si>
    <t xml:space="preserve">gazda </t>
  </si>
  <si>
    <t>9999</t>
  </si>
  <si>
    <t>2021. eredeti</t>
  </si>
  <si>
    <t>Teljesítés</t>
  </si>
  <si>
    <t>vállalás</t>
  </si>
  <si>
    <t>2021.évi</t>
  </si>
  <si>
    <t>kifizetésre váró</t>
  </si>
  <si>
    <t>fennmaradó kötelezettség</t>
  </si>
  <si>
    <t>követelések</t>
  </si>
  <si>
    <t>2021. évi kötváll+teljesítés</t>
  </si>
  <si>
    <t>aktuális</t>
  </si>
  <si>
    <t xml:space="preserve">alacsony </t>
  </si>
  <si>
    <t xml:space="preserve"> kockázatú </t>
  </si>
  <si>
    <t>kötelezettség</t>
  </si>
  <si>
    <t>Budapest Főváros II.Kerületi Önkormányzat 2021. évi felújítási előirányzatai</t>
  </si>
  <si>
    <t>( ezer forintban )</t>
  </si>
  <si>
    <t>Sor-</t>
  </si>
  <si>
    <t>szám</t>
  </si>
  <si>
    <t>Önkormányzati feladatok</t>
  </si>
  <si>
    <t xml:space="preserve">Kötelező feladatok </t>
  </si>
  <si>
    <t>Helyi közutak, közterek és parkok</t>
  </si>
  <si>
    <t>a</t>
  </si>
  <si>
    <t>Vérhalom téri sportpálya és futókör</t>
  </si>
  <si>
    <t>b</t>
  </si>
  <si>
    <t xml:space="preserve">Játszótéri eszközök felújítása </t>
  </si>
  <si>
    <t>c</t>
  </si>
  <si>
    <t>Klebelsberg Kúriához vezető híd</t>
  </si>
  <si>
    <t>Helyi közutak, közterek és parkok összesen:</t>
  </si>
  <si>
    <t>Parkoltatás</t>
  </si>
  <si>
    <t>Frankel L. u. 1.  - kéménybélelés</t>
  </si>
  <si>
    <t>Parkoltatás összesen:</t>
  </si>
  <si>
    <t>Közterület-felügyelet</t>
  </si>
  <si>
    <t>Településrendezés, településfejlesztés</t>
  </si>
  <si>
    <t>Turizmussal kapcsolatos feladatok</t>
  </si>
  <si>
    <t>Egészségügyi alapellátás</t>
  </si>
  <si>
    <t>Rét u. 3. - keringető szivattyú</t>
  </si>
  <si>
    <t>Rét u. 3. felújítása</t>
  </si>
  <si>
    <t>Háziorvosi rendelők felújítása, korszerűsítése</t>
  </si>
  <si>
    <t>Egészségügyi alapellátás összesen:</t>
  </si>
  <si>
    <t>Óvodai ellátás</t>
  </si>
  <si>
    <t>Kolozsvár Utcai Óvoda nyílászáró csere</t>
  </si>
  <si>
    <t>Óvodai ellátás összesen:</t>
  </si>
  <si>
    <t>Szociális, gyermekjóléti szolg.és ell.</t>
  </si>
  <si>
    <t>Hajléktalan ellátás</t>
  </si>
  <si>
    <t>Helyi közművelődési tevékenység</t>
  </si>
  <si>
    <t>Saját tul.lakás- és helyiséggazdálkodás</t>
  </si>
  <si>
    <t xml:space="preserve">Városfejlesztő Zrt. felújítási munkák </t>
  </si>
  <si>
    <t xml:space="preserve">Szociális lakások felújítása </t>
  </si>
  <si>
    <t xml:space="preserve">Önkorm.tul.bérbeadandó lakások felújítása </t>
  </si>
  <si>
    <t>Saját tul.lakás- és helyiséggazdálkodás összesen:</t>
  </si>
  <si>
    <t>Helyi adóval kapcsolatos feladatok</t>
  </si>
  <si>
    <t>Sport és szabadidő tevékenység</t>
  </si>
  <si>
    <t>Helyi közbiztonság</t>
  </si>
  <si>
    <t>Nemzetiségek támogatása</t>
  </si>
  <si>
    <t>Iskolai intézményi étkeztetés</t>
  </si>
  <si>
    <t>Egyéb jogi tevékenység</t>
  </si>
  <si>
    <t>Egyéb, jogszab.alapján kötelező feladat</t>
  </si>
  <si>
    <t>Önk-i egyéb vagyonnal való gazdálkodás</t>
  </si>
  <si>
    <t>Buday László utcai parkoló - sorompó indukciós hurok csere</t>
  </si>
  <si>
    <t>Zsigmond tér 8. felújítás</t>
  </si>
  <si>
    <t>Frankel Leó út 5. - átalakítási munkák</t>
  </si>
  <si>
    <t>Vadaskerti út 13/A. klima felújítása</t>
  </si>
  <si>
    <t>Buday László utca 5/c. irodahelyiség kialakítása</t>
  </si>
  <si>
    <t>Frankel L. u. 7-9. kazáncsere, fűtési rendszer korszerűsítése</t>
  </si>
  <si>
    <t>Margit krt 7. - klímaberendezés telepítése -tervezés</t>
  </si>
  <si>
    <t>Keleti Károly u.15. (12870/9 HRSZ.)</t>
  </si>
  <si>
    <t>Margit krt 7. - nyílászáró csere</t>
  </si>
  <si>
    <t>Önk-i egyéb vagyonnal való gazdálkodás összesen:</t>
  </si>
  <si>
    <t>Kötelező feladatok összesen ( A ):</t>
  </si>
  <si>
    <t>B</t>
  </si>
  <si>
    <t xml:space="preserve">Önként vállalt feladatok </t>
  </si>
  <si>
    <t>Állateü.tevékenység</t>
  </si>
  <si>
    <t>Hulladékgazdálkodás és környezetvédelem</t>
  </si>
  <si>
    <t>Média tevékenység</t>
  </si>
  <si>
    <t xml:space="preserve">Közvilágítás </t>
  </si>
  <si>
    <t>Települési vízellátás</t>
  </si>
  <si>
    <t>Szennyvízelvezetés és -kezelés</t>
  </si>
  <si>
    <t>Önk-i egyéb önként vállalt feladatok</t>
  </si>
  <si>
    <t xml:space="preserve">Járóbeteg ellátás </t>
  </si>
  <si>
    <t>Támogatások, ösztöndíjak</t>
  </si>
  <si>
    <t>Parkoltatás Fővárosi tulajdonú területen</t>
  </si>
  <si>
    <t>Okt-i int-k műk., fejl. - átmeneti időszakra</t>
  </si>
  <si>
    <t>Iskolák előző évi garanciális visszatartása</t>
  </si>
  <si>
    <t>Hangszerek felújítása</t>
  </si>
  <si>
    <t>Okt-i int-k műk., fejl. - átmeneti időszakra összesen:</t>
  </si>
  <si>
    <t>Járóbeteg ellátás fejlesztése</t>
  </si>
  <si>
    <t>Járóbeteg ellátás fejlesztése összesen:</t>
  </si>
  <si>
    <t>Csapadékvíz elvezetés</t>
  </si>
  <si>
    <t>Csapadékvíz elvezető rsz-ek felújítása járulékos munkákkal</t>
  </si>
  <si>
    <t>Csapadékvíz elvezetés összesen:</t>
  </si>
  <si>
    <t>Saját tulajdonú iskola ingatlanok fejlesztése</t>
  </si>
  <si>
    <t>Áldás utcai Isk. vizesblokk felújítás</t>
  </si>
  <si>
    <t>Hidegkúti Ökumenikus  I. sportpálya felújítása</t>
  </si>
  <si>
    <t>Saját tulajdonú iskola ingatlanok fejlesztése összesen:</t>
  </si>
  <si>
    <t>Önként vállalt feladatok összesen ( B ):</t>
  </si>
  <si>
    <t xml:space="preserve">Önkormányzati feladatok összesen </t>
  </si>
  <si>
    <t xml:space="preserve">Polgármesteri Hivatal </t>
  </si>
  <si>
    <t>PH.Mechwart liget 1. -124.szoba fal áthelyezés</t>
  </si>
  <si>
    <t>PH.Mechwart liget 1. -  Földszintii irattárban lámpatestek cseréje</t>
  </si>
  <si>
    <t>PH.Margit krt. 31-33. - villamos hálózat felújítása</t>
  </si>
  <si>
    <t xml:space="preserve">PH.Mechwart liget 1. -  II. emelet világítás felújítás </t>
  </si>
  <si>
    <t xml:space="preserve">PH.Mechwart liget 1. - irodahelyiség kialakítása  </t>
  </si>
  <si>
    <t>PH.Mechwart liget 1. - folyosói világítás felújítás tervezési díj</t>
  </si>
  <si>
    <t>PH.Mechwart liget 1. - külső kamerák cseréje</t>
  </si>
  <si>
    <t>PH.Mechwart liget 1. -  Ablak csere I.emelet</t>
  </si>
  <si>
    <t>Telephelyi bérlemény: Tvész út 6/a rekonstrukciója - felújítások</t>
  </si>
  <si>
    <t>PH.Mechwart liget 1. - Gazdasági bejárat ajtócsere</t>
  </si>
  <si>
    <t>Margit krt 25/c bejárati ajtó csere</t>
  </si>
  <si>
    <t>PH.Mechwart liget 1. -  Házasságkötő klímaberendezés hatásfok javítása</t>
  </si>
  <si>
    <t>Járművek felújítása</t>
  </si>
  <si>
    <t>Polgármesteri Hivatal összesen</t>
  </si>
  <si>
    <t>d</t>
  </si>
  <si>
    <t>e</t>
  </si>
  <si>
    <t>f</t>
  </si>
  <si>
    <t>g</t>
  </si>
  <si>
    <t>h</t>
  </si>
  <si>
    <t>i</t>
  </si>
  <si>
    <t>j</t>
  </si>
  <si>
    <t>k</t>
  </si>
  <si>
    <t>l</t>
  </si>
  <si>
    <t>Budapest Főváros II.Kerületi Önkormányzat 2021. évi beruházási előirányzatai</t>
  </si>
  <si>
    <t xml:space="preserve">Útépítés </t>
  </si>
  <si>
    <t xml:space="preserve">Járdaépítés </t>
  </si>
  <si>
    <t xml:space="preserve">Műszaki előkészítés </t>
  </si>
  <si>
    <t>Pesthidegkúti gyalogos közlekedés fejlesztése</t>
  </si>
  <si>
    <t>KVSZ által előírt kötelező szabályozás miatti kártalanítás</t>
  </si>
  <si>
    <t xml:space="preserve">Közlekedési kiskorrekció </t>
  </si>
  <si>
    <t>Forgalomtechnikai eszközök láthatóságának fejlesztése</t>
  </si>
  <si>
    <t xml:space="preserve">Gyalogátkelő helyek kialakítása </t>
  </si>
  <si>
    <t>Közterületi parkolóhelyek kialakítása zöldterület rendezésével</t>
  </si>
  <si>
    <t>Korlátozott várakozási övezet forgalomtechnikai beavatkozások</t>
  </si>
  <si>
    <t>Játszóeszközök kihelyezése</t>
  </si>
  <si>
    <t xml:space="preserve">VEKOP-5.3.1 Közlekedésbizt.és kerékpáros-barát fejlesztések pályázat </t>
  </si>
  <si>
    <t>m</t>
  </si>
  <si>
    <t>Dézsák kihelyezése utak mentén</t>
  </si>
  <si>
    <t>n</t>
  </si>
  <si>
    <t>Ütéscsillapító burkolatok cseréje</t>
  </si>
  <si>
    <t>o</t>
  </si>
  <si>
    <t xml:space="preserve">Földutak szilárd burkolása </t>
  </si>
  <si>
    <t>p</t>
  </si>
  <si>
    <t>Biodiverz zöldfelületek kialakítása</t>
  </si>
  <si>
    <t>q</t>
  </si>
  <si>
    <t>Közösségi tér kialakítása: Csatárka u.-Csalit u.-Szikla u.</t>
  </si>
  <si>
    <t>r</t>
  </si>
  <si>
    <t>Közterületi illemhelyek kialakítása</t>
  </si>
  <si>
    <t>s</t>
  </si>
  <si>
    <t>Kutyafuttatók fejlesztése</t>
  </si>
  <si>
    <t>t</t>
  </si>
  <si>
    <t>Akadálymentes közlekedés feltételeinek megteremtése</t>
  </si>
  <si>
    <t>u</t>
  </si>
  <si>
    <t>Parkok, játszóterek informatikai fejlesztése</t>
  </si>
  <si>
    <t>v</t>
  </si>
  <si>
    <t>TÉR_KÖZ 2018 pályázat - Közösségi Liget megvalósítása</t>
  </si>
  <si>
    <t>w</t>
  </si>
  <si>
    <t>Pálvölgyi közlekedés- és forg.technikai fejlesztések</t>
  </si>
  <si>
    <t>x</t>
  </si>
  <si>
    <t>József hegyi kilátó környezetének rendezése és kutyafuttató kialakítása</t>
  </si>
  <si>
    <t>y</t>
  </si>
  <si>
    <t>Széna tér rekonstrukció</t>
  </si>
  <si>
    <t>z</t>
  </si>
  <si>
    <t>Zsíroshegyi-Nagyrét u.parkoló kialakítása</t>
  </si>
  <si>
    <t>aa</t>
  </si>
  <si>
    <t>Közlekedési csomópontok áteresztőképességének növelése</t>
  </si>
  <si>
    <t>ab</t>
  </si>
  <si>
    <t>Parkolók kialakítása</t>
  </si>
  <si>
    <t>ac</t>
  </si>
  <si>
    <t>Fillér utca-Pengő utca sarok közterület fejlesztése</t>
  </si>
  <si>
    <t>Pálvölgyi kutyafuttató és pihenőpark</t>
  </si>
  <si>
    <t>Temető utcai park környezetalakítása</t>
  </si>
  <si>
    <t>Margit krt.-Keleti K. u. csomópont zöldfelület fejl.</t>
  </si>
  <si>
    <t>Nagy Lajos tér</t>
  </si>
  <si>
    <t>Mechwart tér gyalogos-közlekedés fejlesztése</t>
  </si>
  <si>
    <t>Növénytartó oszlopok kihelyezése</t>
  </si>
  <si>
    <t>ad</t>
  </si>
  <si>
    <t xml:space="preserve">Kerékpárutak fejlesztése, kerékpártároló kihelyezése </t>
  </si>
  <si>
    <t>KRESZ park kialakítása a Zsigmond téren</t>
  </si>
  <si>
    <t>TÉR_KÖZ 2016 pályázat - Ady ligeti fejlesztések</t>
  </si>
  <si>
    <t>Lövőház utcai kertészeti fejlesztések</t>
  </si>
  <si>
    <t>Zöldsávok fejlesztése utak mentén</t>
  </si>
  <si>
    <t>Fenyves park fejlesztése</t>
  </si>
  <si>
    <t>Nagy Imre tér környezetrendezése</t>
  </si>
  <si>
    <t>Kerékpárutak fejlesztése, kerékpártárolók kihelyezése</t>
  </si>
  <si>
    <t>Játszótéri árnyékolók kihelyezése</t>
  </si>
  <si>
    <t>Főközlekedési utak közötti közlekedési feltételek javítása</t>
  </si>
  <si>
    <t>Korlátozott várakozási övezet bővítése</t>
  </si>
  <si>
    <t>Csatornaépítéshez kapcsolódóan felmerülő útpályaszerkezet kiépítése</t>
  </si>
  <si>
    <t>Hvölgyi-Kelemen u. kereszteződés közmű + hídszélesítés</t>
  </si>
  <si>
    <t>Kerékpártároló kialakítása közterületeken 9 helyszínen</t>
  </si>
  <si>
    <t>Lakó-pihenő övezet kialakítása</t>
  </si>
  <si>
    <t>Hidegkúti temetkezési emlékhely kialakítása</t>
  </si>
  <si>
    <t>Behajtásgátló eszközök telepítése</t>
  </si>
  <si>
    <t>Közterületi lépcső (Keleti K. u. 37.)</t>
  </si>
  <si>
    <t>Mozgássérültek számára parkolóhelyek kialakítása</t>
  </si>
  <si>
    <t>Fillér utca-Garas utca jelzőlámpás csomópont</t>
  </si>
  <si>
    <t>Parkoló automaták</t>
  </si>
  <si>
    <t>Parkoló automaták új 100 Ft-os érmékre felkészítése</t>
  </si>
  <si>
    <t>Elektromos autó töltőállomás</t>
  </si>
  <si>
    <t>II. Bécsi út 17-21.  -  portál csere</t>
  </si>
  <si>
    <t>Parkolási Ügyfélszolgálat részére kombinált gép beszerzése</t>
  </si>
  <si>
    <t>10 db Parkolóautomata bővítése bankkártyás fizetési lehetőséggel</t>
  </si>
  <si>
    <t>Jármű vásárlás</t>
  </si>
  <si>
    <t>Fénymásoló és kiegészítő vásárlás</t>
  </si>
  <si>
    <t>Térfigyelő kamerarendszer telepítése</t>
  </si>
  <si>
    <t xml:space="preserve">Elektromos gépjárművek vásárlása </t>
  </si>
  <si>
    <t>Lövőház utcai rendszámfelismerő rendszer cseréje</t>
  </si>
  <si>
    <t>Közterület-felügyelet összesen:</t>
  </si>
  <si>
    <t>Rét utcai háziorvosi rendelő - vízmelegítő bojler beszerzés</t>
  </si>
  <si>
    <t>Háziovosi rendelők felújítása, komfortosítása - pályázat</t>
  </si>
  <si>
    <t>Rét utcai háziorvosi rendelő - orvos-beteg konzultációs helyiség kialakítása</t>
  </si>
  <si>
    <t>Rét utcai háziorvosi rendelő - várótermi székek</t>
  </si>
  <si>
    <t>Óvodaudvarok zöldfelületeinek növelése</t>
  </si>
  <si>
    <t>Községház Utcai Óvoda -udvari parkoló</t>
  </si>
  <si>
    <t>Bolyai Utcai Óvoda - udvar</t>
  </si>
  <si>
    <t>Kolozsvár Utcai Óvoda - udvar</t>
  </si>
  <si>
    <t xml:space="preserve">Kadarka u. 1-3. Óvoda 
</t>
  </si>
  <si>
    <t>Völgy utcai óvoda - vagyonvédelmi rendszer kialakítása</t>
  </si>
  <si>
    <t>Hidegkúti út 31. Bölcsőde - kerítés rekonstrukció</t>
  </si>
  <si>
    <t>Varsányi I. u. 32. Bölcsőde - udvari burkolatok rekonstrukciója és növénytelepítés</t>
  </si>
  <si>
    <t>Törökvész út 18. Bölcsőde - növénytelepítés</t>
  </si>
  <si>
    <t>Szociális, gyermekjóléti szolg.és ellátás összesen:</t>
  </si>
  <si>
    <t>Közösségi kerékpártároló helyiségek kialakítása Vízivárosban</t>
  </si>
  <si>
    <t xml:space="preserve">Városfejlesztő Zrt. beruházási munkák </t>
  </si>
  <si>
    <t>Egyedi vízórák felszerelése önk-i lakásokban</t>
  </si>
  <si>
    <t>Önkormányzati helyiségek beruházásai</t>
  </si>
  <si>
    <t>Ingatlan vásárlás</t>
  </si>
  <si>
    <t>Uszoda környezetének további beruházási munkái</t>
  </si>
  <si>
    <t>József hegyi kilátó</t>
  </si>
  <si>
    <t>Közösségi tér kialakítása - Keleti K. u. 11.</t>
  </si>
  <si>
    <t>Balatonfenyves, Balaton u. 10. gyermeküdülő modernizálása</t>
  </si>
  <si>
    <t>Balatonfenyves, Balaton u. 4. gyermeküdülő modernizálása</t>
  </si>
  <si>
    <t>Uszoda és tanmedence Pesthidegkút - Közlekedés fejlesztése</t>
  </si>
  <si>
    <t>Kolozsvári Tamás utcai Sporttelep - pályázati önrész</t>
  </si>
  <si>
    <t>MKSZ pályázat (Klebelsberg K.Ált.Isk. Sportcsarnok felújítás)</t>
  </si>
  <si>
    <t>Sportpályák beléptető rendszere</t>
  </si>
  <si>
    <t>Uszoda és tanmedence Pesthidegkút - hálózatfejlesztés</t>
  </si>
  <si>
    <t>Sportpályák pályázati önerő</t>
  </si>
  <si>
    <t>Hidegkúti sportpályákhoz kialakított útszakasz fennmaradási engedélye</t>
  </si>
  <si>
    <t>Hidegkúti sportpályák - Öltözőblokk építési költsége</t>
  </si>
  <si>
    <t>Uszoda és tanmedence Pesthidegkút - ingatlanvásárlás</t>
  </si>
  <si>
    <t>Uszoda és tanmedence Pesthidegkút - Hidegkúti út 209. bontási munka</t>
  </si>
  <si>
    <t>Öntött gumiburkolat ping-pong asztalok környezetében</t>
  </si>
  <si>
    <t>Vízelvezetés kialakítása a futókör környezetében</t>
  </si>
  <si>
    <t>Sportpályák csapadékvíz elvezetése</t>
  </si>
  <si>
    <t>Sport és szabadidő tevékenység összesen:</t>
  </si>
  <si>
    <t>Térfigyelő rendszer bővítése</t>
  </si>
  <si>
    <t>Helyi közbiztonság összesen:</t>
  </si>
  <si>
    <t>Eszközbeszerzés étkeztetés lebonyolításához</t>
  </si>
  <si>
    <t>Iskolai intézményi étkeztetés összesen:</t>
  </si>
  <si>
    <t>Beruházásokhoz kapcsolódó előkészítések</t>
  </si>
  <si>
    <t>Veszélyhelyzethez kapcsolódó beruházási kiadások</t>
  </si>
  <si>
    <t>Egyéb, jogszab.alapján kötelező feladat összesen:</t>
  </si>
  <si>
    <t>Épületbontások és telekrendezések</t>
  </si>
  <si>
    <t>Budai László utcai parkoló sorompó telepítése</t>
  </si>
  <si>
    <t>Keleti Károly utca 15. beruházása</t>
  </si>
  <si>
    <t>Gépjármű flotta színvonal megőrzését szolgáló beszerzések cserével</t>
  </si>
  <si>
    <t>Vadaskeri út 13/A - központi klímarendszer kiépítése</t>
  </si>
  <si>
    <t>Zsigmond tér 8. belső átalakítás</t>
  </si>
  <si>
    <t>Meglévő részesedések növelése</t>
  </si>
  <si>
    <t>Frankel Leó u. 5. - gépészeti felmérés</t>
  </si>
  <si>
    <t>Egyéb építmény létesítése</t>
  </si>
  <si>
    <t>Margit krt 7. - szellőző rendszer kialakítása - szakvélemény</t>
  </si>
  <si>
    <t>Épületbontások és telekrendezések - 180 IK-ról húz</t>
  </si>
  <si>
    <t>Közművesítések</t>
  </si>
  <si>
    <t>Transzformátorállomás áthelyezése</t>
  </si>
  <si>
    <t>Részesedések beszerzése</t>
  </si>
  <si>
    <t>Kutyaürülék gyűjtő edények beszerzése, felállítása</t>
  </si>
  <si>
    <t>Járdatisztító gépek vásárlása</t>
  </si>
  <si>
    <t>Szelektív szigetek átalakítása</t>
  </si>
  <si>
    <t>Hulladékgazdálkodás és környezetvédelem összesen:</t>
  </si>
  <si>
    <t>Közvilágítás fejlesztése</t>
  </si>
  <si>
    <t>Lámpateset sűrítés</t>
  </si>
  <si>
    <t>Közvilágítás összesen:</t>
  </si>
  <si>
    <t>Települési  vízellátás</t>
  </si>
  <si>
    <t>Települési vízellátás összesen:</t>
  </si>
  <si>
    <t xml:space="preserve">Szennyvízcsatorna bekötővezeték kiépítése </t>
  </si>
  <si>
    <t>Szennyvízcsatorna gerincvezeték kiépítése</t>
  </si>
  <si>
    <t>Összevont mélyépítési fejlesztési feladatok</t>
  </si>
  <si>
    <t>Szolgalmi jog alapítása és megváltása vízgyűjtőterületek 
csapadékvíz elvezetésével  kapcsolatban</t>
  </si>
  <si>
    <t>Szennyvízelvezetés és kezelés összesen:</t>
  </si>
  <si>
    <t>Informatikai eszközök beszerzése képviselők részére</t>
  </si>
  <si>
    <t>Közösségi kertek kialakítása</t>
  </si>
  <si>
    <t>Mezőőri feladat ellátásához kapcsolódó beszerzés</t>
  </si>
  <si>
    <t xml:space="preserve">Kerületünk az otthonunk frakciószövetség beruházása </t>
  </si>
  <si>
    <t>FIDESZ Frakció beruházása</t>
  </si>
  <si>
    <t>Pesthidegkúti Mentőállomás részére tartós használatba adás</t>
  </si>
  <si>
    <t>Internet kortalanul tanfolyamhoz laptopok és projektor beszerzése</t>
  </si>
  <si>
    <t>Újraélesztő készülékek beszerzése</t>
  </si>
  <si>
    <t>Újlaki Általános Iskola tankonyha korszerűsítése</t>
  </si>
  <si>
    <t>KDNP frakció beruházása</t>
  </si>
  <si>
    <t>Pesthidegkúti kormányablak kialakítása</t>
  </si>
  <si>
    <t>LMP frakció beruházásai</t>
  </si>
  <si>
    <t>Önkormányzati egyéb önként vállalt feladatok összesen:</t>
  </si>
  <si>
    <t>Járóbeteg ellátás</t>
  </si>
  <si>
    <t xml:space="preserve">Egyéb gép, berendezés </t>
  </si>
  <si>
    <t>Parkoltatás Fővárosi tulajdonú területen összesen:</t>
  </si>
  <si>
    <t>Klebelsberg Kuno Ált. Isk. és Gimn. focipálya műszaki ellenőrzése</t>
  </si>
  <si>
    <t>Frankel Leó u. 80-82. Egészségközpont</t>
  </si>
  <si>
    <t>Önkormányzati feladatok összesen ( A + B )</t>
  </si>
  <si>
    <t>Polgármesteri Hivatal</t>
  </si>
  <si>
    <t>Szoftver vásárlás</t>
  </si>
  <si>
    <t>Hálózat építés</t>
  </si>
  <si>
    <t>Aktív eszközök hálózathoz</t>
  </si>
  <si>
    <t>Szerver licensz</t>
  </si>
  <si>
    <t xml:space="preserve">Polgármesteri Hivatal bútorcsere </t>
  </si>
  <si>
    <t>Monitor és szkenner beszerzés</t>
  </si>
  <si>
    <t>Polgármesteri Hivatal -  II. em lapostető szigetelés</t>
  </si>
  <si>
    <t>Informatikai egyéb eszközök beszerzése</t>
  </si>
  <si>
    <t>Szünetmentes tápegység vásárlás</t>
  </si>
  <si>
    <t>Szerver bővítése</t>
  </si>
  <si>
    <t>Telephelyi bérlemény: Tvész út 6/a rekonstrukciója - beruházások</t>
  </si>
  <si>
    <t>Polgármesteri Hivatal Főépülete mellett  elektromos töltőállomás beszerzése, telepitése</t>
  </si>
  <si>
    <t xml:space="preserve">Nyomtató vásárlás </t>
  </si>
  <si>
    <t>Fénymásoló és kieg. vásárlás</t>
  </si>
  <si>
    <t>Vonalas telefonközpont és készülékek beszerzése</t>
  </si>
  <si>
    <t>Szerver vásárlás</t>
  </si>
  <si>
    <t>Városrendészet részére PDA beszerzés</t>
  </si>
  <si>
    <t>Informatikai fejlesztések</t>
  </si>
  <si>
    <t>Informatikai állomás</t>
  </si>
  <si>
    <t>Központi Ügyfélszolgálat berendezése</t>
  </si>
  <si>
    <t>2013. évi L. törvényből adódó feladatok</t>
  </si>
  <si>
    <t xml:space="preserve">Polgármesteri Hivatal klímaberendezés telepítése II. emelet </t>
  </si>
  <si>
    <t>Polgármesteri Hivatal -  tűzjelző központ bővítése</t>
  </si>
  <si>
    <t>Polgármesteri Hivatal - klímaberendezés cseréje 409. szobában</t>
  </si>
  <si>
    <t xml:space="preserve">Polgármesteri Hivatal - riasztórendszer egységesítése </t>
  </si>
  <si>
    <t>Polgármesteri Hivatal - Zsigmond tér 8. gép, berendezés beszerzése</t>
  </si>
  <si>
    <t>Központi Ügyfélszolgálat - tervezés, tervezői művezetés</t>
  </si>
  <si>
    <t>Polgármesteri Hivatal -  II. és IV. em klíma korszerűsítés</t>
  </si>
  <si>
    <t>Polgármesteri Hivatal -  118-as szoba kialaítása</t>
  </si>
  <si>
    <t>Központi Ügyfélszolgálat - ügyfélhívó redszer</t>
  </si>
  <si>
    <t>Szavazókörökbe mobiltelefon biztosítása</t>
  </si>
  <si>
    <t>Parkolási osztályok részére bútor beszerzés</t>
  </si>
  <si>
    <t>Polgármesteri Hivatal - Házasságkötő-terem légkezelő hűtése</t>
  </si>
  <si>
    <t>Polgármesteri Hivatal - új irodák kialakításának tervezése és kivitelezése</t>
  </si>
  <si>
    <t>Polgármesteri Hivatal - Felvonó csere</t>
  </si>
  <si>
    <t>Margit krt. 7. informatikai rendszer kialakítása</t>
  </si>
  <si>
    <t>Margit krt. 25/c beruházása (kódzár felszerelés)</t>
  </si>
  <si>
    <t>Polgármesteri Hivatal - Kamerafigyelőrendszer csere+új</t>
  </si>
  <si>
    <t>Informatikai Iroda beléptető és biztonsági rendszer kiépítése</t>
  </si>
  <si>
    <t>Q-monitor multimédiás rendszer</t>
  </si>
  <si>
    <t xml:space="preserve">Storage beszerzés </t>
  </si>
  <si>
    <t>Képzőműszeti alkotások (II.ker-i művészek)</t>
  </si>
  <si>
    <t xml:space="preserve">II. </t>
  </si>
  <si>
    <t>Zsigmond tér/ adó ügyfélszolgálat</t>
  </si>
  <si>
    <t>1.sz. melléklet</t>
  </si>
  <si>
    <t>2. sz. melléklet</t>
  </si>
  <si>
    <t>3. sz. melléklet</t>
  </si>
  <si>
    <t>5. sz. melléklet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</si>
</sst>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F_t_-;\-* #,##0.00\ _F_t_-;_-* &quot;-&quot;??\ _F_t_-;_-@_-"/>
    <numFmt numFmtId="164" formatCode="_-* #,##0.00\ _H_U_F_-;\-* #,##0.00\ _H_U_F_-;_-* &quot;-&quot;??\ _H_U_F_-;_-@_-"/>
    <numFmt numFmtId="165" formatCode="yyyy/mm/dd;@"/>
    <numFmt numFmtId="166" formatCode="_-* #,##0.00\ _F_t_-;\-* #,##0.00\ _F_t_-;_-* \-??\ _F_t_-;_-@_-"/>
    <numFmt numFmtId="167" formatCode="_(* #,##0_);_(* \(#,##0\);_(* \-??_);_(@_)"/>
    <numFmt numFmtId="168" formatCode="#,##0.000"/>
    <numFmt numFmtId="169" formatCode="\ ##########"/>
    <numFmt numFmtId="170" formatCode="&quot;H-&quot;0000"/>
    <numFmt numFmtId="171" formatCode="0.000"/>
  </numFmts>
  <fonts count="88" x14ac:knownFonts="1">
    <font>
      <sz val="10"/>
      <name val="Arial CE"/>
      <charset val="238"/>
    </font>
    <font>
      <sz val="10"/>
      <name val="Arial"/>
      <family val="2"/>
      <charset val="238"/>
    </font>
    <font>
      <sz val="10"/>
      <name val="Times New Roman CE"/>
      <family val="1"/>
      <charset val="238"/>
    </font>
    <font>
      <b/>
      <sz val="10"/>
      <name val="Times New Roman CE"/>
      <family val="1"/>
      <charset val="238"/>
    </font>
    <font>
      <sz val="12"/>
      <name val="Times New Roman CE"/>
      <family val="1"/>
      <charset val="238"/>
    </font>
    <font>
      <b/>
      <sz val="10"/>
      <name val="Times New Roman CE"/>
      <charset val="238"/>
    </font>
    <font>
      <b/>
      <sz val="10"/>
      <name val="Arial CE"/>
      <charset val="238"/>
    </font>
    <font>
      <sz val="12"/>
      <name val="Times New Roman"/>
      <family val="1"/>
      <charset val="238"/>
    </font>
    <font>
      <b/>
      <sz val="12"/>
      <name val="Times New Roman"/>
      <family val="1"/>
      <charset val="238"/>
    </font>
    <font>
      <b/>
      <sz val="10"/>
      <name val="Arial CE"/>
      <family val="2"/>
      <charset val="238"/>
    </font>
    <font>
      <sz val="10"/>
      <color indexed="10"/>
      <name val="Arial CE"/>
      <charset val="238"/>
    </font>
    <font>
      <sz val="10"/>
      <name val="Times New Roman CE"/>
      <charset val="238"/>
    </font>
    <font>
      <sz val="10"/>
      <color indexed="10"/>
      <name val="Times New Roman CE"/>
      <family val="1"/>
      <charset val="238"/>
    </font>
    <font>
      <b/>
      <sz val="10"/>
      <color indexed="10"/>
      <name val="Times New Roman CE"/>
      <family val="1"/>
      <charset val="238"/>
    </font>
    <font>
      <sz val="8"/>
      <name val="Times New Roman CE"/>
      <family val="1"/>
      <charset val="238"/>
    </font>
    <font>
      <b/>
      <sz val="10"/>
      <name val="Times New Roman"/>
      <family val="1"/>
      <charset val="238"/>
    </font>
    <font>
      <sz val="10"/>
      <name val="Times New Roman"/>
      <family val="1"/>
      <charset val="238"/>
    </font>
    <font>
      <b/>
      <sz val="9"/>
      <name val="Times New Roman CE"/>
      <family val="1"/>
      <charset val="238"/>
    </font>
    <font>
      <sz val="9"/>
      <name val="Times New Roman CE"/>
      <family val="1"/>
      <charset val="238"/>
    </font>
    <font>
      <b/>
      <sz val="12"/>
      <name val="Times New Roman CE"/>
      <family val="1"/>
      <charset val="238"/>
    </font>
    <font>
      <sz val="10"/>
      <color indexed="10"/>
      <name val="Times New Roman CE"/>
      <charset val="238"/>
    </font>
    <font>
      <i/>
      <sz val="10"/>
      <name val="Times New Roman CE"/>
      <family val="1"/>
      <charset val="238"/>
    </font>
    <font>
      <b/>
      <sz val="10"/>
      <name val="Times New Roman"/>
      <family val="1"/>
      <charset val="1"/>
    </font>
    <font>
      <i/>
      <sz val="10"/>
      <name val="Times New Roman CE"/>
      <charset val="238"/>
    </font>
    <font>
      <sz val="9"/>
      <name val="Times New Roman CE"/>
      <charset val="238"/>
    </font>
    <font>
      <b/>
      <sz val="14"/>
      <name val="Times New Roman CE"/>
      <family val="1"/>
      <charset val="238"/>
    </font>
    <font>
      <sz val="14"/>
      <name val="Times New Roman CE"/>
      <family val="1"/>
      <charset val="238"/>
    </font>
    <font>
      <b/>
      <i/>
      <sz val="10"/>
      <name val="Times New Roman CE"/>
      <charset val="238"/>
    </font>
    <font>
      <i/>
      <sz val="10"/>
      <name val="Arial Unicode MS"/>
      <family val="2"/>
      <charset val="238"/>
    </font>
    <font>
      <sz val="11"/>
      <name val="Times New Roman CE"/>
      <family val="1"/>
      <charset val="238"/>
    </font>
    <font>
      <b/>
      <u/>
      <sz val="10"/>
      <name val="Times New Roman CE"/>
      <charset val="238"/>
    </font>
    <font>
      <b/>
      <sz val="11"/>
      <name val="Times New Roman CE"/>
      <family val="1"/>
      <charset val="238"/>
    </font>
    <font>
      <b/>
      <sz val="11"/>
      <name val="Times New Roman CE"/>
      <charset val="238"/>
    </font>
    <font>
      <sz val="12"/>
      <name val="Times New Roman CE"/>
      <charset val="238"/>
    </font>
    <font>
      <b/>
      <sz val="12"/>
      <name val="Times New Roman CE"/>
      <charset val="238"/>
    </font>
    <font>
      <b/>
      <sz val="14"/>
      <name val="Times New Roman"/>
      <family val="1"/>
      <charset val="238"/>
    </font>
    <font>
      <sz val="8"/>
      <color indexed="81"/>
      <name val="Tahoma"/>
      <family val="2"/>
      <charset val="238"/>
    </font>
    <font>
      <b/>
      <sz val="8"/>
      <color indexed="81"/>
      <name val="Tahoma"/>
      <family val="2"/>
      <charset val="238"/>
    </font>
    <font>
      <sz val="10"/>
      <name val="Arial CE"/>
      <charset val="238"/>
    </font>
    <font>
      <sz val="11"/>
      <name val="Times New Roman CE"/>
      <charset val="238"/>
    </font>
    <font>
      <b/>
      <sz val="13"/>
      <name val="Times New Roman"/>
      <family val="1"/>
      <charset val="238"/>
    </font>
    <font>
      <sz val="8"/>
      <name val="Arial CE"/>
      <charset val="238"/>
    </font>
    <font>
      <b/>
      <u/>
      <sz val="14"/>
      <name val="Times New Roman"/>
      <family val="1"/>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u/>
      <sz val="10"/>
      <name val="Times New Roman CE"/>
      <family val="1"/>
      <charset val="238"/>
    </font>
    <font>
      <b/>
      <sz val="10"/>
      <color indexed="10"/>
      <name val="Times New Roman CE"/>
      <charset val="238"/>
    </font>
    <font>
      <b/>
      <sz val="9"/>
      <name val="Times New Roman CE"/>
      <charset val="238"/>
    </font>
    <font>
      <sz val="9"/>
      <color indexed="81"/>
      <name val="Segoe UI"/>
      <family val="2"/>
      <charset val="238"/>
    </font>
    <font>
      <b/>
      <sz val="9"/>
      <color indexed="81"/>
      <name val="Segoe UI"/>
      <family val="2"/>
      <charset val="238"/>
    </font>
    <font>
      <b/>
      <sz val="9"/>
      <color indexed="10"/>
      <name val="Segoe UI"/>
      <family val="2"/>
      <charset val="238"/>
    </font>
    <font>
      <b/>
      <sz val="10"/>
      <color indexed="10"/>
      <name val="Times New Roman CE"/>
      <family val="1"/>
      <charset val="238"/>
    </font>
    <font>
      <sz val="10"/>
      <color indexed="8"/>
      <name val="Arial"/>
      <family val="2"/>
      <charset val="238"/>
    </font>
    <font>
      <u/>
      <sz val="9"/>
      <color indexed="81"/>
      <name val="Segoe UI"/>
      <family val="2"/>
      <charset val="238"/>
    </font>
    <font>
      <b/>
      <sz val="10"/>
      <color indexed="8"/>
      <name val="Arial"/>
      <family val="2"/>
      <charset val="238"/>
    </font>
    <font>
      <sz val="9"/>
      <color indexed="10"/>
      <name val="Segoe UI"/>
      <family val="2"/>
      <charset val="238"/>
    </font>
    <font>
      <u/>
      <sz val="10"/>
      <name val="Times New Roman CE"/>
      <charset val="238"/>
    </font>
    <font>
      <sz val="10"/>
      <color indexed="8"/>
      <name val="Times New Roman"/>
      <family val="1"/>
      <charset val="238"/>
    </font>
    <font>
      <b/>
      <sz val="10"/>
      <color rgb="FFFF0000"/>
      <name val="Times New Roman CE"/>
      <charset val="238"/>
    </font>
    <font>
      <sz val="10"/>
      <color rgb="FFFF0000"/>
      <name val="Times New Roman CE"/>
      <family val="1"/>
      <charset val="238"/>
    </font>
    <font>
      <sz val="10"/>
      <color rgb="FFFF0000"/>
      <name val="Arial CE"/>
      <charset val="238"/>
    </font>
    <font>
      <sz val="10"/>
      <color rgb="FF00B050"/>
      <name val="Times New Roman CE"/>
      <family val="1"/>
      <charset val="238"/>
    </font>
    <font>
      <b/>
      <sz val="10"/>
      <color rgb="FFFF0000"/>
      <name val="Times New Roman CE"/>
      <family val="1"/>
      <charset val="238"/>
    </font>
    <font>
      <sz val="10"/>
      <color rgb="FFFF0000"/>
      <name val="Times New Roman CE"/>
      <charset val="238"/>
    </font>
    <font>
      <i/>
      <sz val="11"/>
      <name val="Times New Roman CE"/>
      <charset val="238"/>
    </font>
    <font>
      <b/>
      <u/>
      <sz val="10"/>
      <color rgb="FFFF0000"/>
      <name val="Times New Roman CE"/>
      <charset val="238"/>
    </font>
    <font>
      <b/>
      <u/>
      <sz val="11"/>
      <color rgb="FFFF0000"/>
      <name val="Times New Roman CE"/>
      <charset val="238"/>
    </font>
    <font>
      <b/>
      <sz val="10"/>
      <color indexed="8"/>
      <name val="Times New Roman"/>
      <family val="1"/>
      <charset val="238"/>
    </font>
    <font>
      <b/>
      <sz val="13"/>
      <name val="Times New Roman CE"/>
      <charset val="238"/>
    </font>
    <font>
      <b/>
      <i/>
      <sz val="10"/>
      <name val="Times New Roman CE"/>
      <family val="1"/>
      <charset val="238"/>
    </font>
    <font>
      <b/>
      <sz val="14"/>
      <name val="Times New Roman CE"/>
      <charset val="238"/>
    </font>
    <font>
      <sz val="12"/>
      <name val="Arial CE"/>
      <charset val="238"/>
    </font>
    <font>
      <i/>
      <sz val="10"/>
      <name val="Arial CE"/>
      <charset val="238"/>
    </font>
  </fonts>
  <fills count="41">
    <fill>
      <patternFill patternType="none"/>
    </fill>
    <fill>
      <patternFill patternType="gray125"/>
    </fill>
    <fill>
      <patternFill patternType="solid">
        <fgColor indexed="49"/>
      </patternFill>
    </fill>
    <fill>
      <patternFill patternType="solid">
        <fgColor indexed="5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5"/>
      </patternFill>
    </fill>
    <fill>
      <patternFill patternType="solid">
        <fgColor indexed="51"/>
      </patternFill>
    </fill>
    <fill>
      <patternFill patternType="solid">
        <fgColor indexed="44"/>
      </patternFill>
    </fill>
    <fill>
      <patternFill patternType="solid">
        <fgColor indexed="29"/>
      </patternFill>
    </fill>
    <fill>
      <patternFill patternType="solid">
        <fgColor indexed="11"/>
      </patternFill>
    </fill>
    <fill>
      <patternFill patternType="solid">
        <fgColor indexed="62"/>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26"/>
      </patternFill>
    </fill>
    <fill>
      <patternFill patternType="solid">
        <fgColor indexed="10"/>
      </patternFill>
    </fill>
    <fill>
      <patternFill patternType="solid">
        <fgColor indexed="22"/>
      </patternFill>
    </fill>
    <fill>
      <patternFill patternType="solid">
        <fgColor indexed="43"/>
      </patternFill>
    </fill>
    <fill>
      <patternFill patternType="solid">
        <fgColor indexed="9"/>
        <bgColor indexed="26"/>
      </patternFill>
    </fill>
    <fill>
      <patternFill patternType="solid">
        <fgColor indexed="13"/>
        <bgColor indexed="64"/>
      </patternFill>
    </fill>
    <fill>
      <patternFill patternType="solid">
        <fgColor indexed="13"/>
        <bgColor indexed="26"/>
      </patternFill>
    </fill>
    <fill>
      <patternFill patternType="solid">
        <fgColor indexed="47"/>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79998168889431442"/>
        <bgColor indexed="26"/>
      </patternFill>
    </fill>
    <fill>
      <patternFill patternType="solid">
        <fgColor theme="0"/>
        <bgColor indexed="26"/>
      </patternFill>
    </fill>
    <fill>
      <patternFill patternType="solid">
        <fgColor theme="4" tint="0.39997558519241921"/>
        <bgColor indexed="64"/>
      </patternFill>
    </fill>
    <fill>
      <patternFill patternType="solid">
        <fgColor rgb="FF99FF33"/>
        <bgColor indexed="64"/>
      </patternFill>
    </fill>
    <fill>
      <patternFill patternType="solid">
        <fgColor theme="7" tint="0.59999389629810485"/>
        <bgColor indexed="64"/>
      </patternFill>
    </fill>
    <fill>
      <patternFill patternType="solid">
        <fgColor rgb="FFCCFF33"/>
        <bgColor indexed="64"/>
      </patternFill>
    </fill>
    <fill>
      <patternFill patternType="solid">
        <fgColor rgb="FFFFFFCC"/>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style="thin">
        <color indexed="8"/>
      </right>
      <top/>
      <bottom/>
      <diagonal/>
    </border>
    <border>
      <left style="thin">
        <color indexed="8"/>
      </left>
      <right style="medium">
        <color indexed="8"/>
      </right>
      <top style="medium">
        <color indexed="8"/>
      </top>
      <bottom style="medium">
        <color indexed="8"/>
      </bottom>
      <diagonal/>
    </border>
    <border>
      <left/>
      <right/>
      <top style="medium">
        <color indexed="8"/>
      </top>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diagonal/>
    </border>
    <border>
      <left style="medium">
        <color indexed="8"/>
      </left>
      <right/>
      <top/>
      <bottom style="medium">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right style="thin">
        <color indexed="8"/>
      </right>
      <top style="medium">
        <color indexed="8"/>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64"/>
      </bottom>
      <diagonal/>
    </border>
    <border>
      <left style="medium">
        <color indexed="8"/>
      </left>
      <right style="medium">
        <color indexed="8"/>
      </right>
      <top style="thin">
        <color indexed="64"/>
      </top>
      <bottom style="thin">
        <color indexed="64"/>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64"/>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thin">
        <color indexed="8"/>
      </left>
      <right/>
      <top style="medium">
        <color indexed="8"/>
      </top>
      <bottom/>
      <diagonal/>
    </border>
    <border>
      <left style="double">
        <color indexed="8"/>
      </left>
      <right style="medium">
        <color indexed="8"/>
      </right>
      <top style="medium">
        <color indexed="8"/>
      </top>
      <bottom/>
      <diagonal/>
    </border>
    <border>
      <left style="double">
        <color indexed="8"/>
      </left>
      <right style="medium">
        <color indexed="8"/>
      </right>
      <top/>
      <bottom/>
      <diagonal/>
    </border>
    <border>
      <left style="double">
        <color indexed="8"/>
      </left>
      <right style="medium">
        <color indexed="8"/>
      </right>
      <top/>
      <bottom style="medium">
        <color indexed="8"/>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style="thin">
        <color indexed="8"/>
      </right>
      <top/>
      <bottom/>
      <diagonal/>
    </border>
    <border>
      <left style="thin">
        <color indexed="8"/>
      </left>
      <right style="thin">
        <color indexed="8"/>
      </right>
      <top style="medium">
        <color indexed="64"/>
      </top>
      <bottom/>
      <diagonal/>
    </border>
    <border>
      <left/>
      <right/>
      <top style="thin">
        <color indexed="8"/>
      </top>
      <bottom style="thin">
        <color indexed="8"/>
      </bottom>
      <diagonal/>
    </border>
    <border>
      <left style="thin">
        <color indexed="8"/>
      </left>
      <right style="medium">
        <color indexed="64"/>
      </right>
      <top/>
      <bottom/>
      <diagonal/>
    </border>
    <border>
      <left style="thin">
        <color indexed="8"/>
      </left>
      <right/>
      <top/>
      <bottom style="medium">
        <color indexed="64"/>
      </bottom>
      <diagonal/>
    </border>
    <border>
      <left/>
      <right/>
      <top/>
      <bottom style="medium">
        <color indexed="64"/>
      </bottom>
      <diagonal/>
    </border>
    <border>
      <left style="thin">
        <color indexed="8"/>
      </left>
      <right/>
      <top style="medium">
        <color indexed="64"/>
      </top>
      <bottom/>
      <diagonal/>
    </border>
    <border>
      <left style="medium">
        <color indexed="8"/>
      </left>
      <right/>
      <top/>
      <bottom style="thin">
        <color indexed="64"/>
      </bottom>
      <diagonal/>
    </border>
    <border>
      <left style="thin">
        <color indexed="8"/>
      </left>
      <right/>
      <top/>
      <bottom style="medium">
        <color indexed="8"/>
      </bottom>
      <diagonal/>
    </border>
    <border>
      <left/>
      <right style="thin">
        <color indexed="8"/>
      </right>
      <top style="medium">
        <color indexed="8"/>
      </top>
      <bottom/>
      <diagonal/>
    </border>
    <border>
      <left/>
      <right style="thin">
        <color indexed="8"/>
      </right>
      <top style="medium">
        <color indexed="64"/>
      </top>
      <bottom/>
      <diagonal/>
    </border>
    <border>
      <left/>
      <right style="thin">
        <color indexed="8"/>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diagonal/>
    </border>
    <border>
      <left style="medium">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style="thin">
        <color indexed="8"/>
      </right>
      <top style="thin">
        <color indexed="64"/>
      </top>
      <bottom/>
      <diagonal/>
    </border>
    <border>
      <left style="double">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medium">
        <color indexed="8"/>
      </right>
      <top style="thin">
        <color indexed="64"/>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medium">
        <color indexed="8"/>
      </top>
      <bottom style="thin">
        <color indexed="64"/>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style="double">
        <color indexed="8"/>
      </left>
      <right style="medium">
        <color indexed="8"/>
      </right>
      <top style="medium">
        <color indexed="8"/>
      </top>
      <bottom style="medium">
        <color indexed="8"/>
      </bottom>
      <diagonal/>
    </border>
    <border>
      <left style="double">
        <color indexed="8"/>
      </left>
      <right style="thin">
        <color indexed="8"/>
      </right>
      <top/>
      <bottom style="medium">
        <color indexed="8"/>
      </bottom>
      <diagonal/>
    </border>
    <border>
      <left style="medium">
        <color indexed="8"/>
      </left>
      <right style="thin">
        <color indexed="8"/>
      </right>
      <top style="medium">
        <color indexed="64"/>
      </top>
      <bottom style="medium">
        <color indexed="8"/>
      </bottom>
      <diagonal/>
    </border>
    <border>
      <left style="medium">
        <color indexed="8"/>
      </left>
      <right style="thin">
        <color indexed="8"/>
      </right>
      <top style="medium">
        <color indexed="8"/>
      </top>
      <bottom style="medium">
        <color indexed="64"/>
      </bottom>
      <diagonal/>
    </border>
    <border>
      <left style="double">
        <color indexed="8"/>
      </left>
      <right style="thin">
        <color indexed="8"/>
      </right>
      <top style="medium">
        <color indexed="64"/>
      </top>
      <bottom style="medium">
        <color indexed="8"/>
      </bottom>
      <diagonal/>
    </border>
    <border>
      <left style="double">
        <color indexed="8"/>
      </left>
      <right style="thin">
        <color indexed="8"/>
      </right>
      <top style="medium">
        <color indexed="8"/>
      </top>
      <bottom style="medium">
        <color indexed="64"/>
      </bottom>
      <diagonal/>
    </border>
    <border>
      <left style="medium">
        <color indexed="8"/>
      </left>
      <right style="medium">
        <color indexed="8"/>
      </right>
      <top/>
      <bottom/>
      <diagonal/>
    </border>
    <border>
      <left style="medium">
        <color indexed="8"/>
      </left>
      <right/>
      <top/>
      <bottom/>
      <diagonal/>
    </border>
    <border>
      <left/>
      <right style="thin">
        <color indexed="8"/>
      </right>
      <top style="thin">
        <color indexed="8"/>
      </top>
      <bottom style="medium">
        <color indexed="8"/>
      </bottom>
      <diagonal/>
    </border>
    <border>
      <left style="medium">
        <color indexed="8"/>
      </left>
      <right style="medium">
        <color indexed="8"/>
      </right>
      <top/>
      <bottom/>
      <diagonal/>
    </border>
    <border>
      <left style="medium">
        <color indexed="8"/>
      </left>
      <right/>
      <top/>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hair">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bottom/>
      <diagonal/>
    </border>
    <border>
      <left style="medium">
        <color indexed="8"/>
      </left>
      <right style="medium">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medium">
        <color indexed="8"/>
      </left>
      <right style="medium">
        <color indexed="64"/>
      </right>
      <top/>
      <bottom/>
      <diagonal/>
    </border>
    <border>
      <left/>
      <right style="medium">
        <color indexed="64"/>
      </right>
      <top/>
      <bottom/>
      <diagonal/>
    </border>
    <border>
      <left style="medium">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style="medium">
        <color indexed="8"/>
      </bottom>
      <diagonal/>
    </border>
    <border>
      <left style="medium">
        <color indexed="8"/>
      </left>
      <right style="medium">
        <color indexed="8"/>
      </right>
      <top style="thin">
        <color indexed="8"/>
      </top>
      <bottom style="thin">
        <color indexed="64"/>
      </bottom>
      <diagonal/>
    </border>
    <border>
      <left/>
      <right style="medium">
        <color indexed="8"/>
      </right>
      <top style="thin">
        <color indexed="8"/>
      </top>
      <bottom style="thin">
        <color indexed="8"/>
      </bottom>
      <diagonal/>
    </border>
    <border>
      <left style="thin">
        <color indexed="8"/>
      </left>
      <right style="medium">
        <color auto="1"/>
      </right>
      <top/>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thin">
        <color indexed="8"/>
      </left>
      <right style="medium">
        <color auto="1"/>
      </right>
      <top style="thin">
        <color indexed="64"/>
      </top>
      <bottom style="thin">
        <color indexed="8"/>
      </bottom>
      <diagonal/>
    </border>
    <border>
      <left/>
      <right style="medium">
        <color auto="1"/>
      </right>
      <top style="thin">
        <color indexed="64"/>
      </top>
      <bottom style="thin">
        <color indexed="8"/>
      </bottom>
      <diagonal/>
    </border>
    <border>
      <left style="thin">
        <color indexed="8"/>
      </left>
      <right style="medium">
        <color indexed="8"/>
      </right>
      <top/>
      <bottom style="thin">
        <color indexed="64"/>
      </bottom>
      <diagonal/>
    </border>
  </borders>
  <cellStyleXfs count="62">
    <xf numFmtId="0" fontId="0"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7" borderId="0" applyNumberFormat="0" applyBorder="0" applyAlignment="0" applyProtection="0"/>
    <xf numFmtId="0" fontId="43" fillId="12" borderId="0" applyNumberFormat="0" applyBorder="0" applyAlignment="0" applyProtection="0"/>
    <xf numFmtId="0" fontId="43" fillId="11" borderId="0" applyNumberFormat="0" applyBorder="0" applyAlignment="0" applyProtection="0"/>
    <xf numFmtId="0" fontId="44" fillId="17"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45" fillId="9" borderId="1" applyNumberFormat="0" applyAlignment="0" applyProtection="0"/>
    <xf numFmtId="0" fontId="46" fillId="0" borderId="0" applyNumberFormat="0" applyFill="0" applyBorder="0" applyAlignment="0" applyProtection="0"/>
    <xf numFmtId="0" fontId="47" fillId="0" borderId="2"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0" applyNumberFormat="0" applyFill="0" applyBorder="0" applyAlignment="0" applyProtection="0"/>
    <xf numFmtId="0" fontId="50" fillId="10" borderId="5" applyNumberFormat="0" applyAlignment="0" applyProtection="0"/>
    <xf numFmtId="166" fontId="38" fillId="0" borderId="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38" fillId="20" borderId="7" applyNumberFormat="0" applyFont="0" applyAlignment="0" applyProtection="0"/>
    <xf numFmtId="0" fontId="44" fillId="15"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8"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53" fillId="6" borderId="0" applyNumberFormat="0" applyBorder="0" applyAlignment="0" applyProtection="0"/>
    <xf numFmtId="0" fontId="54" fillId="22" borderId="8" applyNumberFormat="0" applyAlignment="0" applyProtection="0"/>
    <xf numFmtId="0" fontId="55" fillId="0" borderId="0" applyNumberFormat="0" applyFill="0" applyBorder="0" applyAlignment="0" applyProtection="0"/>
    <xf numFmtId="0" fontId="38" fillId="0" borderId="0"/>
    <xf numFmtId="0" fontId="1" fillId="0" borderId="0"/>
    <xf numFmtId="0" fontId="1" fillId="0" borderId="0"/>
    <xf numFmtId="0" fontId="38" fillId="0" borderId="0"/>
    <xf numFmtId="0" fontId="56" fillId="0" borderId="9" applyNumberFormat="0" applyFill="0" applyAlignment="0" applyProtection="0"/>
    <xf numFmtId="0" fontId="57" fillId="5" borderId="0" applyNumberFormat="0" applyBorder="0" applyAlignment="0" applyProtection="0"/>
    <xf numFmtId="0" fontId="58" fillId="23" borderId="0" applyNumberFormat="0" applyBorder="0" applyAlignment="0" applyProtection="0"/>
    <xf numFmtId="0" fontId="59" fillId="22" borderId="1" applyNumberFormat="0" applyAlignment="0" applyProtection="0"/>
    <xf numFmtId="16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9" fillId="22" borderId="135" applyNumberFormat="0" applyAlignment="0" applyProtection="0"/>
    <xf numFmtId="0" fontId="56" fillId="0" borderId="138" applyNumberFormat="0" applyFill="0" applyAlignment="0" applyProtection="0"/>
    <xf numFmtId="0" fontId="54" fillId="22" borderId="137" applyNumberFormat="0" applyAlignment="0" applyProtection="0"/>
    <xf numFmtId="0" fontId="38" fillId="20" borderId="136" applyNumberFormat="0" applyFont="0" applyAlignment="0" applyProtection="0"/>
    <xf numFmtId="0" fontId="45" fillId="9" borderId="135"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cellStyleXfs>
  <cellXfs count="1764">
    <xf numFmtId="0" fontId="0" fillId="0" borderId="0" xfId="0"/>
    <xf numFmtId="0" fontId="2" fillId="24" borderId="0" xfId="0" applyFont="1" applyFill="1" applyBorder="1"/>
    <xf numFmtId="0" fontId="3" fillId="24" borderId="0" xfId="0" applyFont="1" applyFill="1" applyBorder="1" applyAlignment="1">
      <alignment horizontal="center"/>
    </xf>
    <xf numFmtId="0" fontId="4" fillId="24" borderId="10" xfId="0" applyFont="1" applyFill="1" applyBorder="1"/>
    <xf numFmtId="0" fontId="2" fillId="24" borderId="10" xfId="0" applyFont="1" applyFill="1" applyBorder="1"/>
    <xf numFmtId="0" fontId="0" fillId="0" borderId="10" xfId="0" applyBorder="1"/>
    <xf numFmtId="0" fontId="3" fillId="24" borderId="11" xfId="0" applyFont="1" applyFill="1" applyBorder="1" applyAlignment="1">
      <alignment horizontal="center"/>
    </xf>
    <xf numFmtId="0" fontId="3" fillId="24" borderId="12" xfId="0" applyFont="1" applyFill="1" applyBorder="1" applyAlignment="1">
      <alignment horizontal="center"/>
    </xf>
    <xf numFmtId="0" fontId="5" fillId="24" borderId="11" xfId="0" applyFont="1" applyFill="1" applyBorder="1" applyAlignment="1">
      <alignment horizontal="center"/>
    </xf>
    <xf numFmtId="0" fontId="5" fillId="24" borderId="14" xfId="0" applyFont="1" applyFill="1" applyBorder="1" applyAlignment="1">
      <alignment horizontal="center"/>
    </xf>
    <xf numFmtId="0" fontId="3" fillId="24" borderId="14" xfId="0" applyFont="1" applyFill="1" applyBorder="1" applyAlignment="1">
      <alignment horizontal="center"/>
    </xf>
    <xf numFmtId="0" fontId="2" fillId="0" borderId="12" xfId="0" applyFont="1" applyBorder="1"/>
    <xf numFmtId="0" fontId="2" fillId="0" borderId="15" xfId="0" applyFont="1" applyBorder="1"/>
    <xf numFmtId="0" fontId="2" fillId="0" borderId="16" xfId="0" applyFont="1" applyBorder="1"/>
    <xf numFmtId="0" fontId="2" fillId="0" borderId="11" xfId="0" applyFont="1" applyBorder="1"/>
    <xf numFmtId="0" fontId="2" fillId="0" borderId="13" xfId="0" applyFont="1" applyBorder="1"/>
    <xf numFmtId="0" fontId="2" fillId="0" borderId="17" xfId="0" applyFont="1" applyBorder="1"/>
    <xf numFmtId="0" fontId="3" fillId="0" borderId="13" xfId="0" applyFont="1" applyFill="1" applyBorder="1" applyAlignment="1">
      <alignment horizontal="center"/>
    </xf>
    <xf numFmtId="0" fontId="2" fillId="0" borderId="11" xfId="0" applyFont="1" applyBorder="1" applyAlignment="1">
      <alignment horizontal="center"/>
    </xf>
    <xf numFmtId="0" fontId="2" fillId="0" borderId="17" xfId="0" applyFont="1" applyBorder="1" applyAlignment="1">
      <alignment horizontal="center"/>
    </xf>
    <xf numFmtId="0" fontId="2" fillId="0" borderId="11" xfId="0" applyFont="1" applyBorder="1" applyAlignment="1">
      <alignment horizontal="left"/>
    </xf>
    <xf numFmtId="0" fontId="2" fillId="0" borderId="0" xfId="0" applyFont="1" applyBorder="1" applyAlignment="1">
      <alignment horizontal="left"/>
    </xf>
    <xf numFmtId="0" fontId="3" fillId="0" borderId="11" xfId="0" applyFont="1" applyFill="1" applyBorder="1" applyAlignment="1">
      <alignment horizontal="center"/>
    </xf>
    <xf numFmtId="3" fontId="2" fillId="0" borderId="11" xfId="0" applyNumberFormat="1" applyFont="1" applyBorder="1" applyAlignment="1">
      <alignment horizontal="right"/>
    </xf>
    <xf numFmtId="3" fontId="2" fillId="0" borderId="17" xfId="0" applyNumberFormat="1" applyFont="1" applyBorder="1" applyAlignment="1">
      <alignment horizontal="right"/>
    </xf>
    <xf numFmtId="0" fontId="5" fillId="0" borderId="11" xfId="0" applyFont="1" applyFill="1" applyBorder="1" applyAlignment="1">
      <alignment horizontal="center"/>
    </xf>
    <xf numFmtId="0" fontId="2" fillId="0" borderId="13" xfId="0" applyFont="1" applyBorder="1" applyAlignment="1">
      <alignment horizontal="left"/>
    </xf>
    <xf numFmtId="0" fontId="2" fillId="0" borderId="13" xfId="0" applyFont="1" applyFill="1" applyBorder="1" applyAlignment="1">
      <alignment horizontal="left"/>
    </xf>
    <xf numFmtId="0" fontId="3" fillId="0" borderId="11" xfId="0" applyFont="1" applyBorder="1" applyAlignment="1">
      <alignment horizontal="left"/>
    </xf>
    <xf numFmtId="0" fontId="3" fillId="0" borderId="13" xfId="0" applyFont="1" applyFill="1" applyBorder="1" applyAlignment="1">
      <alignment horizontal="left"/>
    </xf>
    <xf numFmtId="3" fontId="3" fillId="0" borderId="11" xfId="0" applyNumberFormat="1" applyFont="1" applyBorder="1" applyAlignment="1">
      <alignment horizontal="right"/>
    </xf>
    <xf numFmtId="3" fontId="3" fillId="0" borderId="17" xfId="0" applyNumberFormat="1" applyFont="1" applyBorder="1" applyAlignment="1">
      <alignment horizontal="right"/>
    </xf>
    <xf numFmtId="0" fontId="6" fillId="0" borderId="0" xfId="0" applyFont="1"/>
    <xf numFmtId="3" fontId="2" fillId="0" borderId="11" xfId="0" applyNumberFormat="1" applyFont="1" applyBorder="1"/>
    <xf numFmtId="3" fontId="2" fillId="0" borderId="17" xfId="0" applyNumberFormat="1" applyFont="1" applyBorder="1"/>
    <xf numFmtId="3" fontId="2" fillId="0" borderId="11" xfId="0" applyNumberFormat="1" applyFont="1" applyFill="1" applyBorder="1"/>
    <xf numFmtId="3" fontId="2" fillId="0" borderId="17" xfId="0" applyNumberFormat="1" applyFont="1" applyFill="1" applyBorder="1"/>
    <xf numFmtId="3" fontId="3" fillId="0" borderId="11" xfId="0" applyNumberFormat="1" applyFont="1" applyFill="1" applyBorder="1"/>
    <xf numFmtId="3" fontId="3" fillId="0" borderId="17" xfId="0" applyNumberFormat="1" applyFont="1" applyFill="1" applyBorder="1"/>
    <xf numFmtId="0" fontId="3" fillId="0" borderId="0" xfId="0" applyFont="1" applyFill="1" applyBorder="1"/>
    <xf numFmtId="0" fontId="2" fillId="0" borderId="0" xfId="0" applyFont="1" applyFill="1" applyBorder="1"/>
    <xf numFmtId="0" fontId="2" fillId="0" borderId="14" xfId="0" applyFont="1" applyBorder="1" applyAlignment="1">
      <alignment horizontal="left"/>
    </xf>
    <xf numFmtId="0" fontId="2" fillId="0" borderId="0" xfId="0" applyFont="1" applyFill="1" applyBorder="1" applyAlignment="1">
      <alignment horizontal="left"/>
    </xf>
    <xf numFmtId="0" fontId="2" fillId="0" borderId="18" xfId="0" applyFont="1" applyBorder="1" applyAlignment="1">
      <alignment horizontal="left"/>
    </xf>
    <xf numFmtId="3" fontId="2" fillId="0" borderId="18" xfId="0" applyNumberFormat="1" applyFont="1" applyFill="1" applyBorder="1"/>
    <xf numFmtId="3" fontId="2" fillId="0" borderId="18" xfId="0" applyNumberFormat="1" applyFont="1" applyBorder="1"/>
    <xf numFmtId="3" fontId="2" fillId="0" borderId="20" xfId="0" applyNumberFormat="1" applyFont="1" applyFill="1" applyBorder="1"/>
    <xf numFmtId="0" fontId="7" fillId="0" borderId="0" xfId="0" applyFont="1"/>
    <xf numFmtId="0" fontId="8" fillId="0" borderId="0" xfId="0" applyFont="1"/>
    <xf numFmtId="3" fontId="8" fillId="0" borderId="21" xfId="0" applyNumberFormat="1" applyFont="1" applyBorder="1" applyAlignment="1">
      <alignment vertical="center"/>
    </xf>
    <xf numFmtId="0" fontId="9" fillId="0" borderId="0" xfId="0" applyFont="1"/>
    <xf numFmtId="0" fontId="5" fillId="24" borderId="12" xfId="0" applyFont="1" applyFill="1" applyBorder="1" applyAlignment="1">
      <alignment horizontal="center"/>
    </xf>
    <xf numFmtId="0" fontId="2" fillId="0" borderId="11" xfId="0" applyFont="1" applyFill="1" applyBorder="1" applyAlignment="1">
      <alignment horizontal="left"/>
    </xf>
    <xf numFmtId="49" fontId="2" fillId="0" borderId="11" xfId="0" applyNumberFormat="1" applyFont="1" applyBorder="1" applyAlignment="1">
      <alignment horizontal="left"/>
    </xf>
    <xf numFmtId="0" fontId="3" fillId="0" borderId="0" xfId="0" applyFont="1" applyFill="1" applyBorder="1" applyAlignment="1">
      <alignment horizontal="center"/>
    </xf>
    <xf numFmtId="3" fontId="2" fillId="0" borderId="22" xfId="0" applyNumberFormat="1" applyFont="1" applyBorder="1"/>
    <xf numFmtId="49" fontId="2" fillId="0" borderId="11" xfId="0" applyNumberFormat="1" applyFont="1" applyFill="1" applyBorder="1" applyAlignment="1">
      <alignment horizontal="left"/>
    </xf>
    <xf numFmtId="49" fontId="3" fillId="0" borderId="11" xfId="0" applyNumberFormat="1" applyFont="1" applyBorder="1" applyAlignment="1">
      <alignment horizontal="left"/>
    </xf>
    <xf numFmtId="0" fontId="3" fillId="0" borderId="0" xfId="0" applyFont="1" applyFill="1" applyBorder="1" applyAlignment="1">
      <alignment horizontal="left"/>
    </xf>
    <xf numFmtId="3" fontId="2" fillId="0" borderId="22" xfId="0" applyNumberFormat="1" applyFont="1" applyFill="1" applyBorder="1"/>
    <xf numFmtId="3" fontId="2" fillId="0" borderId="0" xfId="0" applyNumberFormat="1" applyFont="1" applyBorder="1"/>
    <xf numFmtId="0" fontId="10" fillId="0" borderId="0" xfId="0" applyFont="1"/>
    <xf numFmtId="3" fontId="3" fillId="0" borderId="0" xfId="0" applyNumberFormat="1" applyFont="1" applyFill="1" applyBorder="1"/>
    <xf numFmtId="3" fontId="2" fillId="0" borderId="0" xfId="0" applyNumberFormat="1" applyFont="1" applyFill="1" applyBorder="1"/>
    <xf numFmtId="49" fontId="11" fillId="0" borderId="11" xfId="0" applyNumberFormat="1" applyFont="1" applyFill="1" applyBorder="1" applyAlignment="1">
      <alignment horizontal="left"/>
    </xf>
    <xf numFmtId="0" fontId="11" fillId="0" borderId="11" xfId="0" applyFont="1" applyFill="1" applyBorder="1" applyAlignment="1">
      <alignment horizontal="left"/>
    </xf>
    <xf numFmtId="3" fontId="11" fillId="0" borderId="11" xfId="0" applyNumberFormat="1" applyFont="1" applyFill="1" applyBorder="1"/>
    <xf numFmtId="0" fontId="0" fillId="0" borderId="0" xfId="0" applyNumberFormat="1"/>
    <xf numFmtId="3" fontId="3" fillId="0" borderId="11" xfId="0" applyNumberFormat="1" applyFont="1" applyFill="1" applyBorder="1" applyAlignment="1">
      <alignment horizontal="right"/>
    </xf>
    <xf numFmtId="3" fontId="12" fillId="0" borderId="11" xfId="0" applyNumberFormat="1" applyFont="1" applyFill="1" applyBorder="1"/>
    <xf numFmtId="0" fontId="3" fillId="0" borderId="11" xfId="0" applyNumberFormat="1" applyFont="1" applyFill="1" applyBorder="1" applyAlignment="1">
      <alignment horizontal="center"/>
    </xf>
    <xf numFmtId="3" fontId="5" fillId="0" borderId="11" xfId="0" applyNumberFormat="1" applyFont="1" applyFill="1" applyBorder="1"/>
    <xf numFmtId="3" fontId="5" fillId="0" borderId="17" xfId="0" applyNumberFormat="1" applyFont="1" applyFill="1" applyBorder="1"/>
    <xf numFmtId="3" fontId="11" fillId="0" borderId="17" xfId="0" applyNumberFormat="1" applyFont="1" applyFill="1" applyBorder="1"/>
    <xf numFmtId="3" fontId="3" fillId="0" borderId="13" xfId="0" applyNumberFormat="1" applyFont="1" applyFill="1" applyBorder="1" applyAlignment="1">
      <alignment horizontal="right"/>
    </xf>
    <xf numFmtId="3" fontId="2" fillId="0" borderId="11" xfId="0" applyNumberFormat="1" applyFont="1" applyFill="1" applyBorder="1" applyAlignment="1">
      <alignment horizontal="right"/>
    </xf>
    <xf numFmtId="3" fontId="2" fillId="0" borderId="17" xfId="0" applyNumberFormat="1" applyFont="1" applyFill="1" applyBorder="1" applyAlignment="1">
      <alignment horizontal="right"/>
    </xf>
    <xf numFmtId="3" fontId="5" fillId="0" borderId="11" xfId="0" applyNumberFormat="1" applyFont="1" applyBorder="1" applyAlignment="1">
      <alignment horizontal="right"/>
    </xf>
    <xf numFmtId="49" fontId="2" fillId="0" borderId="12" xfId="0" applyNumberFormat="1" applyFont="1" applyBorder="1"/>
    <xf numFmtId="49" fontId="2" fillId="0" borderId="11" xfId="0" applyNumberFormat="1" applyFont="1" applyBorder="1"/>
    <xf numFmtId="3" fontId="2" fillId="0" borderId="13" xfId="0" applyNumberFormat="1" applyFont="1" applyFill="1" applyBorder="1"/>
    <xf numFmtId="0" fontId="3" fillId="0" borderId="11" xfId="0" applyFont="1" applyFill="1" applyBorder="1" applyAlignment="1">
      <alignment horizontal="left"/>
    </xf>
    <xf numFmtId="0" fontId="11" fillId="0" borderId="0" xfId="0" applyFont="1" applyFill="1" applyBorder="1" applyAlignment="1">
      <alignment horizontal="left"/>
    </xf>
    <xf numFmtId="49" fontId="3" fillId="0" borderId="11" xfId="0" applyNumberFormat="1" applyFont="1" applyFill="1" applyBorder="1" applyAlignment="1">
      <alignment horizontal="left"/>
    </xf>
    <xf numFmtId="3" fontId="3" fillId="0" borderId="13" xfId="0" applyNumberFormat="1" applyFont="1" applyFill="1" applyBorder="1"/>
    <xf numFmtId="0" fontId="3" fillId="0" borderId="0" xfId="0" applyFont="1" applyFill="1" applyBorder="1" applyAlignment="1"/>
    <xf numFmtId="3" fontId="2" fillId="24" borderId="11" xfId="0" applyNumberFormat="1" applyFont="1" applyFill="1" applyBorder="1"/>
    <xf numFmtId="3" fontId="3" fillId="0" borderId="11" xfId="0" applyNumberFormat="1" applyFont="1" applyBorder="1"/>
    <xf numFmtId="3" fontId="3" fillId="0" borderId="13" xfId="0" applyNumberFormat="1" applyFont="1" applyBorder="1"/>
    <xf numFmtId="49" fontId="2" fillId="0" borderId="14" xfId="0" applyNumberFormat="1" applyFont="1" applyBorder="1" applyAlignment="1">
      <alignment horizontal="left"/>
    </xf>
    <xf numFmtId="0" fontId="3" fillId="0" borderId="13" xfId="0" applyFont="1" applyFill="1" applyBorder="1" applyAlignment="1"/>
    <xf numFmtId="0" fontId="3" fillId="0" borderId="17" xfId="0" applyFont="1" applyFill="1" applyBorder="1" applyAlignment="1"/>
    <xf numFmtId="49" fontId="2" fillId="0" borderId="13" xfId="0" applyNumberFormat="1" applyFont="1" applyBorder="1"/>
    <xf numFmtId="3" fontId="5" fillId="0" borderId="11" xfId="0" applyNumberFormat="1" applyFont="1" applyBorder="1"/>
    <xf numFmtId="0" fontId="3" fillId="0" borderId="11" xfId="0" applyFont="1" applyFill="1" applyBorder="1"/>
    <xf numFmtId="0" fontId="2" fillId="0" borderId="11" xfId="0" applyFont="1" applyFill="1" applyBorder="1"/>
    <xf numFmtId="0" fontId="0" fillId="0" borderId="0" xfId="0" applyFill="1"/>
    <xf numFmtId="3" fontId="2" fillId="0" borderId="0" xfId="0" applyNumberFormat="1" applyFont="1" applyFill="1"/>
    <xf numFmtId="0" fontId="2" fillId="0" borderId="14" xfId="0" applyFont="1" applyFill="1" applyBorder="1"/>
    <xf numFmtId="0" fontId="2" fillId="0" borderId="12" xfId="0" applyFont="1" applyFill="1" applyBorder="1"/>
    <xf numFmtId="0" fontId="2" fillId="0" borderId="11" xfId="0" applyFont="1" applyFill="1" applyBorder="1" applyAlignment="1">
      <alignment horizontal="center"/>
    </xf>
    <xf numFmtId="0" fontId="2" fillId="0" borderId="17" xfId="0" applyFont="1" applyFill="1" applyBorder="1" applyAlignment="1">
      <alignment horizontal="center"/>
    </xf>
    <xf numFmtId="0" fontId="6" fillId="0" borderId="0" xfId="0" applyFont="1" applyFill="1"/>
    <xf numFmtId="0" fontId="3" fillId="0" borderId="14" xfId="0" applyFont="1" applyFill="1" applyBorder="1" applyAlignment="1">
      <alignment horizontal="left"/>
    </xf>
    <xf numFmtId="3" fontId="3" fillId="0" borderId="14" xfId="0" applyNumberFormat="1" applyFont="1" applyFill="1" applyBorder="1"/>
    <xf numFmtId="0" fontId="5" fillId="0" borderId="11"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3" fontId="0" fillId="0" borderId="0" xfId="0" applyNumberFormat="1"/>
    <xf numFmtId="3" fontId="0" fillId="0" borderId="0" xfId="0" applyNumberFormat="1" applyFill="1"/>
    <xf numFmtId="3" fontId="3" fillId="0" borderId="17" xfId="0" applyNumberFormat="1" applyFont="1" applyBorder="1"/>
    <xf numFmtId="3" fontId="11" fillId="0" borderId="11" xfId="0" applyNumberFormat="1" applyFont="1" applyBorder="1"/>
    <xf numFmtId="0" fontId="2" fillId="24" borderId="11" xfId="0" applyFont="1" applyFill="1" applyBorder="1" applyAlignment="1">
      <alignment horizontal="left"/>
    </xf>
    <xf numFmtId="0" fontId="3" fillId="0" borderId="11" xfId="0" applyFont="1" applyFill="1" applyBorder="1" applyAlignment="1">
      <alignment horizontal="right"/>
    </xf>
    <xf numFmtId="3" fontId="2" fillId="0" borderId="24" xfId="0" applyNumberFormat="1" applyFont="1" applyBorder="1"/>
    <xf numFmtId="3" fontId="3" fillId="0" borderId="0" xfId="0" applyNumberFormat="1" applyFont="1" applyBorder="1"/>
    <xf numFmtId="0" fontId="2" fillId="24" borderId="0" xfId="0" applyFont="1" applyFill="1"/>
    <xf numFmtId="49" fontId="2" fillId="24" borderId="11" xfId="0" applyNumberFormat="1" applyFont="1" applyFill="1" applyBorder="1" applyAlignment="1">
      <alignment horizontal="left"/>
    </xf>
    <xf numFmtId="3" fontId="2" fillId="24" borderId="22" xfId="0" applyNumberFormat="1" applyFont="1" applyFill="1" applyBorder="1"/>
    <xf numFmtId="0" fontId="2" fillId="24" borderId="11" xfId="0" applyFont="1" applyFill="1" applyBorder="1" applyAlignment="1">
      <alignment horizontal="center"/>
    </xf>
    <xf numFmtId="0" fontId="3" fillId="24" borderId="0" xfId="0" applyFont="1" applyFill="1"/>
    <xf numFmtId="0" fontId="2" fillId="0" borderId="17" xfId="0" applyFont="1" applyFill="1" applyBorder="1"/>
    <xf numFmtId="3" fontId="3" fillId="0" borderId="22" xfId="0" applyNumberFormat="1" applyFont="1" applyBorder="1"/>
    <xf numFmtId="0" fontId="12" fillId="0" borderId="11" xfId="0" applyFont="1" applyFill="1" applyBorder="1" applyAlignment="1">
      <alignment horizontal="left"/>
    </xf>
    <xf numFmtId="3" fontId="5" fillId="0" borderId="17" xfId="0" applyNumberFormat="1" applyFont="1" applyBorder="1"/>
    <xf numFmtId="0" fontId="2" fillId="0" borderId="0" xfId="0" applyFont="1" applyFill="1"/>
    <xf numFmtId="0" fontId="2" fillId="0" borderId="13" xfId="0" applyFont="1" applyFill="1" applyBorder="1"/>
    <xf numFmtId="49" fontId="2" fillId="0" borderId="11" xfId="0" applyNumberFormat="1" applyFont="1" applyFill="1" applyBorder="1"/>
    <xf numFmtId="0" fontId="2" fillId="0" borderId="11" xfId="0" applyFont="1" applyFill="1" applyBorder="1" applyAlignment="1">
      <alignment horizontal="left" vertical="center"/>
    </xf>
    <xf numFmtId="49" fontId="2" fillId="0" borderId="11" xfId="0" applyNumberFormat="1" applyFont="1" applyFill="1" applyBorder="1" applyAlignment="1">
      <alignment horizontal="left" vertical="center"/>
    </xf>
    <xf numFmtId="0" fontId="2" fillId="0" borderId="11" xfId="0" applyFont="1" applyFill="1" applyBorder="1" applyAlignment="1">
      <alignment wrapText="1"/>
    </xf>
    <xf numFmtId="3" fontId="2" fillId="0" borderId="11" xfId="0" applyNumberFormat="1" applyFont="1" applyFill="1" applyBorder="1" applyAlignment="1">
      <alignment vertical="center"/>
    </xf>
    <xf numFmtId="0" fontId="11" fillId="0" borderId="11" xfId="0" applyFont="1" applyFill="1" applyBorder="1"/>
    <xf numFmtId="0" fontId="0" fillId="0" borderId="0" xfId="0" applyFont="1" applyFill="1"/>
    <xf numFmtId="0" fontId="11" fillId="0" borderId="13" xfId="0" applyFont="1" applyFill="1" applyBorder="1" applyAlignment="1">
      <alignment horizontal="left"/>
    </xf>
    <xf numFmtId="49" fontId="11" fillId="0" borderId="13" xfId="0" applyNumberFormat="1" applyFont="1" applyFill="1" applyBorder="1" applyAlignment="1">
      <alignment horizontal="left"/>
    </xf>
    <xf numFmtId="3" fontId="5" fillId="0" borderId="11" xfId="0" applyNumberFormat="1" applyFont="1" applyFill="1" applyBorder="1" applyAlignment="1"/>
    <xf numFmtId="3" fontId="2" fillId="0" borderId="11" xfId="0" applyNumberFormat="1" applyFont="1" applyFill="1" applyBorder="1" applyAlignment="1"/>
    <xf numFmtId="3" fontId="2" fillId="0" borderId="11" xfId="0" applyNumberFormat="1" applyFont="1" applyFill="1" applyBorder="1" applyAlignment="1">
      <alignment horizontal="center"/>
    </xf>
    <xf numFmtId="0" fontId="5" fillId="0" borderId="13" xfId="0" applyFont="1" applyFill="1" applyBorder="1" applyAlignment="1">
      <alignment horizontal="left"/>
    </xf>
    <xf numFmtId="49" fontId="2" fillId="0" borderId="13" xfId="0" applyNumberFormat="1" applyFont="1" applyFill="1" applyBorder="1" applyAlignment="1">
      <alignment horizontal="left"/>
    </xf>
    <xf numFmtId="3" fontId="11" fillId="0" borderId="11" xfId="0" applyNumberFormat="1" applyFont="1" applyFill="1" applyBorder="1" applyAlignment="1"/>
    <xf numFmtId="0" fontId="11" fillId="0" borderId="13" xfId="0" applyFont="1" applyFill="1" applyBorder="1" applyAlignment="1"/>
    <xf numFmtId="49" fontId="2" fillId="0" borderId="13" xfId="0" applyNumberFormat="1" applyFont="1" applyBorder="1" applyAlignment="1">
      <alignment horizontal="left"/>
    </xf>
    <xf numFmtId="0" fontId="2" fillId="0" borderId="11" xfId="0" applyFont="1" applyFill="1" applyBorder="1" applyAlignment="1"/>
    <xf numFmtId="3" fontId="11" fillId="0" borderId="11" xfId="0" applyNumberFormat="1" applyFont="1" applyFill="1" applyBorder="1" applyAlignment="1">
      <alignment horizontal="right"/>
    </xf>
    <xf numFmtId="3" fontId="3" fillId="0" borderId="17" xfId="0" applyNumberFormat="1" applyFont="1" applyFill="1" applyBorder="1" applyAlignment="1">
      <alignment horizontal="right"/>
    </xf>
    <xf numFmtId="0" fontId="3" fillId="0" borderId="13" xfId="0" applyFont="1" applyFill="1" applyBorder="1"/>
    <xf numFmtId="0" fontId="2" fillId="0" borderId="26" xfId="0" applyFont="1" applyBorder="1" applyAlignment="1">
      <alignment horizontal="left"/>
    </xf>
    <xf numFmtId="0" fontId="2" fillId="0" borderId="11" xfId="0" applyFont="1" applyFill="1" applyBorder="1" applyAlignment="1">
      <alignment horizontal="right"/>
    </xf>
    <xf numFmtId="0" fontId="5" fillId="0" borderId="11" xfId="0" applyFont="1" applyFill="1" applyBorder="1" applyAlignment="1">
      <alignment horizontal="right"/>
    </xf>
    <xf numFmtId="3" fontId="5" fillId="0" borderId="11" xfId="0" applyNumberFormat="1" applyFont="1" applyFill="1" applyBorder="1" applyAlignment="1">
      <alignment horizontal="right"/>
    </xf>
    <xf numFmtId="0" fontId="2" fillId="0" borderId="17" xfId="0" applyFont="1" applyFill="1" applyBorder="1" applyAlignment="1">
      <alignment horizontal="left"/>
    </xf>
    <xf numFmtId="3" fontId="3" fillId="0" borderId="22" xfId="0" applyNumberFormat="1" applyFont="1" applyFill="1" applyBorder="1"/>
    <xf numFmtId="0" fontId="5" fillId="0" borderId="11" xfId="0" applyFont="1" applyFill="1" applyBorder="1" applyAlignment="1"/>
    <xf numFmtId="0" fontId="2" fillId="0" borderId="11" xfId="0" applyFont="1" applyBorder="1" applyAlignment="1">
      <alignment horizontal="right"/>
    </xf>
    <xf numFmtId="0" fontId="11" fillId="0" borderId="11" xfId="0" applyFont="1" applyFill="1" applyBorder="1" applyAlignment="1">
      <alignment horizontal="right"/>
    </xf>
    <xf numFmtId="0" fontId="11" fillId="0" borderId="13" xfId="0" applyFont="1" applyFill="1" applyBorder="1" applyAlignment="1">
      <alignment horizontal="center"/>
    </xf>
    <xf numFmtId="0" fontId="3" fillId="0" borderId="17" xfId="0" applyFont="1" applyFill="1" applyBorder="1" applyAlignment="1">
      <alignment horizontal="left"/>
    </xf>
    <xf numFmtId="0" fontId="2" fillId="0" borderId="0" xfId="0" applyFont="1"/>
    <xf numFmtId="49" fontId="3" fillId="0" borderId="11" xfId="0" applyNumberFormat="1" applyFont="1" applyFill="1" applyBorder="1"/>
    <xf numFmtId="0" fontId="3" fillId="0" borderId="0" xfId="0" applyFont="1"/>
    <xf numFmtId="0" fontId="2" fillId="0" borderId="11" xfId="0" applyFont="1" applyFill="1" applyBorder="1" applyAlignment="1">
      <alignment horizontal="left" vertical="center" wrapText="1"/>
    </xf>
    <xf numFmtId="3" fontId="2" fillId="0" borderId="0" xfId="0" applyNumberFormat="1" applyFont="1"/>
    <xf numFmtId="0" fontId="2" fillId="0" borderId="18" xfId="0" applyFont="1" applyBorder="1"/>
    <xf numFmtId="3" fontId="11" fillId="0" borderId="11" xfId="0" applyNumberFormat="1" applyFont="1" applyFill="1" applyBorder="1" applyAlignment="1">
      <alignment vertical="center"/>
    </xf>
    <xf numFmtId="3" fontId="2" fillId="0" borderId="11" xfId="0" applyNumberFormat="1" applyFont="1" applyFill="1" applyBorder="1" applyAlignment="1">
      <alignment vertical="top"/>
    </xf>
    <xf numFmtId="3" fontId="0" fillId="0" borderId="0" xfId="0" applyNumberFormat="1" applyFont="1" applyFill="1"/>
    <xf numFmtId="0" fontId="18" fillId="0" borderId="11" xfId="0" applyFont="1" applyFill="1" applyBorder="1" applyAlignment="1">
      <alignment horizontal="left"/>
    </xf>
    <xf numFmtId="3" fontId="3" fillId="0" borderId="14" xfId="0" applyNumberFormat="1" applyFont="1" applyFill="1" applyBorder="1" applyAlignment="1">
      <alignment horizontal="right"/>
    </xf>
    <xf numFmtId="0" fontId="4" fillId="0" borderId="10" xfId="0" applyFont="1" applyFill="1" applyBorder="1"/>
    <xf numFmtId="0" fontId="2" fillId="0" borderId="10" xfId="0" applyFont="1" applyFill="1" applyBorder="1"/>
    <xf numFmtId="0" fontId="2" fillId="0" borderId="17" xfId="0" applyFont="1" applyFill="1" applyBorder="1" applyAlignment="1"/>
    <xf numFmtId="0" fontId="3" fillId="0" borderId="11" xfId="0" applyFont="1" applyFill="1" applyBorder="1" applyAlignment="1"/>
    <xf numFmtId="3" fontId="2" fillId="0" borderId="11" xfId="0" applyNumberFormat="1" applyFont="1" applyFill="1" applyBorder="1" applyAlignment="1">
      <alignment horizontal="right" vertical="center"/>
    </xf>
    <xf numFmtId="0" fontId="11" fillId="0" borderId="11" xfId="0" applyFont="1" applyFill="1" applyBorder="1" applyAlignment="1"/>
    <xf numFmtId="3" fontId="2" fillId="0" borderId="13" xfId="0" applyNumberFormat="1" applyFont="1" applyFill="1" applyBorder="1" applyAlignment="1"/>
    <xf numFmtId="3" fontId="2" fillId="0" borderId="13" xfId="0" applyNumberFormat="1" applyFont="1" applyFill="1" applyBorder="1" applyAlignment="1">
      <alignment horizontal="right"/>
    </xf>
    <xf numFmtId="0" fontId="2" fillId="0" borderId="0" xfId="0" applyFont="1" applyBorder="1"/>
    <xf numFmtId="49" fontId="3" fillId="0" borderId="13" xfId="0" applyNumberFormat="1" applyFont="1" applyFill="1" applyBorder="1" applyAlignment="1">
      <alignment horizontal="left"/>
    </xf>
    <xf numFmtId="3" fontId="2" fillId="24" borderId="0" xfId="0" applyNumberFormat="1" applyFont="1" applyFill="1" applyBorder="1"/>
    <xf numFmtId="3" fontId="3" fillId="0" borderId="11" xfId="0" applyNumberFormat="1" applyFont="1" applyFill="1" applyBorder="1" applyAlignment="1">
      <alignment horizontal="center"/>
    </xf>
    <xf numFmtId="3" fontId="2" fillId="24" borderId="0" xfId="0" applyNumberFormat="1" applyFont="1" applyFill="1"/>
    <xf numFmtId="3" fontId="3" fillId="0" borderId="17" xfId="0" applyNumberFormat="1" applyFont="1" applyFill="1" applyBorder="1" applyAlignment="1"/>
    <xf numFmtId="49" fontId="5" fillId="0" borderId="11" xfId="0" applyNumberFormat="1" applyFont="1" applyFill="1" applyBorder="1" applyAlignment="1">
      <alignment horizontal="left"/>
    </xf>
    <xf numFmtId="0" fontId="2" fillId="0" borderId="17" xfId="0" applyFont="1" applyFill="1" applyBorder="1" applyAlignment="1">
      <alignment horizontal="right"/>
    </xf>
    <xf numFmtId="3" fontId="3" fillId="0" borderId="11" xfId="0" applyNumberFormat="1" applyFont="1" applyFill="1" applyBorder="1" applyAlignment="1"/>
    <xf numFmtId="0" fontId="11" fillId="0" borderId="11" xfId="0" applyFont="1" applyFill="1" applyBorder="1" applyAlignment="1">
      <alignment horizontal="left" vertical="center"/>
    </xf>
    <xf numFmtId="3" fontId="2" fillId="0" borderId="13" xfId="0" applyNumberFormat="1" applyFont="1" applyFill="1" applyBorder="1" applyAlignment="1">
      <alignment vertical="center"/>
    </xf>
    <xf numFmtId="1" fontId="2" fillId="0" borderId="11" xfId="0" applyNumberFormat="1" applyFont="1" applyBorder="1" applyAlignment="1">
      <alignment horizontal="right"/>
    </xf>
    <xf numFmtId="1" fontId="2" fillId="0" borderId="11" xfId="0" applyNumberFormat="1" applyFont="1" applyFill="1" applyBorder="1" applyAlignment="1">
      <alignment horizontal="right"/>
    </xf>
    <xf numFmtId="49" fontId="5" fillId="0" borderId="13" xfId="0" applyNumberFormat="1" applyFont="1" applyFill="1" applyBorder="1" applyAlignment="1">
      <alignment horizontal="left"/>
    </xf>
    <xf numFmtId="3" fontId="11" fillId="0" borderId="17" xfId="0" applyNumberFormat="1" applyFont="1" applyFill="1" applyBorder="1" applyAlignment="1">
      <alignment horizontal="right"/>
    </xf>
    <xf numFmtId="0" fontId="2" fillId="24" borderId="28" xfId="0" applyFont="1" applyFill="1" applyBorder="1" applyAlignment="1">
      <alignment horizontal="center"/>
    </xf>
    <xf numFmtId="0" fontId="2" fillId="24" borderId="23" xfId="0" applyFont="1" applyFill="1" applyBorder="1" applyAlignment="1">
      <alignment horizontal="center"/>
    </xf>
    <xf numFmtId="0" fontId="2" fillId="24" borderId="12" xfId="0" applyFont="1" applyFill="1" applyBorder="1" applyAlignment="1">
      <alignment horizontal="center"/>
    </xf>
    <xf numFmtId="0" fontId="2" fillId="24" borderId="14" xfId="0" applyFont="1" applyFill="1" applyBorder="1" applyAlignment="1">
      <alignment horizontal="center"/>
    </xf>
    <xf numFmtId="3" fontId="3" fillId="24" borderId="0" xfId="0" applyNumberFormat="1" applyFont="1" applyFill="1" applyBorder="1"/>
    <xf numFmtId="0" fontId="3" fillId="24" borderId="0" xfId="0" applyFont="1" applyFill="1" applyBorder="1"/>
    <xf numFmtId="0" fontId="14" fillId="24" borderId="0" xfId="0" applyFont="1" applyFill="1"/>
    <xf numFmtId="3" fontId="19" fillId="24" borderId="0" xfId="0" applyNumberFormat="1" applyFont="1" applyFill="1" applyBorder="1"/>
    <xf numFmtId="0" fontId="2" fillId="24" borderId="0" xfId="0" applyFont="1" applyFill="1" applyBorder="1" applyAlignment="1">
      <alignment horizontal="left"/>
    </xf>
    <xf numFmtId="0" fontId="2" fillId="24" borderId="0" xfId="0" applyFont="1" applyFill="1" applyProtection="1"/>
    <xf numFmtId="0" fontId="14" fillId="24" borderId="0" xfId="0" applyFont="1" applyFill="1" applyProtection="1"/>
    <xf numFmtId="0" fontId="2" fillId="24" borderId="0" xfId="0" applyFont="1" applyFill="1" applyAlignment="1" applyProtection="1">
      <alignment horizontal="left"/>
    </xf>
    <xf numFmtId="0" fontId="2" fillId="24" borderId="0" xfId="0" applyFont="1" applyFill="1" applyAlignment="1" applyProtection="1">
      <alignment horizontal="center"/>
    </xf>
    <xf numFmtId="0" fontId="2" fillId="24" borderId="0" xfId="0" applyFont="1" applyFill="1" applyBorder="1" applyAlignment="1">
      <alignment horizontal="right"/>
    </xf>
    <xf numFmtId="0" fontId="14" fillId="24" borderId="0" xfId="0" applyFont="1" applyFill="1" applyAlignment="1">
      <alignment horizontal="left"/>
    </xf>
    <xf numFmtId="0" fontId="18" fillId="24" borderId="0" xfId="0" applyFont="1" applyFill="1"/>
    <xf numFmtId="0" fontId="18" fillId="24" borderId="0" xfId="0" applyFont="1" applyFill="1" applyAlignment="1">
      <alignment horizontal="center"/>
    </xf>
    <xf numFmtId="0" fontId="18" fillId="0" borderId="0" xfId="0" applyFont="1"/>
    <xf numFmtId="0" fontId="18" fillId="24" borderId="10" xfId="0" applyFont="1" applyFill="1" applyBorder="1" applyAlignment="1">
      <alignment horizontal="center"/>
    </xf>
    <xf numFmtId="0" fontId="18" fillId="24" borderId="10" xfId="0" applyFont="1" applyFill="1" applyBorder="1"/>
    <xf numFmtId="0" fontId="18" fillId="24" borderId="0" xfId="0" applyFont="1" applyFill="1" applyBorder="1"/>
    <xf numFmtId="0" fontId="18" fillId="24" borderId="36" xfId="0" applyFont="1" applyFill="1" applyBorder="1" applyAlignment="1">
      <alignment horizontal="center"/>
    </xf>
    <xf numFmtId="0" fontId="18" fillId="24" borderId="37" xfId="0" applyFont="1" applyFill="1" applyBorder="1" applyAlignment="1">
      <alignment horizontal="center"/>
    </xf>
    <xf numFmtId="0" fontId="18" fillId="24" borderId="29" xfId="0" applyFont="1" applyFill="1" applyBorder="1" applyAlignment="1">
      <alignment horizontal="center"/>
    </xf>
    <xf numFmtId="0" fontId="18" fillId="24" borderId="23" xfId="0" applyFont="1" applyFill="1" applyBorder="1" applyAlignment="1">
      <alignment horizontal="center"/>
    </xf>
    <xf numFmtId="0" fontId="18" fillId="24" borderId="30" xfId="0" applyFont="1" applyFill="1" applyBorder="1" applyAlignment="1">
      <alignment horizontal="center"/>
    </xf>
    <xf numFmtId="0" fontId="18" fillId="24" borderId="34" xfId="0" applyFont="1" applyFill="1" applyBorder="1" applyAlignment="1">
      <alignment horizontal="center"/>
    </xf>
    <xf numFmtId="0" fontId="18" fillId="24" borderId="23" xfId="0" applyFont="1" applyFill="1" applyBorder="1"/>
    <xf numFmtId="0" fontId="18" fillId="24" borderId="33" xfId="0" applyFont="1" applyFill="1" applyBorder="1" applyAlignment="1">
      <alignment horizontal="center"/>
    </xf>
    <xf numFmtId="0" fontId="2" fillId="0" borderId="25" xfId="0" applyFont="1" applyBorder="1"/>
    <xf numFmtId="0" fontId="18" fillId="0" borderId="0" xfId="0" applyFont="1" applyAlignment="1">
      <alignment horizontal="center"/>
    </xf>
    <xf numFmtId="167" fontId="18" fillId="0" borderId="0" xfId="0" applyNumberFormat="1" applyFont="1"/>
    <xf numFmtId="3" fontId="3" fillId="24" borderId="0" xfId="0" applyNumberFormat="1" applyFont="1" applyFill="1"/>
    <xf numFmtId="4" fontId="0" fillId="0" borderId="0" xfId="0" applyNumberFormat="1" applyFill="1"/>
    <xf numFmtId="3" fontId="2" fillId="0" borderId="17" xfId="0" applyNumberFormat="1" applyFont="1" applyFill="1" applyBorder="1" applyAlignment="1"/>
    <xf numFmtId="3" fontId="3" fillId="0" borderId="11" xfId="0" applyNumberFormat="1" applyFont="1" applyFill="1" applyBorder="1" applyAlignment="1">
      <alignment vertical="center"/>
    </xf>
    <xf numFmtId="0" fontId="19" fillId="24" borderId="18" xfId="0" applyFont="1" applyFill="1" applyBorder="1" applyAlignment="1">
      <alignment vertical="center"/>
    </xf>
    <xf numFmtId="3" fontId="5" fillId="0" borderId="17" xfId="0" applyNumberFormat="1" applyFont="1" applyFill="1" applyBorder="1" applyAlignment="1"/>
    <xf numFmtId="0" fontId="3" fillId="0" borderId="12" xfId="0" applyFont="1" applyFill="1" applyBorder="1" applyAlignment="1">
      <alignment horizontal="center"/>
    </xf>
    <xf numFmtId="0" fontId="18" fillId="24" borderId="23" xfId="0" applyFont="1" applyFill="1" applyBorder="1" applyAlignment="1" applyProtection="1">
      <alignment horizontal="center"/>
      <protection hidden="1"/>
    </xf>
    <xf numFmtId="0" fontId="18" fillId="24" borderId="35" xfId="0" applyFont="1" applyFill="1" applyBorder="1" applyAlignment="1" applyProtection="1">
      <alignment horizontal="center"/>
      <protection hidden="1"/>
    </xf>
    <xf numFmtId="0" fontId="18" fillId="24" borderId="35" xfId="0" applyFont="1" applyFill="1" applyBorder="1" applyAlignment="1">
      <alignment horizontal="center"/>
    </xf>
    <xf numFmtId="0" fontId="11" fillId="0" borderId="11" xfId="0" applyFont="1" applyFill="1" applyBorder="1" applyAlignment="1">
      <alignment horizontal="center"/>
    </xf>
    <xf numFmtId="0" fontId="5" fillId="24" borderId="39" xfId="0" applyFont="1" applyFill="1" applyBorder="1" applyAlignment="1" applyProtection="1">
      <alignment horizontal="center" vertical="center"/>
    </xf>
    <xf numFmtId="0" fontId="34" fillId="24" borderId="39" xfId="0" applyFont="1" applyFill="1" applyBorder="1" applyAlignment="1" applyProtection="1">
      <alignment horizontal="center" vertical="center"/>
    </xf>
    <xf numFmtId="49" fontId="2" fillId="24" borderId="39" xfId="0" applyNumberFormat="1" applyFont="1" applyFill="1" applyBorder="1" applyAlignment="1" applyProtection="1">
      <alignment horizontal="center" vertical="center"/>
    </xf>
    <xf numFmtId="49" fontId="5" fillId="24" borderId="39" xfId="0" applyNumberFormat="1" applyFont="1" applyFill="1" applyBorder="1" applyAlignment="1" applyProtection="1">
      <alignment horizontal="center" vertical="center"/>
    </xf>
    <xf numFmtId="49" fontId="3" fillId="24" borderId="39" xfId="0" applyNumberFormat="1" applyFont="1" applyFill="1" applyBorder="1" applyAlignment="1" applyProtection="1">
      <alignment horizontal="center" vertical="center"/>
    </xf>
    <xf numFmtId="49" fontId="11" fillId="24" borderId="39" xfId="0" applyNumberFormat="1" applyFont="1" applyFill="1" applyBorder="1" applyAlignment="1" applyProtection="1">
      <alignment horizontal="center" vertical="center"/>
    </xf>
    <xf numFmtId="3" fontId="3" fillId="0" borderId="21" xfId="0" applyNumberFormat="1" applyFont="1" applyFill="1" applyBorder="1" applyAlignment="1" applyProtection="1">
      <alignment vertical="center"/>
      <protection locked="0"/>
    </xf>
    <xf numFmtId="49" fontId="11" fillId="24" borderId="29" xfId="0" applyNumberFormat="1"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4" borderId="0" xfId="0" applyFont="1" applyFill="1" applyBorder="1" applyAlignment="1">
      <alignment vertical="center"/>
    </xf>
    <xf numFmtId="0" fontId="23" fillId="24" borderId="0" xfId="0" applyFont="1" applyFill="1" applyAlignment="1" applyProtection="1">
      <alignment vertical="center"/>
    </xf>
    <xf numFmtId="0" fontId="28" fillId="24" borderId="0" xfId="0" applyFont="1" applyFill="1" applyAlignment="1" applyProtection="1">
      <alignment vertical="center"/>
    </xf>
    <xf numFmtId="0" fontId="2" fillId="24" borderId="0" xfId="0" applyFont="1" applyFill="1" applyAlignment="1" applyProtection="1">
      <alignment vertical="center"/>
    </xf>
    <xf numFmtId="0" fontId="4" fillId="24" borderId="18" xfId="0" applyFont="1" applyFill="1" applyBorder="1" applyAlignment="1">
      <alignment vertical="center"/>
    </xf>
    <xf numFmtId="3" fontId="3" fillId="0" borderId="49" xfId="0" applyNumberFormat="1" applyFont="1" applyFill="1" applyBorder="1" applyAlignment="1" applyProtection="1">
      <alignment vertical="center"/>
      <protection locked="0"/>
    </xf>
    <xf numFmtId="0" fontId="8" fillId="0" borderId="21" xfId="0" applyFont="1" applyBorder="1" applyAlignment="1">
      <alignment vertical="center" wrapText="1"/>
    </xf>
    <xf numFmtId="0" fontId="8" fillId="0" borderId="21" xfId="0" applyFont="1" applyBorder="1" applyAlignment="1">
      <alignment horizontal="center" vertical="center" wrapText="1"/>
    </xf>
    <xf numFmtId="0" fontId="7" fillId="0" borderId="21" xfId="0" applyFont="1" applyBorder="1" applyAlignment="1">
      <alignment vertical="center"/>
    </xf>
    <xf numFmtId="49" fontId="7" fillId="0" borderId="21" xfId="0" applyNumberFormat="1" applyFont="1" applyFill="1" applyBorder="1" applyAlignment="1">
      <alignment vertical="center"/>
    </xf>
    <xf numFmtId="3" fontId="7" fillId="0" borderId="21" xfId="0" applyNumberFormat="1" applyFont="1" applyFill="1" applyBorder="1" applyAlignment="1">
      <alignment vertical="center"/>
    </xf>
    <xf numFmtId="49" fontId="7" fillId="0" borderId="21" xfId="0" applyNumberFormat="1" applyFont="1" applyBorder="1" applyAlignment="1">
      <alignment vertical="center"/>
    </xf>
    <xf numFmtId="3" fontId="7" fillId="0" borderId="21" xfId="0" applyNumberFormat="1" applyFont="1" applyBorder="1" applyAlignment="1">
      <alignment vertical="center"/>
    </xf>
    <xf numFmtId="0" fontId="8" fillId="0" borderId="21" xfId="0" applyFont="1" applyBorder="1" applyAlignment="1">
      <alignment vertical="center"/>
    </xf>
    <xf numFmtId="0" fontId="40" fillId="0" borderId="59" xfId="0" applyFont="1" applyBorder="1" applyAlignment="1">
      <alignment horizontal="center" vertical="center" wrapText="1"/>
    </xf>
    <xf numFmtId="3" fontId="2" fillId="0" borderId="23" xfId="0" applyNumberFormat="1" applyFont="1" applyFill="1" applyBorder="1" applyAlignment="1" applyProtection="1">
      <alignment vertical="center"/>
    </xf>
    <xf numFmtId="3" fontId="3" fillId="0" borderId="21" xfId="0" applyNumberFormat="1" applyFont="1" applyFill="1" applyBorder="1" applyAlignment="1" applyProtection="1">
      <alignment vertical="center"/>
    </xf>
    <xf numFmtId="3" fontId="3" fillId="0" borderId="33" xfId="0" applyNumberFormat="1" applyFont="1" applyFill="1" applyBorder="1" applyAlignment="1" applyProtection="1">
      <alignment vertical="center"/>
    </xf>
    <xf numFmtId="3" fontId="21" fillId="0" borderId="23" xfId="0" applyNumberFormat="1" applyFont="1" applyFill="1" applyBorder="1" applyAlignment="1" applyProtection="1">
      <alignment vertical="center"/>
      <protection hidden="1"/>
    </xf>
    <xf numFmtId="0" fontId="3" fillId="0" borderId="11" xfId="0" applyFont="1" applyFill="1" applyBorder="1" applyAlignment="1">
      <alignment horizontal="left" wrapText="1"/>
    </xf>
    <xf numFmtId="0" fontId="3" fillId="24" borderId="0" xfId="0" applyFont="1" applyFill="1" applyBorder="1" applyAlignment="1"/>
    <xf numFmtId="0" fontId="2" fillId="0" borderId="26" xfId="0" applyFont="1" applyBorder="1"/>
    <xf numFmtId="0" fontId="11" fillId="0" borderId="17" xfId="0" applyFont="1" applyFill="1" applyBorder="1" applyAlignment="1">
      <alignment horizontal="left"/>
    </xf>
    <xf numFmtId="0" fontId="22" fillId="0" borderId="11" xfId="0" applyFont="1" applyBorder="1"/>
    <xf numFmtId="3" fontId="5" fillId="0" borderId="17" xfId="0" applyNumberFormat="1" applyFont="1" applyFill="1" applyBorder="1" applyAlignment="1">
      <alignment horizontal="right"/>
    </xf>
    <xf numFmtId="0" fontId="11" fillId="0" borderId="17" xfId="0" applyFont="1" applyFill="1" applyBorder="1" applyAlignment="1"/>
    <xf numFmtId="0" fontId="2" fillId="0" borderId="13" xfId="0" applyFont="1" applyFill="1" applyBorder="1" applyAlignment="1"/>
    <xf numFmtId="0" fontId="4" fillId="0" borderId="0" xfId="0" applyFont="1" applyFill="1" applyBorder="1"/>
    <xf numFmtId="3" fontId="11" fillId="0" borderId="11" xfId="0" applyNumberFormat="1" applyFont="1" applyFill="1" applyBorder="1" applyAlignment="1">
      <alignment horizontal="left"/>
    </xf>
    <xf numFmtId="3" fontId="2" fillId="0" borderId="11" xfId="0" applyNumberFormat="1" applyFont="1" applyFill="1" applyBorder="1" applyAlignment="1">
      <alignment horizontal="left"/>
    </xf>
    <xf numFmtId="0" fontId="11" fillId="0" borderId="14" xfId="0" applyFont="1" applyFill="1" applyBorder="1" applyAlignment="1">
      <alignment horizontal="center"/>
    </xf>
    <xf numFmtId="3" fontId="11" fillId="0" borderId="21" xfId="0" applyNumberFormat="1" applyFont="1" applyFill="1" applyBorder="1" applyAlignment="1" applyProtection="1">
      <alignment vertical="center"/>
      <protection hidden="1"/>
    </xf>
    <xf numFmtId="3" fontId="3" fillId="0" borderId="11" xfId="0" applyNumberFormat="1" applyFont="1" applyBorder="1" applyAlignment="1"/>
    <xf numFmtId="3" fontId="3" fillId="0" borderId="13" xfId="0" applyNumberFormat="1" applyFont="1" applyFill="1" applyBorder="1" applyAlignment="1"/>
    <xf numFmtId="168" fontId="0" fillId="0" borderId="0" xfId="0" applyNumberFormat="1" applyFill="1"/>
    <xf numFmtId="0" fontId="2" fillId="0" borderId="11" xfId="0" applyFont="1" applyFill="1" applyBorder="1" applyAlignment="1">
      <alignment vertical="center"/>
    </xf>
    <xf numFmtId="3" fontId="0" fillId="0" borderId="0" xfId="0" applyNumberFormat="1" applyAlignment="1">
      <alignment horizontal="right"/>
    </xf>
    <xf numFmtId="3" fontId="2" fillId="0" borderId="18" xfId="0" applyNumberFormat="1" applyFont="1" applyFill="1" applyBorder="1" applyAlignment="1">
      <alignment horizontal="right"/>
    </xf>
    <xf numFmtId="3" fontId="5" fillId="0" borderId="11" xfId="0" applyNumberFormat="1" applyFont="1" applyFill="1" applyBorder="1" applyAlignment="1">
      <alignment horizontal="right" vertical="center"/>
    </xf>
    <xf numFmtId="0" fontId="6" fillId="0" borderId="0" xfId="0" applyFont="1" applyBorder="1" applyAlignment="1">
      <alignment horizontal="center"/>
    </xf>
    <xf numFmtId="3" fontId="2" fillId="0" borderId="20" xfId="0" applyNumberFormat="1" applyFont="1" applyBorder="1"/>
    <xf numFmtId="0" fontId="5" fillId="0" borderId="12" xfId="0" applyFont="1" applyFill="1" applyBorder="1" applyAlignment="1">
      <alignment horizontal="center"/>
    </xf>
    <xf numFmtId="0" fontId="19" fillId="24" borderId="64" xfId="0" applyFont="1" applyFill="1" applyBorder="1" applyAlignment="1">
      <alignment horizontal="center" vertical="center"/>
    </xf>
    <xf numFmtId="0" fontId="19" fillId="24" borderId="64" xfId="0" applyFont="1" applyFill="1" applyBorder="1" applyAlignment="1">
      <alignment vertical="center"/>
    </xf>
    <xf numFmtId="49" fontId="11" fillId="24" borderId="11" xfId="0" applyNumberFormat="1" applyFont="1" applyFill="1" applyBorder="1" applyAlignment="1">
      <alignment horizontal="center" vertical="center"/>
    </xf>
    <xf numFmtId="0" fontId="11" fillId="24" borderId="11" xfId="0" applyFont="1" applyFill="1" applyBorder="1" applyAlignment="1">
      <alignment vertical="center" wrapText="1"/>
    </xf>
    <xf numFmtId="0" fontId="34" fillId="24" borderId="64" xfId="0" applyFont="1" applyFill="1" applyBorder="1" applyAlignment="1">
      <alignment vertical="center"/>
    </xf>
    <xf numFmtId="0" fontId="11" fillId="24" borderId="11" xfId="0" applyFont="1" applyFill="1" applyBorder="1" applyAlignment="1">
      <alignment vertical="center"/>
    </xf>
    <xf numFmtId="0" fontId="5" fillId="0" borderId="16" xfId="0" applyFont="1" applyFill="1" applyBorder="1" applyAlignment="1">
      <alignment horizontal="center"/>
    </xf>
    <xf numFmtId="0" fontId="5" fillId="0" borderId="22" xfId="0" applyFont="1" applyFill="1" applyBorder="1" applyAlignment="1">
      <alignment horizontal="center"/>
    </xf>
    <xf numFmtId="0" fontId="11" fillId="0" borderId="48" xfId="0" applyFont="1" applyFill="1" applyBorder="1" applyAlignment="1">
      <alignment horizontal="center"/>
    </xf>
    <xf numFmtId="3" fontId="11" fillId="0" borderId="23" xfId="0" applyNumberFormat="1" applyFont="1" applyFill="1" applyBorder="1" applyAlignment="1" applyProtection="1">
      <alignment vertical="center"/>
    </xf>
    <xf numFmtId="3" fontId="11" fillId="0" borderId="23" xfId="0" applyNumberFormat="1" applyFont="1" applyFill="1" applyBorder="1" applyAlignment="1" applyProtection="1">
      <alignment vertical="center"/>
      <protection locked="0"/>
    </xf>
    <xf numFmtId="0" fontId="0" fillId="0" borderId="0" xfId="0" applyFill="1" applyBorder="1"/>
    <xf numFmtId="0" fontId="11" fillId="24" borderId="0" xfId="0" applyFont="1" applyFill="1"/>
    <xf numFmtId="0" fontId="38" fillId="0" borderId="0" xfId="0" applyFont="1" applyFill="1"/>
    <xf numFmtId="49" fontId="2" fillId="0" borderId="1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3" fillId="0" borderId="14" xfId="0" applyFont="1" applyFill="1" applyBorder="1" applyAlignment="1">
      <alignment horizontal="center"/>
    </xf>
    <xf numFmtId="0" fontId="5" fillId="0" borderId="11" xfId="0" applyFont="1" applyBorder="1" applyAlignment="1">
      <alignment horizontal="right"/>
    </xf>
    <xf numFmtId="0" fontId="2" fillId="0" borderId="67" xfId="0" applyFont="1" applyFill="1" applyBorder="1" applyAlignment="1">
      <alignment horizontal="left"/>
    </xf>
    <xf numFmtId="49" fontId="2" fillId="0" borderId="67" xfId="0" applyNumberFormat="1" applyFont="1" applyFill="1" applyBorder="1" applyAlignment="1">
      <alignment horizontal="center" vertical="center"/>
    </xf>
    <xf numFmtId="49" fontId="2" fillId="0" borderId="11" xfId="0" applyNumberFormat="1" applyFont="1" applyFill="1" applyBorder="1" applyAlignment="1">
      <alignment horizontal="center"/>
    </xf>
    <xf numFmtId="0" fontId="42" fillId="0" borderId="0" xfId="0" applyFont="1" applyAlignment="1"/>
    <xf numFmtId="0" fontId="35" fillId="0" borderId="0" xfId="0" applyFont="1" applyAlignment="1"/>
    <xf numFmtId="49" fontId="2" fillId="0" borderId="67" xfId="0" applyNumberFormat="1" applyFont="1" applyFill="1" applyBorder="1" applyAlignment="1">
      <alignment horizontal="left"/>
    </xf>
    <xf numFmtId="3" fontId="5" fillId="0" borderId="67" xfId="0" applyNumberFormat="1" applyFont="1" applyFill="1" applyBorder="1" applyAlignment="1">
      <alignment horizontal="right"/>
    </xf>
    <xf numFmtId="168" fontId="3" fillId="0" borderId="11" xfId="0" applyNumberFormat="1" applyFont="1" applyFill="1" applyBorder="1"/>
    <xf numFmtId="168" fontId="2" fillId="0" borderId="11" xfId="0" applyNumberFormat="1" applyFont="1" applyFill="1" applyBorder="1" applyAlignment="1">
      <alignment horizontal="right"/>
    </xf>
    <xf numFmtId="168" fontId="5" fillId="0" borderId="11" xfId="0" applyNumberFormat="1" applyFont="1" applyFill="1" applyBorder="1" applyAlignment="1">
      <alignment horizontal="right"/>
    </xf>
    <xf numFmtId="168" fontId="11" fillId="0" borderId="11" xfId="0" applyNumberFormat="1" applyFont="1" applyFill="1" applyBorder="1"/>
    <xf numFmtId="168" fontId="2" fillId="0" borderId="11" xfId="0" applyNumberFormat="1" applyFont="1" applyFill="1" applyBorder="1"/>
    <xf numFmtId="168" fontId="2" fillId="0" borderId="0" xfId="0" applyNumberFormat="1" applyFont="1"/>
    <xf numFmtId="0" fontId="5" fillId="0" borderId="11" xfId="0" applyFont="1" applyFill="1" applyBorder="1" applyAlignment="1">
      <alignment horizontal="left" vertical="center"/>
    </xf>
    <xf numFmtId="49" fontId="5" fillId="0" borderId="11" xfId="0" applyNumberFormat="1" applyFont="1" applyFill="1" applyBorder="1" applyAlignment="1">
      <alignment horizontal="left" vertical="center"/>
    </xf>
    <xf numFmtId="0" fontId="5" fillId="0" borderId="67" xfId="0" applyFont="1" applyFill="1" applyBorder="1" applyAlignment="1">
      <alignment horizontal="left"/>
    </xf>
    <xf numFmtId="0" fontId="23" fillId="0" borderId="0" xfId="0" applyFont="1" applyFill="1" applyBorder="1" applyAlignment="1">
      <alignment horizontal="left"/>
    </xf>
    <xf numFmtId="3" fontId="5" fillId="0" borderId="11" xfId="0" applyNumberFormat="1" applyFont="1" applyFill="1" applyBorder="1" applyAlignment="1">
      <alignment vertical="center"/>
    </xf>
    <xf numFmtId="0" fontId="18" fillId="24" borderId="70" xfId="0" applyFont="1" applyFill="1" applyBorder="1" applyAlignment="1">
      <alignment horizontal="center"/>
    </xf>
    <xf numFmtId="0" fontId="17" fillId="24" borderId="31" xfId="0" applyFont="1" applyFill="1" applyBorder="1" applyAlignment="1">
      <alignment horizontal="center" vertical="center"/>
    </xf>
    <xf numFmtId="0" fontId="17" fillId="24" borderId="35" xfId="0" applyFont="1" applyFill="1" applyBorder="1" applyAlignment="1">
      <alignment vertical="center"/>
    </xf>
    <xf numFmtId="167" fontId="17" fillId="24" borderId="33" xfId="0" applyNumberFormat="1" applyFont="1" applyFill="1" applyBorder="1" applyAlignment="1">
      <alignment vertical="center"/>
    </xf>
    <xf numFmtId="0" fontId="17" fillId="24" borderId="33" xfId="0" applyFont="1" applyFill="1" applyBorder="1" applyAlignment="1">
      <alignment vertical="center"/>
    </xf>
    <xf numFmtId="167" fontId="17" fillId="24" borderId="33" xfId="26" applyNumberFormat="1" applyFont="1" applyFill="1" applyBorder="1" applyAlignment="1" applyProtection="1">
      <alignment vertical="center"/>
    </xf>
    <xf numFmtId="0" fontId="18" fillId="24" borderId="31" xfId="0" applyFont="1" applyFill="1" applyBorder="1" applyAlignment="1">
      <alignment horizontal="center" vertical="center"/>
    </xf>
    <xf numFmtId="0" fontId="5" fillId="0" borderId="14" xfId="0" applyFont="1" applyFill="1" applyBorder="1" applyAlignment="1">
      <alignment horizontal="center"/>
    </xf>
    <xf numFmtId="0" fontId="30" fillId="0" borderId="11" xfId="0" applyFont="1" applyFill="1" applyBorder="1" applyAlignment="1"/>
    <xf numFmtId="0" fontId="60" fillId="0" borderId="11" xfId="0" applyFont="1" applyFill="1" applyBorder="1" applyAlignment="1"/>
    <xf numFmtId="49" fontId="3" fillId="24" borderId="11" xfId="0" applyNumberFormat="1" applyFont="1" applyFill="1" applyBorder="1" applyAlignment="1">
      <alignment vertical="center"/>
    </xf>
    <xf numFmtId="3" fontId="2" fillId="0" borderId="17" xfId="0" applyNumberFormat="1" applyFont="1" applyFill="1" applyBorder="1" applyAlignment="1">
      <alignment horizontal="right" vertical="center"/>
    </xf>
    <xf numFmtId="0" fontId="30" fillId="0" borderId="11" xfId="0" applyFont="1" applyFill="1" applyBorder="1"/>
    <xf numFmtId="168" fontId="20" fillId="0" borderId="11" xfId="0" applyNumberFormat="1" applyFont="1" applyFill="1" applyBorder="1"/>
    <xf numFmtId="0" fontId="2" fillId="0" borderId="13" xfId="0" applyFont="1" applyFill="1" applyBorder="1" applyAlignment="1">
      <alignment horizontal="left" vertical="center"/>
    </xf>
    <xf numFmtId="0" fontId="3" fillId="0" borderId="11" xfId="0" applyFont="1" applyFill="1" applyBorder="1" applyAlignment="1">
      <alignment horizontal="left" vertical="center"/>
    </xf>
    <xf numFmtId="49" fontId="3" fillId="0" borderId="11" xfId="0" applyNumberFormat="1" applyFont="1" applyFill="1" applyBorder="1" applyAlignment="1">
      <alignment horizontal="left" vertical="center"/>
    </xf>
    <xf numFmtId="3" fontId="3" fillId="0" borderId="17" xfId="0" applyNumberFormat="1"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5" fillId="0" borderId="11" xfId="0" applyFont="1" applyFill="1" applyBorder="1" applyAlignment="1">
      <alignment horizontal="center" vertical="center"/>
    </xf>
    <xf numFmtId="0" fontId="5" fillId="0" borderId="11" xfId="0" applyFont="1" applyBorder="1" applyAlignment="1">
      <alignment horizontal="right" vertical="center"/>
    </xf>
    <xf numFmtId="0" fontId="2" fillId="0" borderId="13" xfId="0" applyFont="1" applyFill="1" applyBorder="1" applyAlignment="1">
      <alignment vertical="center"/>
    </xf>
    <xf numFmtId="49" fontId="5" fillId="0" borderId="11"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3" xfId="0" applyNumberFormat="1" applyFont="1" applyFill="1" applyBorder="1" applyAlignment="1">
      <alignment horizontal="left" vertical="center"/>
    </xf>
    <xf numFmtId="0" fontId="12" fillId="0" borderId="13" xfId="0" applyFont="1" applyFill="1" applyBorder="1" applyAlignment="1">
      <alignment horizontal="left" vertical="center"/>
    </xf>
    <xf numFmtId="0" fontId="3" fillId="0" borderId="13" xfId="0" applyFont="1" applyFill="1" applyBorder="1" applyAlignment="1">
      <alignment horizontal="left" vertical="center"/>
    </xf>
    <xf numFmtId="49" fontId="3" fillId="0" borderId="13" xfId="0" applyNumberFormat="1" applyFont="1" applyFill="1" applyBorder="1" applyAlignment="1">
      <alignment horizontal="left" vertical="center"/>
    </xf>
    <xf numFmtId="0" fontId="11" fillId="0" borderId="13" xfId="0" applyFont="1" applyFill="1" applyBorder="1" applyAlignment="1">
      <alignment horizontal="left" vertical="center"/>
    </xf>
    <xf numFmtId="3" fontId="3" fillId="0" borderId="13" xfId="0" applyNumberFormat="1" applyFont="1" applyFill="1" applyBorder="1" applyAlignment="1">
      <alignment vertical="center"/>
    </xf>
    <xf numFmtId="3" fontId="5" fillId="0" borderId="17" xfId="0" applyNumberFormat="1" applyFont="1" applyFill="1" applyBorder="1" applyAlignment="1">
      <alignment vertical="center"/>
    </xf>
    <xf numFmtId="0" fontId="60" fillId="0" borderId="11" xfId="0" applyFont="1" applyFill="1" applyBorder="1" applyAlignment="1">
      <alignment vertical="center"/>
    </xf>
    <xf numFmtId="0" fontId="11" fillId="0" borderId="11" xfId="0" applyFont="1" applyFill="1" applyBorder="1" applyAlignment="1">
      <alignment vertical="center"/>
    </xf>
    <xf numFmtId="0" fontId="0" fillId="0" borderId="0" xfId="0" applyFill="1" applyAlignment="1"/>
    <xf numFmtId="0" fontId="2" fillId="0" borderId="11" xfId="0" applyFont="1" applyBorder="1" applyAlignment="1"/>
    <xf numFmtId="0" fontId="3" fillId="0" borderId="20" xfId="0" applyFont="1" applyFill="1" applyBorder="1" applyAlignment="1">
      <alignment horizontal="center"/>
    </xf>
    <xf numFmtId="49" fontId="3" fillId="0" borderId="11" xfId="0" applyNumberFormat="1" applyFont="1" applyFill="1" applyBorder="1" applyAlignment="1">
      <alignment vertical="center"/>
    </xf>
    <xf numFmtId="0" fontId="0" fillId="0" borderId="0" xfId="0" applyFill="1" applyAlignment="1">
      <alignment vertical="top"/>
    </xf>
    <xf numFmtId="0" fontId="5" fillId="0" borderId="11" xfId="0" applyFont="1" applyFill="1" applyBorder="1" applyAlignment="1">
      <alignment horizontal="right" vertical="center"/>
    </xf>
    <xf numFmtId="49" fontId="2" fillId="0" borderId="11" xfId="0" applyNumberFormat="1" applyFont="1" applyFill="1" applyBorder="1" applyAlignment="1"/>
    <xf numFmtId="49" fontId="12" fillId="0" borderId="11" xfId="0" applyNumberFormat="1" applyFont="1" applyFill="1" applyBorder="1" applyAlignment="1">
      <alignment horizontal="left"/>
    </xf>
    <xf numFmtId="0" fontId="13" fillId="0" borderId="11" xfId="0" applyFont="1" applyFill="1" applyBorder="1" applyAlignment="1">
      <alignment horizontal="right"/>
    </xf>
    <xf numFmtId="165" fontId="14" fillId="24" borderId="0" xfId="40" applyNumberFormat="1" applyFont="1" applyFill="1" applyAlignment="1">
      <alignment horizontal="left"/>
    </xf>
    <xf numFmtId="165" fontId="14" fillId="24" borderId="0" xfId="40" applyNumberFormat="1" applyFont="1" applyFill="1"/>
    <xf numFmtId="0" fontId="1" fillId="0" borderId="0" xfId="40" applyFill="1" applyAlignment="1">
      <alignment horizontal="center"/>
    </xf>
    <xf numFmtId="0" fontId="1" fillId="0" borderId="0" xfId="40" applyAlignment="1">
      <alignment horizontal="center"/>
    </xf>
    <xf numFmtId="0" fontId="2" fillId="24" borderId="0" xfId="40" applyFont="1" applyFill="1"/>
    <xf numFmtId="0" fontId="2" fillId="24" borderId="0" xfId="40" applyFont="1" applyFill="1" applyBorder="1"/>
    <xf numFmtId="0" fontId="2" fillId="0" borderId="0" xfId="40" applyFont="1" applyFill="1"/>
    <xf numFmtId="0" fontId="2" fillId="0" borderId="0" xfId="40" applyFont="1"/>
    <xf numFmtId="0" fontId="2" fillId="24" borderId="12" xfId="40" applyFont="1" applyFill="1" applyBorder="1" applyAlignment="1">
      <alignment horizontal="center"/>
    </xf>
    <xf numFmtId="0" fontId="3" fillId="0" borderId="12" xfId="40" applyFont="1" applyFill="1" applyBorder="1" applyAlignment="1">
      <alignment horizontal="center"/>
    </xf>
    <xf numFmtId="0" fontId="2" fillId="24" borderId="71" xfId="40" applyFont="1" applyFill="1" applyBorder="1" applyAlignment="1">
      <alignment horizontal="center"/>
    </xf>
    <xf numFmtId="0" fontId="2" fillId="24" borderId="11" xfId="40" applyFont="1" applyFill="1" applyBorder="1" applyAlignment="1">
      <alignment horizontal="center"/>
    </xf>
    <xf numFmtId="0" fontId="2" fillId="24" borderId="72" xfId="40" applyFont="1" applyFill="1" applyBorder="1" applyAlignment="1">
      <alignment horizontal="center"/>
    </xf>
    <xf numFmtId="0" fontId="5" fillId="24" borderId="11" xfId="40" applyFont="1" applyFill="1" applyBorder="1" applyAlignment="1">
      <alignment horizontal="center"/>
    </xf>
    <xf numFmtId="0" fontId="2" fillId="24" borderId="14" xfId="40" applyFont="1" applyFill="1" applyBorder="1" applyAlignment="1">
      <alignment horizontal="center"/>
    </xf>
    <xf numFmtId="0" fontId="11" fillId="0" borderId="14" xfId="40" applyFont="1" applyFill="1" applyBorder="1" applyAlignment="1">
      <alignment horizontal="center"/>
    </xf>
    <xf numFmtId="0" fontId="3" fillId="24" borderId="14" xfId="40" applyFont="1" applyFill="1" applyBorder="1" applyAlignment="1">
      <alignment horizontal="center"/>
    </xf>
    <xf numFmtId="0" fontId="5" fillId="0" borderId="14" xfId="40" applyFont="1" applyFill="1" applyBorder="1" applyAlignment="1">
      <alignment horizontal="center"/>
    </xf>
    <xf numFmtId="0" fontId="2" fillId="24" borderId="73" xfId="40" applyFont="1" applyFill="1" applyBorder="1" applyAlignment="1">
      <alignment horizontal="center"/>
    </xf>
    <xf numFmtId="0" fontId="2" fillId="24" borderId="27" xfId="40" applyFont="1" applyFill="1" applyBorder="1" applyAlignment="1">
      <alignment horizontal="center"/>
    </xf>
    <xf numFmtId="0" fontId="2" fillId="0" borderId="28" xfId="40" applyFont="1" applyFill="1" applyBorder="1" applyAlignment="1">
      <alignment horizontal="center"/>
    </xf>
    <xf numFmtId="0" fontId="2" fillId="0" borderId="58" xfId="40" applyFont="1" applyFill="1" applyBorder="1" applyAlignment="1">
      <alignment horizontal="center"/>
    </xf>
    <xf numFmtId="0" fontId="2" fillId="24" borderId="74" xfId="40" applyFont="1" applyFill="1" applyBorder="1" applyAlignment="1">
      <alignment horizontal="center"/>
    </xf>
    <xf numFmtId="0" fontId="2" fillId="0" borderId="0" xfId="40" applyFont="1" applyAlignment="1">
      <alignment horizontal="center"/>
    </xf>
    <xf numFmtId="3" fontId="29" fillId="0" borderId="23" xfId="40" applyNumberFormat="1" applyFont="1" applyFill="1" applyBorder="1"/>
    <xf numFmtId="4" fontId="31" fillId="24" borderId="23" xfId="40" applyNumberFormat="1" applyFont="1" applyFill="1" applyBorder="1"/>
    <xf numFmtId="0" fontId="29" fillId="0" borderId="0" xfId="40" applyFont="1"/>
    <xf numFmtId="0" fontId="31" fillId="24" borderId="29" xfId="40" applyFont="1" applyFill="1" applyBorder="1" applyAlignment="1">
      <alignment horizontal="center"/>
    </xf>
    <xf numFmtId="0" fontId="31" fillId="24" borderId="34" xfId="40" applyFont="1" applyFill="1" applyBorder="1"/>
    <xf numFmtId="3" fontId="29" fillId="24" borderId="75" xfId="40" applyNumberFormat="1" applyFont="1" applyFill="1" applyBorder="1" applyAlignment="1">
      <alignment horizontal="center"/>
    </xf>
    <xf numFmtId="3" fontId="29" fillId="24" borderId="23" xfId="40" applyNumberFormat="1" applyFont="1" applyFill="1" applyBorder="1"/>
    <xf numFmtId="3" fontId="31" fillId="24" borderId="23" xfId="40" applyNumberFormat="1" applyFont="1" applyFill="1" applyBorder="1"/>
    <xf numFmtId="0" fontId="29" fillId="24" borderId="34" xfId="40" applyFont="1" applyFill="1" applyBorder="1" applyAlignment="1">
      <alignment vertical="center" wrapText="1"/>
    </xf>
    <xf numFmtId="0" fontId="29" fillId="24" borderId="76" xfId="40" applyFont="1" applyFill="1" applyBorder="1" applyAlignment="1">
      <alignment horizontal="center" vertical="center"/>
    </xf>
    <xf numFmtId="0" fontId="39" fillId="24" borderId="29" xfId="40" applyFont="1" applyFill="1" applyBorder="1" applyAlignment="1">
      <alignment horizontal="center" vertical="center"/>
    </xf>
    <xf numFmtId="0" fontId="29" fillId="24" borderId="23" xfId="40" applyFont="1" applyFill="1" applyBorder="1" applyAlignment="1">
      <alignment vertical="center" wrapText="1"/>
    </xf>
    <xf numFmtId="3" fontId="29" fillId="24" borderId="76" xfId="40" applyNumberFormat="1" applyFont="1" applyFill="1" applyBorder="1" applyAlignment="1">
      <alignment horizontal="center" vertical="center"/>
    </xf>
    <xf numFmtId="0" fontId="29" fillId="24" borderId="29" xfId="40" applyFont="1" applyFill="1" applyBorder="1" applyAlignment="1">
      <alignment horizontal="center" vertical="center"/>
    </xf>
    <xf numFmtId="0" fontId="29" fillId="24" borderId="34" xfId="40" applyFont="1" applyFill="1" applyBorder="1" applyAlignment="1">
      <alignment vertical="center"/>
    </xf>
    <xf numFmtId="3" fontId="39" fillId="24" borderId="23" xfId="40" applyNumberFormat="1" applyFont="1" applyFill="1" applyBorder="1" applyAlignment="1" applyProtection="1">
      <alignment vertical="center"/>
      <protection hidden="1"/>
    </xf>
    <xf numFmtId="3" fontId="32" fillId="0" borderId="23" xfId="40" applyNumberFormat="1" applyFont="1" applyFill="1" applyBorder="1" applyAlignment="1" applyProtection="1">
      <alignment vertical="center"/>
      <protection hidden="1"/>
    </xf>
    <xf numFmtId="0" fontId="29" fillId="24" borderId="23" xfId="40" applyFont="1" applyFill="1" applyBorder="1" applyAlignment="1">
      <alignment vertical="center"/>
    </xf>
    <xf numFmtId="3" fontId="29" fillId="0" borderId="0" xfId="40" applyNumberFormat="1" applyFont="1"/>
    <xf numFmtId="3" fontId="29" fillId="0" borderId="23" xfId="40" applyNumberFormat="1" applyFont="1" applyFill="1" applyBorder="1" applyAlignment="1" applyProtection="1">
      <alignment vertical="center"/>
      <protection locked="0"/>
    </xf>
    <xf numFmtId="3" fontId="29" fillId="24" borderId="0" xfId="40" applyNumberFormat="1" applyFont="1" applyFill="1" applyBorder="1" applyAlignment="1">
      <alignment vertical="center"/>
    </xf>
    <xf numFmtId="0" fontId="29" fillId="0" borderId="10" xfId="40" applyFont="1" applyFill="1" applyBorder="1" applyAlignment="1"/>
    <xf numFmtId="3" fontId="29" fillId="25" borderId="37" xfId="40" applyNumberFormat="1" applyFont="1" applyFill="1" applyBorder="1"/>
    <xf numFmtId="0" fontId="31" fillId="26" borderId="15" xfId="40" applyFont="1" applyFill="1" applyBorder="1"/>
    <xf numFmtId="3" fontId="31" fillId="25" borderId="37" xfId="40" applyNumberFormat="1" applyFont="1" applyFill="1" applyBorder="1"/>
    <xf numFmtId="3" fontId="31" fillId="26" borderId="35" xfId="40" applyNumberFormat="1" applyFont="1" applyFill="1" applyBorder="1"/>
    <xf numFmtId="0" fontId="31" fillId="26" borderId="44" xfId="40" applyFont="1" applyFill="1" applyBorder="1"/>
    <xf numFmtId="3" fontId="39" fillId="24" borderId="23" xfId="40" applyNumberFormat="1" applyFont="1" applyFill="1" applyBorder="1" applyAlignment="1" applyProtection="1">
      <alignment vertical="center"/>
      <protection locked="0"/>
    </xf>
    <xf numFmtId="3" fontId="32" fillId="0" borderId="23" xfId="40" applyNumberFormat="1" applyFont="1" applyFill="1" applyBorder="1" applyAlignment="1">
      <alignment vertical="center"/>
    </xf>
    <xf numFmtId="0" fontId="29" fillId="24" borderId="0" xfId="40" applyFont="1" applyFill="1" applyBorder="1" applyAlignment="1">
      <alignment vertical="center" wrapText="1"/>
    </xf>
    <xf numFmtId="3" fontId="31" fillId="26" borderId="37" xfId="40" applyNumberFormat="1" applyFont="1" applyFill="1" applyBorder="1" applyAlignment="1">
      <alignment vertical="center"/>
    </xf>
    <xf numFmtId="3" fontId="31" fillId="25" borderId="37" xfId="40" applyNumberFormat="1" applyFont="1" applyFill="1" applyBorder="1" applyAlignment="1">
      <alignment vertical="center"/>
    </xf>
    <xf numFmtId="3" fontId="31" fillId="26" borderId="35" xfId="40" applyNumberFormat="1" applyFont="1" applyFill="1" applyBorder="1" applyAlignment="1">
      <alignment vertical="center"/>
    </xf>
    <xf numFmtId="0" fontId="31" fillId="0" borderId="29" xfId="40" applyFont="1" applyFill="1" applyBorder="1" applyAlignment="1">
      <alignment horizontal="center" vertical="center"/>
    </xf>
    <xf numFmtId="3" fontId="31" fillId="0" borderId="23" xfId="40" applyNumberFormat="1" applyFont="1" applyFill="1" applyBorder="1" applyAlignment="1">
      <alignment vertical="center"/>
    </xf>
    <xf numFmtId="3" fontId="31" fillId="0" borderId="76" xfId="40" applyNumberFormat="1" applyFont="1" applyFill="1" applyBorder="1" applyAlignment="1">
      <alignment horizontal="center" vertical="center"/>
    </xf>
    <xf numFmtId="0" fontId="31" fillId="26" borderId="77" xfId="40" applyFont="1" applyFill="1" applyBorder="1" applyAlignment="1">
      <alignment vertical="center"/>
    </xf>
    <xf numFmtId="3" fontId="29" fillId="25" borderId="77" xfId="40" applyNumberFormat="1" applyFont="1" applyFill="1" applyBorder="1" applyAlignment="1">
      <alignment vertical="center"/>
    </xf>
    <xf numFmtId="3" fontId="31" fillId="25" borderId="77" xfId="40" applyNumberFormat="1" applyFont="1" applyFill="1" applyBorder="1" applyAlignment="1">
      <alignment vertical="center"/>
    </xf>
    <xf numFmtId="0" fontId="31" fillId="26" borderId="54" xfId="40" applyFont="1" applyFill="1" applyBorder="1" applyAlignment="1">
      <alignment vertical="center"/>
    </xf>
    <xf numFmtId="3" fontId="31" fillId="26" borderId="54" xfId="40" applyNumberFormat="1" applyFont="1" applyFill="1" applyBorder="1" applyAlignment="1">
      <alignment vertical="center"/>
    </xf>
    <xf numFmtId="0" fontId="31" fillId="0" borderId="34" xfId="40" applyFont="1" applyFill="1" applyBorder="1" applyAlignment="1">
      <alignment horizontal="left" vertical="center"/>
    </xf>
    <xf numFmtId="3" fontId="29" fillId="0" borderId="23" xfId="40" applyNumberFormat="1" applyFont="1" applyFill="1" applyBorder="1" applyAlignment="1" applyProtection="1">
      <alignment vertical="center"/>
      <protection hidden="1"/>
    </xf>
    <xf numFmtId="0" fontId="2" fillId="0" borderId="0" xfId="40" applyFont="1" applyFill="1" applyBorder="1"/>
    <xf numFmtId="4" fontId="2" fillId="0" borderId="0" xfId="40" applyNumberFormat="1" applyFont="1"/>
    <xf numFmtId="3" fontId="2" fillId="0" borderId="0" xfId="40" applyNumberFormat="1" applyFont="1"/>
    <xf numFmtId="3" fontId="29" fillId="24" borderId="30" xfId="40" applyNumberFormat="1" applyFont="1" applyFill="1" applyBorder="1" applyAlignment="1">
      <alignment vertical="center"/>
    </xf>
    <xf numFmtId="3" fontId="29" fillId="26" borderId="54" xfId="40" applyNumberFormat="1" applyFont="1" applyFill="1" applyBorder="1" applyAlignment="1">
      <alignment horizontal="center"/>
    </xf>
    <xf numFmtId="3" fontId="32" fillId="24" borderId="34" xfId="40" applyNumberFormat="1" applyFont="1" applyFill="1" applyBorder="1" applyAlignment="1">
      <alignment vertical="center" wrapText="1"/>
    </xf>
    <xf numFmtId="3" fontId="3" fillId="0" borderId="49" xfId="0" applyNumberFormat="1" applyFont="1" applyFill="1" applyBorder="1" applyAlignment="1" applyProtection="1">
      <alignment vertical="center"/>
    </xf>
    <xf numFmtId="3" fontId="3" fillId="0" borderId="22" xfId="0" applyNumberFormat="1" applyFont="1" applyFill="1" applyBorder="1" applyAlignment="1" applyProtection="1">
      <alignment vertical="center"/>
      <protection locked="0"/>
    </xf>
    <xf numFmtId="3" fontId="3" fillId="0" borderId="22" xfId="0" applyNumberFormat="1" applyFont="1" applyFill="1" applyBorder="1" applyAlignment="1" applyProtection="1">
      <alignment vertical="center"/>
    </xf>
    <xf numFmtId="3" fontId="21" fillId="0" borderId="22" xfId="0" applyNumberFormat="1" applyFont="1" applyFill="1" applyBorder="1" applyAlignment="1" applyProtection="1">
      <alignment vertical="center"/>
      <protection locked="0"/>
    </xf>
    <xf numFmtId="3" fontId="31" fillId="26" borderId="55" xfId="40" applyNumberFormat="1" applyFont="1" applyFill="1" applyBorder="1" applyAlignment="1">
      <alignment horizontal="center"/>
    </xf>
    <xf numFmtId="3" fontId="34" fillId="0" borderId="24" xfId="0" applyNumberFormat="1" applyFont="1" applyFill="1" applyBorder="1" applyAlignment="1">
      <alignment vertical="center"/>
    </xf>
    <xf numFmtId="49" fontId="3" fillId="24"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31" fillId="26" borderId="54" xfId="40" applyNumberFormat="1" applyFont="1" applyFill="1" applyBorder="1" applyAlignment="1">
      <alignment horizontal="center"/>
    </xf>
    <xf numFmtId="3" fontId="31" fillId="26" borderId="79" xfId="40" applyNumberFormat="1" applyFont="1" applyFill="1" applyBorder="1" applyAlignment="1">
      <alignment horizontal="center"/>
    </xf>
    <xf numFmtId="3" fontId="31" fillId="0" borderId="80" xfId="40" applyNumberFormat="1" applyFont="1" applyFill="1" applyBorder="1" applyAlignment="1">
      <alignment horizontal="center" vertical="center"/>
    </xf>
    <xf numFmtId="0" fontId="29" fillId="0" borderId="81" xfId="40" applyFont="1" applyFill="1" applyBorder="1"/>
    <xf numFmtId="0" fontId="18" fillId="0" borderId="0" xfId="0" applyFont="1" applyAlignment="1"/>
    <xf numFmtId="0" fontId="0" fillId="0" borderId="0" xfId="0" applyFill="1" applyAlignment="1">
      <alignment horizontal="right"/>
    </xf>
    <xf numFmtId="49" fontId="2" fillId="0" borderId="14" xfId="0" applyNumberFormat="1" applyFont="1" applyFill="1" applyBorder="1" applyAlignment="1">
      <alignment horizontal="left"/>
    </xf>
    <xf numFmtId="3" fontId="29" fillId="25" borderId="70" xfId="40" applyNumberFormat="1" applyFont="1" applyFill="1" applyBorder="1" applyAlignment="1">
      <alignment vertical="center"/>
    </xf>
    <xf numFmtId="3" fontId="31" fillId="0" borderId="30" xfId="40" applyNumberFormat="1" applyFont="1" applyFill="1" applyBorder="1" applyAlignment="1">
      <alignment vertical="center"/>
    </xf>
    <xf numFmtId="3" fontId="29" fillId="25" borderId="82" xfId="40" applyNumberFormat="1" applyFont="1" applyFill="1" applyBorder="1" applyAlignment="1">
      <alignment vertical="center"/>
    </xf>
    <xf numFmtId="3" fontId="29" fillId="0" borderId="30" xfId="40" applyNumberFormat="1" applyFont="1" applyFill="1" applyBorder="1" applyAlignment="1" applyProtection="1">
      <alignment vertical="center"/>
      <protection hidden="1"/>
    </xf>
    <xf numFmtId="168" fontId="2" fillId="0" borderId="11" xfId="0" applyNumberFormat="1" applyFont="1" applyFill="1" applyBorder="1" applyAlignment="1">
      <alignment vertical="center"/>
    </xf>
    <xf numFmtId="3" fontId="11" fillId="0" borderId="17" xfId="0" applyNumberFormat="1" applyFont="1" applyFill="1" applyBorder="1" applyAlignment="1"/>
    <xf numFmtId="3" fontId="11" fillId="0" borderId="17" xfId="0" applyNumberFormat="1" applyFont="1" applyFill="1" applyBorder="1" applyAlignment="1">
      <alignment horizontal="right" vertical="center"/>
    </xf>
    <xf numFmtId="167" fontId="17" fillId="24" borderId="24" xfId="0" applyNumberFormat="1" applyFont="1" applyFill="1" applyBorder="1" applyAlignment="1">
      <alignment vertical="center"/>
    </xf>
    <xf numFmtId="0" fontId="18" fillId="24" borderId="22" xfId="0" applyFont="1" applyFill="1" applyBorder="1" applyAlignment="1">
      <alignment horizontal="center"/>
    </xf>
    <xf numFmtId="167" fontId="17" fillId="24" borderId="23" xfId="26" applyNumberFormat="1" applyFont="1" applyFill="1" applyBorder="1" applyAlignment="1" applyProtection="1">
      <alignment vertical="center"/>
    </xf>
    <xf numFmtId="3" fontId="5" fillId="0" borderId="21" xfId="0" applyNumberFormat="1" applyFont="1" applyFill="1" applyBorder="1" applyAlignment="1" applyProtection="1">
      <alignment vertical="center"/>
      <protection locked="0"/>
    </xf>
    <xf numFmtId="3" fontId="31" fillId="26" borderId="35" xfId="40" applyNumberFormat="1" applyFont="1" applyFill="1" applyBorder="1" applyAlignment="1">
      <alignment horizontal="center" vertical="center"/>
    </xf>
    <xf numFmtId="3" fontId="29" fillId="0" borderId="76" xfId="40" applyNumberFormat="1" applyFont="1" applyFill="1" applyBorder="1" applyAlignment="1">
      <alignment horizontal="center" vertical="center"/>
    </xf>
    <xf numFmtId="0" fontId="29" fillId="0" borderId="23" xfId="40" applyFont="1" applyFill="1" applyBorder="1" applyAlignment="1">
      <alignment vertical="center" wrapText="1"/>
    </xf>
    <xf numFmtId="0" fontId="29" fillId="0" borderId="0" xfId="40" applyFont="1" applyFill="1" applyBorder="1" applyAlignment="1">
      <alignment vertical="center"/>
    </xf>
    <xf numFmtId="0" fontId="31" fillId="0" borderId="76" xfId="40" applyFont="1" applyFill="1" applyBorder="1" applyAlignment="1">
      <alignment horizontal="center" vertical="center"/>
    </xf>
    <xf numFmtId="0" fontId="31" fillId="0" borderId="23" xfId="40" applyFont="1" applyFill="1" applyBorder="1" applyAlignment="1">
      <alignment horizontal="left" vertical="center"/>
    </xf>
    <xf numFmtId="3" fontId="32" fillId="0" borderId="30" xfId="40" applyNumberFormat="1" applyFont="1" applyFill="1" applyBorder="1" applyAlignment="1" applyProtection="1">
      <alignment vertical="center"/>
      <protection hidden="1"/>
    </xf>
    <xf numFmtId="0" fontId="31" fillId="26" borderId="85" xfId="40" applyFont="1" applyFill="1" applyBorder="1"/>
    <xf numFmtId="0" fontId="31" fillId="26" borderId="61" xfId="40" applyFont="1" applyFill="1" applyBorder="1"/>
    <xf numFmtId="0" fontId="31" fillId="26" borderId="85" xfId="40" applyFont="1" applyFill="1" applyBorder="1" applyAlignment="1">
      <alignment vertical="center"/>
    </xf>
    <xf numFmtId="0" fontId="31" fillId="26" borderId="61" xfId="40" applyFont="1" applyFill="1" applyBorder="1" applyAlignment="1">
      <alignment vertical="center"/>
    </xf>
    <xf numFmtId="0" fontId="31" fillId="0" borderId="34" xfId="40" applyFont="1" applyFill="1" applyBorder="1" applyAlignment="1">
      <alignment vertical="center"/>
    </xf>
    <xf numFmtId="0" fontId="31" fillId="26" borderId="86" xfId="40" applyFont="1" applyFill="1" applyBorder="1" applyAlignment="1">
      <alignment vertical="center"/>
    </xf>
    <xf numFmtId="0" fontId="31" fillId="26" borderId="87" xfId="40" applyFont="1" applyFill="1" applyBorder="1" applyAlignment="1">
      <alignment vertical="center"/>
    </xf>
    <xf numFmtId="0" fontId="39" fillId="24" borderId="23" xfId="40" applyFont="1" applyFill="1" applyBorder="1" applyAlignment="1">
      <alignment vertical="center" wrapText="1"/>
    </xf>
    <xf numFmtId="3" fontId="5" fillId="0" borderId="22" xfId="0" applyNumberFormat="1" applyFont="1" applyFill="1" applyBorder="1" applyAlignment="1" applyProtection="1">
      <alignment vertical="center"/>
    </xf>
    <xf numFmtId="167" fontId="18" fillId="24" borderId="22" xfId="26" applyNumberFormat="1" applyFont="1" applyFill="1" applyBorder="1" applyAlignment="1" applyProtection="1">
      <alignment vertical="center"/>
    </xf>
    <xf numFmtId="167" fontId="18" fillId="24" borderId="23" xfId="26" applyNumberFormat="1" applyFont="1" applyFill="1" applyBorder="1" applyAlignment="1" applyProtection="1">
      <alignment vertical="center"/>
    </xf>
    <xf numFmtId="3" fontId="39" fillId="0" borderId="23" xfId="40" applyNumberFormat="1" applyFont="1" applyFill="1" applyBorder="1" applyAlignment="1" applyProtection="1">
      <alignment vertical="center"/>
      <protection locked="0"/>
    </xf>
    <xf numFmtId="49" fontId="12" fillId="0" borderId="11" xfId="0" applyNumberFormat="1" applyFont="1" applyFill="1" applyBorder="1" applyAlignment="1">
      <alignment horizontal="left" vertical="center"/>
    </xf>
    <xf numFmtId="49" fontId="2" fillId="27" borderId="11" xfId="0" applyNumberFormat="1" applyFont="1" applyFill="1" applyBorder="1" applyAlignment="1">
      <alignment horizontal="left"/>
    </xf>
    <xf numFmtId="3" fontId="2" fillId="0" borderId="18" xfId="0" applyNumberFormat="1" applyFont="1" applyFill="1" applyBorder="1" applyAlignment="1">
      <alignment horizontal="left"/>
    </xf>
    <xf numFmtId="3" fontId="31" fillId="0" borderId="88" xfId="40" applyNumberFormat="1" applyFont="1" applyFill="1" applyBorder="1" applyAlignment="1">
      <alignment horizontal="center" vertical="center"/>
    </xf>
    <xf numFmtId="0" fontId="29" fillId="0" borderId="82" xfId="40" applyFont="1" applyFill="1" applyBorder="1" applyAlignment="1">
      <alignment vertical="center"/>
    </xf>
    <xf numFmtId="0" fontId="29" fillId="0" borderId="89" xfId="40" applyFont="1" applyFill="1" applyBorder="1" applyAlignment="1">
      <alignment vertical="center"/>
    </xf>
    <xf numFmtId="0" fontId="39" fillId="0" borderId="29" xfId="40" applyFont="1" applyFill="1" applyBorder="1" applyAlignment="1">
      <alignment horizontal="center" vertical="center"/>
    </xf>
    <xf numFmtId="0" fontId="39" fillId="0" borderId="34" xfId="40" applyFont="1" applyFill="1" applyBorder="1" applyAlignment="1">
      <alignment horizontal="left" vertical="center"/>
    </xf>
    <xf numFmtId="0" fontId="5" fillId="0" borderId="0" xfId="0" applyFont="1" applyFill="1" applyBorder="1" applyAlignment="1">
      <alignment horizontal="left"/>
    </xf>
    <xf numFmtId="0" fontId="61" fillId="0" borderId="13" xfId="0" applyFont="1" applyFill="1" applyBorder="1" applyAlignment="1">
      <alignment horizontal="left"/>
    </xf>
    <xf numFmtId="49" fontId="5" fillId="0" borderId="11" xfId="0" applyNumberFormat="1" applyFont="1" applyFill="1" applyBorder="1" applyAlignment="1">
      <alignment horizontal="center"/>
    </xf>
    <xf numFmtId="0" fontId="66" fillId="0" borderId="11" xfId="0" applyFont="1" applyFill="1" applyBorder="1" applyAlignment="1">
      <alignment horizontal="left"/>
    </xf>
    <xf numFmtId="49" fontId="33" fillId="24" borderId="64" xfId="0" applyNumberFormat="1" applyFont="1" applyFill="1" applyBorder="1" applyAlignment="1">
      <alignment horizontal="center" vertical="center"/>
    </xf>
    <xf numFmtId="0" fontId="33" fillId="24" borderId="67" xfId="0" applyFont="1" applyFill="1" applyBorder="1" applyAlignment="1">
      <alignment vertical="center"/>
    </xf>
    <xf numFmtId="49" fontId="33" fillId="24" borderId="67" xfId="0" applyNumberFormat="1" applyFont="1" applyFill="1" applyBorder="1" applyAlignment="1">
      <alignment horizontal="center" vertical="center"/>
    </xf>
    <xf numFmtId="49" fontId="19" fillId="24" borderId="18" xfId="0" applyNumberFormat="1" applyFont="1" applyFill="1" applyBorder="1" applyAlignment="1">
      <alignment horizontal="center" vertical="center"/>
    </xf>
    <xf numFmtId="0" fontId="33" fillId="24" borderId="64" xfId="0" applyFont="1" applyFill="1" applyBorder="1" applyAlignment="1">
      <alignment vertical="center"/>
    </xf>
    <xf numFmtId="0" fontId="11" fillId="24" borderId="90" xfId="0" applyFont="1" applyFill="1" applyBorder="1" applyAlignment="1">
      <alignment vertical="center"/>
    </xf>
    <xf numFmtId="0" fontId="11" fillId="24" borderId="67" xfId="0" applyFont="1" applyFill="1" applyBorder="1" applyAlignment="1">
      <alignment vertical="center"/>
    </xf>
    <xf numFmtId="0" fontId="18" fillId="24" borderId="91" xfId="0" applyFont="1" applyFill="1" applyBorder="1" applyAlignment="1">
      <alignment horizontal="center"/>
    </xf>
    <xf numFmtId="49" fontId="33" fillId="24" borderId="94" xfId="0" applyNumberFormat="1" applyFont="1" applyFill="1" applyBorder="1" applyAlignment="1">
      <alignment horizontal="center" vertical="center"/>
    </xf>
    <xf numFmtId="49" fontId="19" fillId="24" borderId="14" xfId="0" applyNumberFormat="1" applyFont="1" applyFill="1" applyBorder="1" applyAlignment="1">
      <alignment horizontal="center" vertical="center"/>
    </xf>
    <xf numFmtId="0" fontId="19" fillId="24" borderId="14" xfId="0" applyFont="1" applyFill="1" applyBorder="1" applyAlignment="1">
      <alignment vertical="center"/>
    </xf>
    <xf numFmtId="49" fontId="11" fillId="24" borderId="95" xfId="0" applyNumberFormat="1" applyFont="1" applyFill="1" applyBorder="1" applyAlignment="1">
      <alignment horizontal="center" vertical="center"/>
    </xf>
    <xf numFmtId="49" fontId="11" fillId="24" borderId="90" xfId="0" applyNumberFormat="1" applyFont="1" applyFill="1" applyBorder="1" applyAlignment="1">
      <alignment horizontal="center" vertical="center"/>
    </xf>
    <xf numFmtId="168" fontId="11" fillId="0" borderId="11" xfId="0" applyNumberFormat="1" applyFont="1" applyFill="1" applyBorder="1" applyAlignment="1">
      <alignment horizontal="right"/>
    </xf>
    <xf numFmtId="0" fontId="2" fillId="24" borderId="96" xfId="0" applyFont="1" applyFill="1" applyBorder="1" applyAlignment="1" applyProtection="1">
      <alignment vertical="center"/>
    </xf>
    <xf numFmtId="3" fontId="3" fillId="0" borderId="66" xfId="0" applyNumberFormat="1" applyFont="1" applyFill="1" applyBorder="1" applyAlignment="1" applyProtection="1">
      <alignment vertical="center"/>
    </xf>
    <xf numFmtId="49" fontId="11" fillId="24" borderId="97" xfId="0" applyNumberFormat="1" applyFont="1" applyFill="1" applyBorder="1" applyAlignment="1" applyProtection="1">
      <alignment horizontal="center" vertical="center"/>
    </xf>
    <xf numFmtId="0" fontId="2" fillId="24" borderId="98" xfId="0" applyFont="1" applyFill="1" applyBorder="1" applyAlignment="1" applyProtection="1">
      <alignment vertical="center"/>
    </xf>
    <xf numFmtId="3" fontId="3" fillId="0" borderId="99" xfId="0" applyNumberFormat="1" applyFont="1" applyFill="1" applyBorder="1" applyAlignment="1" applyProtection="1">
      <alignment vertical="center"/>
    </xf>
    <xf numFmtId="3" fontId="3" fillId="0" borderId="49" xfId="0" applyNumberFormat="1" applyFont="1" applyFill="1" applyBorder="1" applyAlignment="1" applyProtection="1">
      <alignment horizontal="right" vertical="center"/>
    </xf>
    <xf numFmtId="0" fontId="23" fillId="24" borderId="30" xfId="0" applyFont="1" applyFill="1" applyBorder="1" applyAlignment="1" applyProtection="1">
      <alignment vertical="center"/>
    </xf>
    <xf numFmtId="49" fontId="23" fillId="24" borderId="29" xfId="0" applyNumberFormat="1" applyFont="1" applyFill="1" applyBorder="1" applyAlignment="1" applyProtection="1">
      <alignment horizontal="center" vertical="center"/>
    </xf>
    <xf numFmtId="3" fontId="3" fillId="0" borderId="65" xfId="0" applyNumberFormat="1" applyFont="1" applyFill="1" applyBorder="1" applyAlignment="1" applyProtection="1">
      <alignment vertical="center"/>
      <protection locked="0"/>
    </xf>
    <xf numFmtId="3" fontId="3" fillId="0" borderId="45" xfId="0" applyNumberFormat="1" applyFont="1" applyFill="1" applyBorder="1" applyAlignment="1" applyProtection="1">
      <alignment vertical="center"/>
      <protection locked="0"/>
    </xf>
    <xf numFmtId="3" fontId="3" fillId="0" borderId="66" xfId="0" applyNumberFormat="1" applyFont="1" applyFill="1" applyBorder="1" applyAlignment="1" applyProtection="1">
      <alignment vertical="center"/>
      <protection locked="0"/>
    </xf>
    <xf numFmtId="0" fontId="11" fillId="24" borderId="40" xfId="0" applyFont="1" applyFill="1" applyBorder="1" applyAlignment="1" applyProtection="1">
      <alignment vertical="center"/>
    </xf>
    <xf numFmtId="3" fontId="5" fillId="0" borderId="49" xfId="0" applyNumberFormat="1" applyFont="1" applyFill="1" applyBorder="1" applyAlignment="1" applyProtection="1">
      <alignment vertical="center"/>
      <protection locked="0"/>
    </xf>
    <xf numFmtId="49" fontId="11" fillId="24" borderId="101" xfId="0" applyNumberFormat="1" applyFont="1" applyFill="1" applyBorder="1" applyAlignment="1" applyProtection="1">
      <alignment horizontal="center" vertical="center"/>
    </xf>
    <xf numFmtId="49" fontId="11" fillId="24" borderId="56" xfId="0" applyNumberFormat="1" applyFont="1" applyFill="1" applyBorder="1" applyAlignment="1" applyProtection="1">
      <alignment horizontal="center" vertical="center"/>
    </xf>
    <xf numFmtId="3" fontId="11" fillId="0" borderId="21" xfId="0" applyNumberFormat="1" applyFont="1" applyFill="1" applyBorder="1" applyAlignment="1" applyProtection="1">
      <alignment vertical="center"/>
    </xf>
    <xf numFmtId="3" fontId="3" fillId="0" borderId="99" xfId="0" applyNumberFormat="1" applyFont="1" applyFill="1" applyBorder="1" applyAlignment="1" applyProtection="1">
      <alignment vertical="center"/>
      <protection locked="0"/>
    </xf>
    <xf numFmtId="3" fontId="3" fillId="0" borderId="100" xfId="0" applyNumberFormat="1" applyFont="1" applyFill="1" applyBorder="1" applyAlignment="1" applyProtection="1">
      <alignment vertical="center"/>
      <protection locked="0"/>
    </xf>
    <xf numFmtId="3" fontId="3" fillId="0" borderId="53" xfId="0" applyNumberFormat="1" applyFont="1" applyFill="1" applyBorder="1" applyAlignment="1" applyProtection="1">
      <alignment vertical="center"/>
      <protection locked="0"/>
    </xf>
    <xf numFmtId="3" fontId="3" fillId="0" borderId="52" xfId="0" applyNumberFormat="1" applyFont="1" applyFill="1" applyBorder="1" applyAlignment="1" applyProtection="1">
      <alignment vertical="center"/>
      <protection locked="0"/>
    </xf>
    <xf numFmtId="3" fontId="3" fillId="0" borderId="63" xfId="0" applyNumberFormat="1" applyFont="1" applyFill="1" applyBorder="1" applyAlignment="1" applyProtection="1">
      <alignment vertical="center"/>
      <protection locked="0"/>
    </xf>
    <xf numFmtId="49" fontId="23" fillId="24" borderId="11" xfId="0" applyNumberFormat="1" applyFont="1" applyFill="1" applyBorder="1" applyAlignment="1">
      <alignment horizontal="center" vertical="center"/>
    </xf>
    <xf numFmtId="0" fontId="23" fillId="24" borderId="11" xfId="0" applyFont="1" applyFill="1" applyBorder="1" applyAlignment="1">
      <alignment vertical="center"/>
    </xf>
    <xf numFmtId="49" fontId="5" fillId="0" borderId="11" xfId="0" applyNumberFormat="1" applyFont="1" applyFill="1" applyBorder="1" applyAlignment="1"/>
    <xf numFmtId="3" fontId="4" fillId="24" borderId="76" xfId="40" applyNumberFormat="1" applyFont="1" applyFill="1" applyBorder="1" applyAlignment="1">
      <alignment horizontal="center" vertical="center"/>
    </xf>
    <xf numFmtId="3" fontId="4" fillId="0" borderId="23" xfId="40" applyNumberFormat="1" applyFont="1" applyFill="1" applyBorder="1" applyAlignment="1">
      <alignment vertical="center"/>
    </xf>
    <xf numFmtId="0" fontId="4" fillId="0" borderId="0" xfId="40" applyFont="1"/>
    <xf numFmtId="0" fontId="39" fillId="0" borderId="76" xfId="40" applyFont="1" applyFill="1" applyBorder="1" applyAlignment="1">
      <alignment horizontal="center" vertical="center"/>
    </xf>
    <xf numFmtId="0" fontId="39" fillId="0" borderId="23" xfId="40" applyFont="1" applyFill="1" applyBorder="1" applyAlignment="1">
      <alignment vertical="center" wrapText="1"/>
    </xf>
    <xf numFmtId="0" fontId="31" fillId="0" borderId="23" xfId="40" applyFont="1" applyFill="1" applyBorder="1" applyAlignment="1">
      <alignment vertical="center"/>
    </xf>
    <xf numFmtId="3" fontId="29" fillId="0" borderId="30" xfId="40" applyNumberFormat="1" applyFont="1" applyFill="1" applyBorder="1" applyAlignment="1">
      <alignment horizontal="center"/>
    </xf>
    <xf numFmtId="3" fontId="31" fillId="0" borderId="0" xfId="40" applyNumberFormat="1" applyFont="1" applyFill="1" applyBorder="1" applyAlignment="1">
      <alignment horizontal="center"/>
    </xf>
    <xf numFmtId="0" fontId="39" fillId="0" borderId="34" xfId="40" applyFont="1" applyFill="1" applyBorder="1" applyAlignment="1">
      <alignment vertical="center"/>
    </xf>
    <xf numFmtId="0" fontId="39" fillId="0" borderId="23" xfId="40" applyFont="1" applyFill="1" applyBorder="1" applyAlignment="1">
      <alignment vertical="center"/>
    </xf>
    <xf numFmtId="0" fontId="39" fillId="0" borderId="76" xfId="40" applyFont="1" applyFill="1" applyBorder="1" applyAlignment="1">
      <alignment horizontal="center" vertical="center" wrapText="1"/>
    </xf>
    <xf numFmtId="0" fontId="39" fillId="0" borderId="29" xfId="40" applyFont="1" applyFill="1" applyBorder="1" applyAlignment="1">
      <alignment horizontal="center" vertical="center" wrapText="1"/>
    </xf>
    <xf numFmtId="0" fontId="31" fillId="0" borderId="34" xfId="40" applyFont="1" applyFill="1" applyBorder="1"/>
    <xf numFmtId="3" fontId="31" fillId="0" borderId="34" xfId="40" applyNumberFormat="1" applyFont="1" applyFill="1" applyBorder="1"/>
    <xf numFmtId="3" fontId="31" fillId="0" borderId="23" xfId="40" applyNumberFormat="1" applyFont="1" applyFill="1" applyBorder="1"/>
    <xf numFmtId="0" fontId="31" fillId="0" borderId="102" xfId="40" applyFont="1" applyFill="1" applyBorder="1" applyAlignment="1">
      <alignment horizontal="center" vertical="center"/>
    </xf>
    <xf numFmtId="0" fontId="31" fillId="0" borderId="37" xfId="40" applyFont="1" applyFill="1" applyBorder="1"/>
    <xf numFmtId="0" fontId="29" fillId="0" borderId="29" xfId="40" applyFont="1" applyFill="1" applyBorder="1" applyAlignment="1">
      <alignment horizontal="center" vertical="center"/>
    </xf>
    <xf numFmtId="3" fontId="31" fillId="0" borderId="23" xfId="40" applyNumberFormat="1" applyFont="1" applyFill="1" applyBorder="1" applyAlignment="1" applyProtection="1">
      <alignment vertical="center"/>
      <protection hidden="1"/>
    </xf>
    <xf numFmtId="0" fontId="29" fillId="0" borderId="23" xfId="40" applyFont="1" applyFill="1" applyBorder="1" applyAlignment="1">
      <alignment vertical="center"/>
    </xf>
    <xf numFmtId="0" fontId="39" fillId="0" borderId="23" xfId="40" applyFont="1" applyFill="1" applyBorder="1" applyAlignment="1">
      <alignment horizontal="left" vertical="center"/>
    </xf>
    <xf numFmtId="3" fontId="32" fillId="25" borderId="55" xfId="40" applyNumberFormat="1" applyFont="1" applyFill="1" applyBorder="1" applyAlignment="1">
      <alignment horizontal="center" vertical="center"/>
    </xf>
    <xf numFmtId="3" fontId="31" fillId="0" borderId="89" xfId="40" applyNumberFormat="1" applyFont="1" applyFill="1" applyBorder="1" applyAlignment="1">
      <alignment horizontal="center"/>
    </xf>
    <xf numFmtId="3" fontId="11" fillId="0" borderId="103" xfId="0" applyNumberFormat="1" applyFont="1" applyFill="1" applyBorder="1" applyAlignment="1" applyProtection="1">
      <alignment vertical="center"/>
      <protection locked="0"/>
    </xf>
    <xf numFmtId="3" fontId="3" fillId="0" borderId="104" xfId="0" applyNumberFormat="1" applyFont="1" applyFill="1" applyBorder="1" applyAlignment="1" applyProtection="1">
      <alignment vertical="center"/>
      <protection locked="0"/>
    </xf>
    <xf numFmtId="3" fontId="11" fillId="0" borderId="43" xfId="0" applyNumberFormat="1" applyFont="1" applyFill="1" applyBorder="1" applyAlignment="1" applyProtection="1">
      <alignment vertical="center"/>
      <protection locked="0"/>
    </xf>
    <xf numFmtId="3" fontId="61" fillId="0" borderId="11" xfId="0" applyNumberFormat="1" applyFont="1" applyFill="1" applyBorder="1"/>
    <xf numFmtId="0" fontId="17" fillId="24" borderId="33" xfId="0" applyFont="1" applyFill="1" applyBorder="1" applyAlignment="1">
      <alignment vertical="center" wrapText="1"/>
    </xf>
    <xf numFmtId="0" fontId="3" fillId="24" borderId="16" xfId="0" applyFont="1" applyFill="1" applyBorder="1" applyAlignment="1">
      <alignment horizontal="center"/>
    </xf>
    <xf numFmtId="169" fontId="67" fillId="0" borderId="11" xfId="0" applyNumberFormat="1" applyFont="1" applyFill="1" applyBorder="1" applyAlignment="1">
      <alignment vertical="center"/>
    </xf>
    <xf numFmtId="49" fontId="2" fillId="0" borderId="17" xfId="0" applyNumberFormat="1" applyFont="1" applyFill="1" applyBorder="1" applyAlignment="1">
      <alignment horizontal="left"/>
    </xf>
    <xf numFmtId="169" fontId="69" fillId="0" borderId="11" xfId="0" applyNumberFormat="1" applyFont="1" applyFill="1" applyBorder="1" applyAlignment="1">
      <alignment vertical="center"/>
    </xf>
    <xf numFmtId="49" fontId="3" fillId="0" borderId="17" xfId="0" applyNumberFormat="1" applyFont="1" applyFill="1" applyBorder="1" applyAlignment="1">
      <alignment horizontal="left"/>
    </xf>
    <xf numFmtId="49" fontId="2" fillId="28" borderId="11" xfId="0" applyNumberFormat="1" applyFont="1" applyFill="1" applyBorder="1" applyAlignment="1">
      <alignment horizontal="left"/>
    </xf>
    <xf numFmtId="3" fontId="2" fillId="28" borderId="11" xfId="0" applyNumberFormat="1" applyFont="1" applyFill="1" applyBorder="1"/>
    <xf numFmtId="49" fontId="12" fillId="0" borderId="17" xfId="0" applyNumberFormat="1" applyFont="1" applyFill="1" applyBorder="1" applyAlignment="1">
      <alignment horizontal="left"/>
    </xf>
    <xf numFmtId="0" fontId="2" fillId="28" borderId="11" xfId="0" applyFont="1" applyFill="1" applyBorder="1" applyAlignment="1">
      <alignment horizontal="left"/>
    </xf>
    <xf numFmtId="49" fontId="67" fillId="0" borderId="11" xfId="0" applyNumberFormat="1" applyFont="1" applyFill="1" applyBorder="1" applyAlignment="1">
      <alignment vertical="center"/>
    </xf>
    <xf numFmtId="49" fontId="67" fillId="0" borderId="17" xfId="0" applyNumberFormat="1" applyFont="1" applyFill="1" applyBorder="1" applyAlignment="1">
      <alignment vertical="center"/>
    </xf>
    <xf numFmtId="49" fontId="2" fillId="28" borderId="11" xfId="0" applyNumberFormat="1" applyFont="1" applyFill="1" applyBorder="1" applyAlignment="1">
      <alignment horizontal="center"/>
    </xf>
    <xf numFmtId="49" fontId="2" fillId="28" borderId="11" xfId="0" applyNumberFormat="1" applyFont="1" applyFill="1" applyBorder="1" applyAlignment="1">
      <alignment horizontal="center" vertical="center"/>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49" fontId="12" fillId="0" borderId="13" xfId="0" applyNumberFormat="1" applyFont="1" applyFill="1" applyBorder="1" applyAlignment="1">
      <alignment horizontal="left" vertical="center"/>
    </xf>
    <xf numFmtId="170" fontId="3" fillId="0" borderId="11" xfId="0" applyNumberFormat="1" applyFont="1" applyFill="1" applyBorder="1" applyAlignment="1">
      <alignment horizontal="left"/>
    </xf>
    <xf numFmtId="49" fontId="22" fillId="0" borderId="11" xfId="0" applyNumberFormat="1" applyFont="1" applyBorder="1"/>
    <xf numFmtId="0" fontId="75" fillId="0" borderId="0" xfId="0" applyFont="1" applyFill="1"/>
    <xf numFmtId="0" fontId="2" fillId="29" borderId="11" xfId="0" applyFont="1" applyFill="1" applyBorder="1" applyAlignment="1">
      <alignment horizontal="left"/>
    </xf>
    <xf numFmtId="3" fontId="3" fillId="0" borderId="21" xfId="0" applyNumberFormat="1" applyFont="1" applyFill="1" applyBorder="1" applyAlignment="1" applyProtection="1">
      <alignment horizontal="right" vertical="center"/>
    </xf>
    <xf numFmtId="3" fontId="23" fillId="0" borderId="23" xfId="0" applyNumberFormat="1" applyFont="1" applyFill="1" applyBorder="1" applyAlignment="1" applyProtection="1">
      <alignment vertical="center"/>
      <protection locked="0"/>
    </xf>
    <xf numFmtId="3" fontId="23" fillId="0" borderId="23" xfId="0" applyNumberFormat="1" applyFont="1" applyFill="1" applyBorder="1" applyAlignment="1" applyProtection="1">
      <alignment vertical="center"/>
    </xf>
    <xf numFmtId="3" fontId="11" fillId="0" borderId="21" xfId="0" applyNumberFormat="1" applyFont="1" applyFill="1" applyBorder="1" applyAlignment="1" applyProtection="1">
      <alignment vertical="center"/>
      <protection locked="0"/>
    </xf>
    <xf numFmtId="3" fontId="11" fillId="0" borderId="99" xfId="0" applyNumberFormat="1" applyFont="1" applyFill="1" applyBorder="1" applyAlignment="1" applyProtection="1">
      <alignment vertical="center"/>
    </xf>
    <xf numFmtId="3" fontId="5" fillId="0" borderId="99" xfId="0" applyNumberFormat="1" applyFont="1" applyFill="1" applyBorder="1" applyAlignment="1" applyProtection="1">
      <alignment vertical="center"/>
    </xf>
    <xf numFmtId="3" fontId="11" fillId="0" borderId="53" xfId="0" applyNumberFormat="1" applyFont="1" applyFill="1" applyBorder="1" applyAlignment="1" applyProtection="1">
      <alignment vertical="center"/>
      <protection locked="0"/>
    </xf>
    <xf numFmtId="3" fontId="31" fillId="0" borderId="82" xfId="40" applyNumberFormat="1" applyFont="1" applyFill="1" applyBorder="1" applyAlignment="1">
      <alignment horizontal="center"/>
    </xf>
    <xf numFmtId="3" fontId="32" fillId="26" borderId="54" xfId="40" applyNumberFormat="1" applyFont="1" applyFill="1" applyBorder="1" applyAlignment="1">
      <alignment horizontal="center"/>
    </xf>
    <xf numFmtId="3" fontId="2" fillId="28" borderId="11" xfId="0" applyNumberFormat="1" applyFont="1" applyFill="1" applyBorder="1" applyAlignment="1">
      <alignment horizontal="right"/>
    </xf>
    <xf numFmtId="168" fontId="2" fillId="0" borderId="11" xfId="0" applyNumberFormat="1" applyFont="1" applyFill="1" applyBorder="1" applyAlignment="1"/>
    <xf numFmtId="0" fontId="20" fillId="0" borderId="11" xfId="0" applyFont="1" applyFill="1" applyBorder="1" applyAlignment="1">
      <alignment horizontal="left"/>
    </xf>
    <xf numFmtId="168" fontId="2" fillId="0" borderId="13" xfId="0" applyNumberFormat="1" applyFont="1" applyFill="1" applyBorder="1" applyAlignment="1">
      <alignment horizontal="right"/>
    </xf>
    <xf numFmtId="0" fontId="18" fillId="24" borderId="0" xfId="0" applyFont="1" applyFill="1" applyBorder="1" applyAlignment="1">
      <alignment horizontal="center"/>
    </xf>
    <xf numFmtId="3" fontId="31" fillId="0" borderId="30" xfId="40" applyNumberFormat="1" applyFont="1" applyFill="1" applyBorder="1" applyAlignment="1">
      <alignment horizontal="center" vertical="center"/>
    </xf>
    <xf numFmtId="0" fontId="62" fillId="24" borderId="37" xfId="0" applyFont="1" applyFill="1" applyBorder="1" applyAlignment="1" applyProtection="1">
      <alignment horizontal="center"/>
      <protection hidden="1"/>
    </xf>
    <xf numFmtId="0" fontId="62" fillId="24" borderId="23" xfId="0" applyFont="1" applyFill="1" applyBorder="1" applyAlignment="1" applyProtection="1">
      <alignment horizontal="center"/>
      <protection hidden="1"/>
    </xf>
    <xf numFmtId="0" fontId="62" fillId="24" borderId="23" xfId="41" applyFont="1" applyFill="1" applyBorder="1" applyAlignment="1" applyProtection="1">
      <alignment horizontal="center"/>
      <protection hidden="1"/>
    </xf>
    <xf numFmtId="0" fontId="62" fillId="24" borderId="23" xfId="0" applyFont="1" applyFill="1" applyBorder="1" applyAlignment="1">
      <alignment horizontal="center"/>
    </xf>
    <xf numFmtId="0" fontId="18" fillId="24" borderId="84" xfId="0" applyFont="1" applyFill="1" applyBorder="1" applyAlignment="1">
      <alignment horizontal="center"/>
    </xf>
    <xf numFmtId="0" fontId="5" fillId="24" borderId="23" xfId="0" applyFont="1" applyFill="1" applyBorder="1" applyAlignment="1">
      <alignment horizontal="center"/>
    </xf>
    <xf numFmtId="0" fontId="75" fillId="0" borderId="0" xfId="0" applyFont="1"/>
    <xf numFmtId="3" fontId="3" fillId="0" borderId="21" xfId="0" applyNumberFormat="1" applyFont="1" applyFill="1" applyBorder="1" applyAlignment="1" applyProtection="1">
      <alignment horizontal="right" vertical="center"/>
      <protection locked="0"/>
    </xf>
    <xf numFmtId="3" fontId="3" fillId="0" borderId="49" xfId="0" applyNumberFormat="1" applyFont="1" applyFill="1" applyBorder="1" applyAlignment="1" applyProtection="1">
      <alignment horizontal="right" vertical="center"/>
      <protection locked="0"/>
    </xf>
    <xf numFmtId="3" fontId="23" fillId="0" borderId="23" xfId="0" applyNumberFormat="1" applyFont="1" applyFill="1" applyBorder="1" applyAlignment="1" applyProtection="1">
      <alignment vertical="center"/>
      <protection hidden="1"/>
    </xf>
    <xf numFmtId="0" fontId="11" fillId="0" borderId="28" xfId="40" applyFont="1" applyFill="1" applyBorder="1" applyAlignment="1">
      <alignment horizontal="center"/>
    </xf>
    <xf numFmtId="168" fontId="2" fillId="0" borderId="11" xfId="0" applyNumberFormat="1" applyFont="1" applyFill="1" applyBorder="1" applyAlignment="1">
      <alignment horizontal="right" vertical="center"/>
    </xf>
    <xf numFmtId="0" fontId="73" fillId="0" borderId="11" xfId="0" applyFont="1" applyFill="1" applyBorder="1" applyAlignment="1"/>
    <xf numFmtId="0" fontId="73" fillId="0" borderId="11" xfId="0" applyFont="1" applyFill="1" applyBorder="1" applyAlignment="1">
      <alignment horizontal="center"/>
    </xf>
    <xf numFmtId="168" fontId="5" fillId="0" borderId="11" xfId="0" applyNumberFormat="1" applyFont="1" applyFill="1" applyBorder="1" applyAlignment="1">
      <alignment horizontal="right" vertical="center"/>
    </xf>
    <xf numFmtId="0" fontId="73" fillId="0" borderId="11" xfId="0" applyFont="1" applyFill="1" applyBorder="1" applyAlignment="1">
      <alignment horizontal="center" vertical="center"/>
    </xf>
    <xf numFmtId="0" fontId="5" fillId="0" borderId="0" xfId="0" applyFont="1" applyFill="1" applyBorder="1" applyAlignment="1">
      <alignment horizontal="left" vertical="center"/>
    </xf>
    <xf numFmtId="0" fontId="73" fillId="0" borderId="11" xfId="0" applyFont="1" applyFill="1" applyBorder="1" applyAlignment="1">
      <alignment horizontal="right"/>
    </xf>
    <xf numFmtId="0" fontId="3" fillId="28" borderId="11" xfId="0" applyFont="1" applyFill="1" applyBorder="1"/>
    <xf numFmtId="49" fontId="3" fillId="28" borderId="11" xfId="0" applyNumberFormat="1" applyFont="1" applyFill="1" applyBorder="1"/>
    <xf numFmtId="3" fontId="3" fillId="28" borderId="11" xfId="0" applyNumberFormat="1" applyFont="1" applyFill="1" applyBorder="1"/>
    <xf numFmtId="0" fontId="73" fillId="0" borderId="11" xfId="0" applyFont="1" applyFill="1" applyBorder="1" applyAlignment="1">
      <alignment vertical="center"/>
    </xf>
    <xf numFmtId="0" fontId="11" fillId="0" borderId="13" xfId="0" applyFont="1" applyFill="1" applyBorder="1" applyAlignment="1">
      <alignment horizontal="right"/>
    </xf>
    <xf numFmtId="0" fontId="2" fillId="0" borderId="14" xfId="0" applyFont="1" applyFill="1" applyBorder="1" applyAlignment="1">
      <alignment horizontal="left" vertical="center"/>
    </xf>
    <xf numFmtId="0" fontId="3" fillId="0" borderId="14" xfId="0" applyFont="1" applyFill="1" applyBorder="1" applyAlignment="1">
      <alignment vertical="center"/>
    </xf>
    <xf numFmtId="49" fontId="2" fillId="0" borderId="14" xfId="0" applyNumberFormat="1" applyFont="1" applyFill="1" applyBorder="1" applyAlignment="1">
      <alignment horizontal="left" vertical="center"/>
    </xf>
    <xf numFmtId="3" fontId="3" fillId="0" borderId="14" xfId="0" applyNumberFormat="1" applyFont="1" applyFill="1" applyBorder="1" applyAlignment="1">
      <alignment vertical="center"/>
    </xf>
    <xf numFmtId="168" fontId="5" fillId="0" borderId="13" xfId="0" applyNumberFormat="1" applyFont="1" applyFill="1" applyBorder="1" applyAlignment="1">
      <alignment horizontal="left"/>
    </xf>
    <xf numFmtId="168" fontId="11" fillId="0" borderId="13" xfId="0" applyNumberFormat="1" applyFont="1" applyFill="1" applyBorder="1" applyAlignment="1">
      <alignment horizontal="left"/>
    </xf>
    <xf numFmtId="168" fontId="2" fillId="0" borderId="11" xfId="0" applyNumberFormat="1" applyFont="1" applyFill="1" applyBorder="1" applyAlignment="1">
      <alignment horizontal="left"/>
    </xf>
    <xf numFmtId="168" fontId="11" fillId="0" borderId="13" xfId="0" applyNumberFormat="1" applyFont="1" applyFill="1" applyBorder="1" applyAlignment="1"/>
    <xf numFmtId="3" fontId="23" fillId="0" borderId="45" xfId="0" applyNumberFormat="1" applyFont="1" applyFill="1" applyBorder="1" applyAlignment="1" applyProtection="1">
      <alignment vertical="center"/>
    </xf>
    <xf numFmtId="49" fontId="76" fillId="0" borderId="11" xfId="0" applyNumberFormat="1" applyFont="1" applyFill="1" applyBorder="1" applyAlignment="1">
      <alignment horizontal="right" vertical="center"/>
    </xf>
    <xf numFmtId="0" fontId="5" fillId="0" borderId="13" xfId="0" applyFont="1" applyBorder="1"/>
    <xf numFmtId="0" fontId="3" fillId="0" borderId="14" xfId="0" applyFont="1" applyFill="1" applyBorder="1"/>
    <xf numFmtId="49" fontId="3" fillId="0" borderId="14" xfId="0" applyNumberFormat="1" applyFont="1" applyFill="1" applyBorder="1"/>
    <xf numFmtId="0" fontId="2" fillId="0" borderId="12" xfId="0" applyFont="1" applyFill="1" applyBorder="1" applyAlignment="1">
      <alignment horizontal="left"/>
    </xf>
    <xf numFmtId="0" fontId="3" fillId="0" borderId="12" xfId="0" applyFont="1" applyFill="1" applyBorder="1"/>
    <xf numFmtId="49" fontId="3" fillId="0" borderId="12" xfId="0" applyNumberFormat="1" applyFont="1" applyFill="1" applyBorder="1"/>
    <xf numFmtId="49" fontId="2" fillId="0" borderId="12" xfId="0" applyNumberFormat="1" applyFont="1" applyFill="1" applyBorder="1" applyAlignment="1">
      <alignment horizontal="left"/>
    </xf>
    <xf numFmtId="3" fontId="3" fillId="0" borderId="12" xfId="0" applyNumberFormat="1" applyFont="1" applyFill="1" applyBorder="1"/>
    <xf numFmtId="49" fontId="2" fillId="0" borderId="11" xfId="0" applyNumberFormat="1" applyFont="1" applyFill="1" applyBorder="1" applyAlignment="1">
      <alignment horizontal="right"/>
    </xf>
    <xf numFmtId="0" fontId="2" fillId="31" borderId="11" xfId="0" applyFont="1" applyFill="1" applyBorder="1" applyAlignment="1">
      <alignment horizontal="left"/>
    </xf>
    <xf numFmtId="0" fontId="29" fillId="24" borderId="0" xfId="40" applyFont="1" applyFill="1" applyBorder="1" applyAlignment="1">
      <alignment vertical="center"/>
    </xf>
    <xf numFmtId="3" fontId="31" fillId="0" borderId="30" xfId="40" applyNumberFormat="1" applyFont="1" applyFill="1" applyBorder="1" applyAlignment="1" applyProtection="1">
      <alignment vertical="center"/>
      <protection hidden="1"/>
    </xf>
    <xf numFmtId="0" fontId="5" fillId="25" borderId="12" xfId="40" applyFont="1" applyFill="1" applyBorder="1" applyAlignment="1">
      <alignment horizontal="center"/>
    </xf>
    <xf numFmtId="0" fontId="5" fillId="25" borderId="11" xfId="40" applyFont="1" applyFill="1" applyBorder="1" applyAlignment="1">
      <alignment horizontal="center"/>
    </xf>
    <xf numFmtId="0" fontId="5" fillId="25" borderId="14" xfId="40" applyFont="1" applyFill="1" applyBorder="1" applyAlignment="1">
      <alignment horizontal="center"/>
    </xf>
    <xf numFmtId="0" fontId="11" fillId="24" borderId="95" xfId="0" applyFont="1" applyFill="1" applyBorder="1" applyAlignment="1">
      <alignment vertical="center"/>
    </xf>
    <xf numFmtId="0" fontId="17" fillId="24" borderId="32" xfId="0" applyFont="1" applyFill="1" applyBorder="1" applyAlignment="1">
      <alignment vertical="center"/>
    </xf>
    <xf numFmtId="167" fontId="17" fillId="24" borderId="24" xfId="26" applyNumberFormat="1" applyFont="1" applyFill="1" applyBorder="1" applyAlignment="1" applyProtection="1">
      <alignment vertical="center"/>
    </xf>
    <xf numFmtId="0" fontId="18" fillId="24" borderId="29" xfId="0" applyFont="1" applyFill="1" applyBorder="1" applyAlignment="1">
      <alignment horizontal="center" vertical="center"/>
    </xf>
    <xf numFmtId="0" fontId="2" fillId="24" borderId="30" xfId="0" applyFont="1" applyFill="1" applyBorder="1" applyAlignment="1">
      <alignment horizontal="left" vertical="center"/>
    </xf>
    <xf numFmtId="0" fontId="18" fillId="24" borderId="108" xfId="0" applyFont="1" applyFill="1" applyBorder="1" applyAlignment="1">
      <alignment horizontal="center" vertical="center"/>
    </xf>
    <xf numFmtId="0" fontId="18" fillId="24" borderId="109" xfId="0" applyFont="1" applyFill="1" applyBorder="1" applyAlignment="1">
      <alignment horizontal="left" vertical="center" wrapText="1"/>
    </xf>
    <xf numFmtId="167" fontId="18" fillId="24" borderId="105" xfId="26" applyNumberFormat="1" applyFont="1" applyFill="1" applyBorder="1" applyAlignment="1" applyProtection="1">
      <alignment vertical="center"/>
    </xf>
    <xf numFmtId="167" fontId="18" fillId="0" borderId="105" xfId="26" applyNumberFormat="1" applyFont="1" applyFill="1" applyBorder="1" applyAlignment="1" applyProtection="1">
      <alignment vertical="center"/>
    </xf>
    <xf numFmtId="167" fontId="18" fillId="24" borderId="106" xfId="26" applyNumberFormat="1" applyFont="1" applyFill="1" applyBorder="1" applyAlignment="1" applyProtection="1">
      <alignment vertical="center"/>
    </xf>
    <xf numFmtId="0" fontId="18" fillId="24" borderId="109" xfId="0" applyFont="1" applyFill="1" applyBorder="1" applyAlignment="1">
      <alignment horizontal="left" vertical="center"/>
    </xf>
    <xf numFmtId="0" fontId="18" fillId="0" borderId="109" xfId="0" applyFont="1" applyFill="1" applyBorder="1" applyAlignment="1">
      <alignment horizontal="left" vertical="center"/>
    </xf>
    <xf numFmtId="0" fontId="18" fillId="0" borderId="109" xfId="0" applyFont="1" applyFill="1" applyBorder="1" applyAlignment="1">
      <alignment horizontal="left" vertical="center" wrapText="1"/>
    </xf>
    <xf numFmtId="167" fontId="17" fillId="24" borderId="32" xfId="0" applyNumberFormat="1" applyFont="1" applyFill="1" applyBorder="1" applyAlignment="1">
      <alignment vertical="center"/>
    </xf>
    <xf numFmtId="0" fontId="18" fillId="0" borderId="108" xfId="0" applyFont="1" applyFill="1" applyBorder="1" applyAlignment="1">
      <alignment horizontal="center" vertical="center"/>
    </xf>
    <xf numFmtId="0" fontId="17" fillId="24" borderId="29" xfId="0" applyFont="1" applyFill="1" applyBorder="1" applyAlignment="1">
      <alignment horizontal="center" vertical="center"/>
    </xf>
    <xf numFmtId="167" fontId="17" fillId="24" borderId="22" xfId="26" applyNumberFormat="1" applyFont="1" applyFill="1" applyBorder="1" applyAlignment="1" applyProtection="1">
      <alignment vertical="center"/>
    </xf>
    <xf numFmtId="0" fontId="18" fillId="24" borderId="23" xfId="0" applyFont="1" applyFill="1" applyBorder="1" applyAlignment="1"/>
    <xf numFmtId="0" fontId="0" fillId="0" borderId="23" xfId="0" applyBorder="1" applyAlignment="1"/>
    <xf numFmtId="0" fontId="62" fillId="24" borderId="17" xfId="0" applyFont="1" applyFill="1" applyBorder="1" applyAlignment="1" applyProtection="1">
      <alignment horizontal="center"/>
      <protection hidden="1"/>
    </xf>
    <xf numFmtId="0" fontId="62" fillId="24" borderId="17" xfId="41" applyFont="1" applyFill="1" applyBorder="1" applyAlignment="1" applyProtection="1">
      <alignment horizontal="center"/>
      <protection hidden="1"/>
    </xf>
    <xf numFmtId="0" fontId="62" fillId="24" borderId="17" xfId="0" applyFont="1" applyFill="1" applyBorder="1" applyAlignment="1">
      <alignment horizontal="center"/>
    </xf>
    <xf numFmtId="0" fontId="24" fillId="24" borderId="47" xfId="0" applyFont="1" applyFill="1" applyBorder="1" applyAlignment="1" applyProtection="1">
      <alignment horizontal="center"/>
      <protection hidden="1"/>
    </xf>
    <xf numFmtId="0" fontId="18" fillId="24" borderId="91" xfId="0" applyFont="1" applyFill="1" applyBorder="1" applyAlignment="1" applyProtection="1">
      <alignment horizontal="center"/>
      <protection hidden="1"/>
    </xf>
    <xf numFmtId="0" fontId="2" fillId="24" borderId="91" xfId="0" applyFont="1" applyFill="1" applyBorder="1" applyAlignment="1">
      <alignment horizontal="center"/>
    </xf>
    <xf numFmtId="0" fontId="18" fillId="24" borderId="23" xfId="41" applyFont="1" applyFill="1" applyBorder="1" applyAlignment="1" applyProtection="1">
      <alignment horizontal="center"/>
      <protection hidden="1"/>
    </xf>
    <xf numFmtId="0" fontId="18" fillId="0" borderId="23" xfId="0" applyFont="1" applyFill="1" applyBorder="1" applyAlignment="1" applyProtection="1">
      <alignment horizontal="center"/>
      <protection hidden="1"/>
    </xf>
    <xf numFmtId="0" fontId="5" fillId="29" borderId="11" xfId="0" applyFont="1" applyFill="1" applyBorder="1" applyAlignment="1">
      <alignment horizontal="right"/>
    </xf>
    <xf numFmtId="0" fontId="5" fillId="28" borderId="11" xfId="0" applyFont="1" applyFill="1" applyBorder="1" applyAlignment="1">
      <alignment vertical="center"/>
    </xf>
    <xf numFmtId="0" fontId="2" fillId="33" borderId="12" xfId="0" applyFont="1" applyFill="1" applyBorder="1"/>
    <xf numFmtId="3" fontId="3" fillId="33" borderId="13" xfId="0" applyNumberFormat="1" applyFont="1" applyFill="1" applyBorder="1" applyAlignment="1">
      <alignment horizontal="right"/>
    </xf>
    <xf numFmtId="3" fontId="2" fillId="33" borderId="11" xfId="0" applyNumberFormat="1" applyFont="1" applyFill="1" applyBorder="1" applyAlignment="1">
      <alignment horizontal="right"/>
    </xf>
    <xf numFmtId="3" fontId="3" fillId="33" borderId="11" xfId="0" applyNumberFormat="1" applyFont="1" applyFill="1" applyBorder="1" applyAlignment="1">
      <alignment horizontal="right"/>
    </xf>
    <xf numFmtId="0" fontId="11" fillId="33" borderId="13" xfId="0" applyFont="1" applyFill="1" applyBorder="1" applyAlignment="1">
      <alignment horizontal="left"/>
    </xf>
    <xf numFmtId="0" fontId="2" fillId="33" borderId="11" xfId="0" applyFont="1" applyFill="1" applyBorder="1" applyAlignment="1">
      <alignment horizontal="left"/>
    </xf>
    <xf numFmtId="3" fontId="3" fillId="33" borderId="13" xfId="0" applyNumberFormat="1" applyFont="1" applyFill="1" applyBorder="1" applyAlignment="1"/>
    <xf numFmtId="3" fontId="3" fillId="33" borderId="11" xfId="0" applyNumberFormat="1" applyFont="1" applyFill="1" applyBorder="1"/>
    <xf numFmtId="0" fontId="5" fillId="33" borderId="14" xfId="0" applyFont="1" applyFill="1" applyBorder="1" applyAlignment="1">
      <alignment horizontal="center"/>
    </xf>
    <xf numFmtId="3" fontId="11" fillId="33" borderId="13" xfId="0" applyNumberFormat="1" applyFont="1" applyFill="1" applyBorder="1" applyAlignment="1"/>
    <xf numFmtId="0" fontId="2" fillId="33" borderId="11" xfId="0" applyFont="1" applyFill="1" applyBorder="1"/>
    <xf numFmtId="0" fontId="2" fillId="33" borderId="11" xfId="0" applyFont="1" applyFill="1" applyBorder="1" applyAlignment="1">
      <alignment horizontal="center"/>
    </xf>
    <xf numFmtId="3" fontId="2" fillId="33" borderId="11" xfId="0" applyNumberFormat="1" applyFont="1" applyFill="1" applyBorder="1"/>
    <xf numFmtId="3" fontId="3" fillId="33" borderId="11" xfId="0" applyNumberFormat="1" applyFont="1" applyFill="1" applyBorder="1" applyAlignment="1"/>
    <xf numFmtId="3" fontId="11" fillId="33" borderId="11" xfId="0" applyNumberFormat="1" applyFont="1" applyFill="1" applyBorder="1"/>
    <xf numFmtId="3" fontId="2" fillId="33" borderId="18" xfId="0" applyNumberFormat="1" applyFont="1" applyFill="1" applyBorder="1"/>
    <xf numFmtId="3" fontId="2" fillId="33" borderId="17" xfId="0" applyNumberFormat="1" applyFont="1" applyFill="1" applyBorder="1" applyAlignment="1">
      <alignment horizontal="right"/>
    </xf>
    <xf numFmtId="3" fontId="3" fillId="33" borderId="17" xfId="0" applyNumberFormat="1" applyFont="1" applyFill="1" applyBorder="1" applyAlignment="1"/>
    <xf numFmtId="3" fontId="3" fillId="33" borderId="17" xfId="0" applyNumberFormat="1" applyFont="1" applyFill="1" applyBorder="1" applyAlignment="1">
      <alignment horizontal="right"/>
    </xf>
    <xf numFmtId="3" fontId="11" fillId="33" borderId="17" xfId="0" applyNumberFormat="1" applyFont="1" applyFill="1" applyBorder="1" applyAlignment="1">
      <alignment horizontal="right"/>
    </xf>
    <xf numFmtId="3" fontId="3" fillId="33" borderId="17" xfId="0" applyNumberFormat="1" applyFont="1" applyFill="1" applyBorder="1"/>
    <xf numFmtId="3" fontId="2" fillId="33" borderId="11" xfId="0" applyNumberFormat="1" applyFont="1" applyFill="1" applyBorder="1" applyAlignment="1">
      <alignment horizontal="right" vertical="center"/>
    </xf>
    <xf numFmtId="0" fontId="3" fillId="33" borderId="11" xfId="0" applyFont="1" applyFill="1" applyBorder="1" applyAlignment="1">
      <alignment horizontal="center"/>
    </xf>
    <xf numFmtId="0" fontId="3" fillId="33" borderId="11" xfId="0" applyFont="1" applyFill="1" applyBorder="1" applyAlignment="1">
      <alignment horizontal="left"/>
    </xf>
    <xf numFmtId="3" fontId="5" fillId="33" borderId="11" xfId="0" applyNumberFormat="1" applyFont="1" applyFill="1" applyBorder="1"/>
    <xf numFmtId="3" fontId="2" fillId="33" borderId="13" xfId="0" applyNumberFormat="1" applyFont="1" applyFill="1" applyBorder="1"/>
    <xf numFmtId="0" fontId="2" fillId="33" borderId="18" xfId="0" applyFont="1" applyFill="1" applyBorder="1" applyAlignment="1">
      <alignment horizontal="left"/>
    </xf>
    <xf numFmtId="3" fontId="2" fillId="33" borderId="11" xfId="0" applyNumberFormat="1" applyFont="1" applyFill="1" applyBorder="1" applyAlignment="1">
      <alignment vertical="center"/>
    </xf>
    <xf numFmtId="0" fontId="2" fillId="33" borderId="17" xfId="0" applyFont="1" applyFill="1" applyBorder="1" applyAlignment="1">
      <alignment horizontal="center"/>
    </xf>
    <xf numFmtId="3" fontId="2" fillId="33" borderId="17" xfId="0" applyNumberFormat="1" applyFont="1" applyFill="1" applyBorder="1"/>
    <xf numFmtId="3" fontId="5" fillId="33" borderId="17" xfId="0" applyNumberFormat="1" applyFont="1" applyFill="1" applyBorder="1" applyAlignment="1"/>
    <xf numFmtId="3" fontId="2" fillId="33" borderId="20" xfId="0" applyNumberFormat="1" applyFont="1" applyFill="1" applyBorder="1"/>
    <xf numFmtId="3" fontId="5" fillId="33" borderId="11" xfId="0" applyNumberFormat="1" applyFont="1" applyFill="1" applyBorder="1" applyAlignment="1">
      <alignment vertical="center"/>
    </xf>
    <xf numFmtId="0" fontId="3" fillId="33" borderId="17" xfId="0" applyFont="1" applyFill="1" applyBorder="1" applyAlignment="1">
      <alignment horizontal="left"/>
    </xf>
    <xf numFmtId="0" fontId="2" fillId="33" borderId="17" xfId="0" applyFont="1" applyFill="1" applyBorder="1" applyAlignment="1">
      <alignment horizontal="left"/>
    </xf>
    <xf numFmtId="0" fontId="3" fillId="33" borderId="11" xfId="0" applyFont="1" applyFill="1" applyBorder="1"/>
    <xf numFmtId="0" fontId="2" fillId="33" borderId="17" xfId="0" applyFont="1" applyFill="1" applyBorder="1"/>
    <xf numFmtId="0" fontId="2" fillId="33" borderId="18" xfId="0" applyFont="1" applyFill="1" applyBorder="1"/>
    <xf numFmtId="1" fontId="2" fillId="33" borderId="11" xfId="0" applyNumberFormat="1" applyFont="1" applyFill="1" applyBorder="1" applyAlignment="1">
      <alignment horizontal="right"/>
    </xf>
    <xf numFmtId="3" fontId="5" fillId="33" borderId="11" xfId="0" applyNumberFormat="1" applyFont="1" applyFill="1" applyBorder="1" applyAlignment="1">
      <alignment horizontal="right"/>
    </xf>
    <xf numFmtId="0" fontId="3" fillId="33" borderId="13" xfId="0" applyFont="1" applyFill="1" applyBorder="1" applyAlignment="1">
      <alignment horizontal="center"/>
    </xf>
    <xf numFmtId="3" fontId="11" fillId="33" borderId="17" xfId="0" applyNumberFormat="1" applyFont="1" applyFill="1" applyBorder="1"/>
    <xf numFmtId="0" fontId="2" fillId="33" borderId="11" xfId="0" applyFont="1" applyFill="1" applyBorder="1" applyAlignment="1">
      <alignment horizontal="right"/>
    </xf>
    <xf numFmtId="0" fontId="3" fillId="33" borderId="11" xfId="0" applyFont="1" applyFill="1" applyBorder="1" applyAlignment="1">
      <alignment horizontal="right"/>
    </xf>
    <xf numFmtId="0" fontId="2" fillId="33" borderId="15" xfId="0" applyFont="1" applyFill="1" applyBorder="1"/>
    <xf numFmtId="0" fontId="2" fillId="33" borderId="16" xfId="0" applyFont="1" applyFill="1" applyBorder="1"/>
    <xf numFmtId="0" fontId="2" fillId="33" borderId="17" xfId="0" applyFont="1" applyFill="1" applyBorder="1" applyAlignment="1"/>
    <xf numFmtId="3" fontId="5" fillId="33" borderId="17" xfId="0" applyNumberFormat="1" applyFont="1" applyFill="1" applyBorder="1"/>
    <xf numFmtId="0" fontId="5" fillId="33" borderId="11" xfId="0" applyFont="1" applyFill="1" applyBorder="1" applyAlignment="1">
      <alignment horizontal="right"/>
    </xf>
    <xf numFmtId="0" fontId="3" fillId="33" borderId="13" xfId="0" applyFont="1" applyFill="1" applyBorder="1" applyAlignment="1">
      <alignment horizontal="center"/>
    </xf>
    <xf numFmtId="0" fontId="2" fillId="33" borderId="13" xfId="0" applyFont="1" applyFill="1" applyBorder="1" applyAlignment="1">
      <alignment horizontal="left"/>
    </xf>
    <xf numFmtId="0" fontId="3" fillId="33" borderId="13" xfId="0" applyFont="1" applyFill="1" applyBorder="1" applyAlignment="1">
      <alignment horizontal="left"/>
    </xf>
    <xf numFmtId="3" fontId="3" fillId="33" borderId="11" xfId="0" applyNumberFormat="1" applyFont="1" applyFill="1" applyBorder="1" applyAlignment="1">
      <alignment vertical="center"/>
    </xf>
    <xf numFmtId="3" fontId="3" fillId="33" borderId="13" xfId="0" applyNumberFormat="1" applyFont="1" applyFill="1" applyBorder="1"/>
    <xf numFmtId="0" fontId="2" fillId="33" borderId="11" xfId="0" applyFont="1" applyFill="1" applyBorder="1" applyAlignment="1">
      <alignment horizontal="left" vertical="center"/>
    </xf>
    <xf numFmtId="0" fontId="2" fillId="34" borderId="0" xfId="0" applyFont="1" applyFill="1" applyBorder="1"/>
    <xf numFmtId="3" fontId="2" fillId="33" borderId="11" xfId="0" applyNumberFormat="1" applyFont="1" applyFill="1" applyBorder="1" applyAlignment="1"/>
    <xf numFmtId="3" fontId="3" fillId="33" borderId="14" xfId="0" applyNumberFormat="1" applyFont="1" applyFill="1" applyBorder="1" applyAlignment="1">
      <alignment horizontal="right"/>
    </xf>
    <xf numFmtId="3" fontId="5" fillId="33" borderId="11" xfId="0" applyNumberFormat="1" applyFont="1" applyFill="1" applyBorder="1" applyAlignment="1">
      <alignment horizontal="right" vertical="center"/>
    </xf>
    <xf numFmtId="3" fontId="5" fillId="33" borderId="17" xfId="0" applyNumberFormat="1" applyFont="1" applyFill="1" applyBorder="1" applyAlignment="1">
      <alignment vertical="center"/>
    </xf>
    <xf numFmtId="0" fontId="4" fillId="33" borderId="10" xfId="0" applyFont="1" applyFill="1" applyBorder="1"/>
    <xf numFmtId="0" fontId="2" fillId="33" borderId="11" xfId="0" applyFont="1" applyFill="1" applyBorder="1" applyAlignment="1"/>
    <xf numFmtId="0" fontId="2" fillId="33" borderId="11" xfId="0" applyFont="1" applyFill="1" applyBorder="1" applyAlignment="1">
      <alignment vertical="center"/>
    </xf>
    <xf numFmtId="0" fontId="3" fillId="33" borderId="13" xfId="0" applyFont="1" applyFill="1" applyBorder="1" applyAlignment="1">
      <alignment vertical="center"/>
    </xf>
    <xf numFmtId="0" fontId="5" fillId="33" borderId="11" xfId="0" applyFont="1" applyFill="1" applyBorder="1" applyAlignment="1"/>
    <xf numFmtId="0" fontId="11" fillId="33" borderId="11" xfId="0" applyFont="1" applyFill="1" applyBorder="1" applyAlignment="1"/>
    <xf numFmtId="3" fontId="3" fillId="33" borderId="14" xfId="0" applyNumberFormat="1" applyFont="1" applyFill="1" applyBorder="1"/>
    <xf numFmtId="0" fontId="3" fillId="33" borderId="14" xfId="0" applyFont="1" applyFill="1" applyBorder="1" applyAlignment="1">
      <alignment horizontal="left"/>
    </xf>
    <xf numFmtId="0" fontId="5" fillId="33" borderId="11" xfId="0" applyFont="1" applyFill="1" applyBorder="1" applyAlignment="1">
      <alignment horizontal="center"/>
    </xf>
    <xf numFmtId="0" fontId="5" fillId="33" borderId="13" xfId="0" applyFont="1" applyFill="1" applyBorder="1" applyAlignment="1">
      <alignment horizontal="left"/>
    </xf>
    <xf numFmtId="0" fontId="0" fillId="33" borderId="18" xfId="0" applyFill="1" applyBorder="1"/>
    <xf numFmtId="0" fontId="3" fillId="33" borderId="11" xfId="0" applyFont="1" applyFill="1" applyBorder="1" applyAlignment="1">
      <alignment horizontal="center" vertical="center"/>
    </xf>
    <xf numFmtId="0" fontId="5" fillId="33" borderId="11" xfId="0" applyFont="1" applyFill="1" applyBorder="1" applyAlignment="1">
      <alignment horizontal="center" vertical="center"/>
    </xf>
    <xf numFmtId="3" fontId="5" fillId="33" borderId="17" xfId="0" applyNumberFormat="1" applyFont="1" applyFill="1" applyBorder="1" applyAlignment="1">
      <alignment horizontal="right"/>
    </xf>
    <xf numFmtId="0" fontId="3" fillId="33" borderId="13" xfId="0" applyFont="1" applyFill="1" applyBorder="1"/>
    <xf numFmtId="3" fontId="5" fillId="33" borderId="13" xfId="0" applyNumberFormat="1" applyFont="1" applyFill="1" applyBorder="1" applyAlignment="1"/>
    <xf numFmtId="3" fontId="3" fillId="33" borderId="14" xfId="0" applyNumberFormat="1" applyFont="1" applyFill="1" applyBorder="1" applyAlignment="1">
      <alignment vertical="center"/>
    </xf>
    <xf numFmtId="0" fontId="3" fillId="33" borderId="11" xfId="0" applyFont="1" applyFill="1" applyBorder="1" applyAlignment="1">
      <alignment vertical="center"/>
    </xf>
    <xf numFmtId="0" fontId="0" fillId="33" borderId="0" xfId="0" applyFill="1"/>
    <xf numFmtId="0" fontId="11" fillId="33" borderId="17" xfId="0" applyFont="1" applyFill="1" applyBorder="1" applyAlignment="1">
      <alignment horizontal="left"/>
    </xf>
    <xf numFmtId="0" fontId="2" fillId="0" borderId="0" xfId="0" quotePrefix="1" applyFont="1"/>
    <xf numFmtId="168" fontId="5" fillId="33" borderId="11" xfId="0" applyNumberFormat="1" applyFont="1" applyFill="1" applyBorder="1" applyAlignment="1">
      <alignment horizontal="right"/>
    </xf>
    <xf numFmtId="168" fontId="5" fillId="33" borderId="11" xfId="0" applyNumberFormat="1" applyFont="1" applyFill="1" applyBorder="1" applyAlignment="1">
      <alignment horizontal="right" vertical="center"/>
    </xf>
    <xf numFmtId="168" fontId="3" fillId="33" borderId="11" xfId="0" applyNumberFormat="1" applyFont="1" applyFill="1" applyBorder="1"/>
    <xf numFmtId="3" fontId="3" fillId="33" borderId="12" xfId="0" applyNumberFormat="1" applyFont="1" applyFill="1" applyBorder="1"/>
    <xf numFmtId="0" fontId="3" fillId="33" borderId="14" xfId="0" applyFont="1" applyFill="1" applyBorder="1" applyAlignment="1">
      <alignment vertical="center"/>
    </xf>
    <xf numFmtId="0" fontId="3" fillId="33" borderId="14" xfId="0" applyFont="1" applyFill="1" applyBorder="1"/>
    <xf numFmtId="0" fontId="3" fillId="33" borderId="12" xfId="0" applyFont="1" applyFill="1" applyBorder="1"/>
    <xf numFmtId="3" fontId="2" fillId="0" borderId="17" xfId="0" applyNumberFormat="1" applyFont="1" applyFill="1" applyBorder="1" applyAlignment="1">
      <alignment vertical="top"/>
    </xf>
    <xf numFmtId="0" fontId="24" fillId="0" borderId="11" xfId="0" applyFont="1" applyFill="1" applyBorder="1" applyAlignment="1"/>
    <xf numFmtId="3" fontId="2" fillId="31" borderId="11" xfId="0" applyNumberFormat="1" applyFont="1" applyFill="1" applyBorder="1"/>
    <xf numFmtId="3" fontId="2" fillId="31" borderId="11" xfId="0" applyNumberFormat="1" applyFont="1" applyFill="1" applyBorder="1" applyAlignment="1">
      <alignment horizontal="right"/>
    </xf>
    <xf numFmtId="3" fontId="2" fillId="31" borderId="11" xfId="0" applyNumberFormat="1" applyFont="1" applyFill="1" applyBorder="1" applyAlignment="1">
      <alignment horizontal="right" vertical="center"/>
    </xf>
    <xf numFmtId="3" fontId="11" fillId="31" borderId="11" xfId="0" applyNumberFormat="1" applyFont="1" applyFill="1" applyBorder="1"/>
    <xf numFmtId="3" fontId="39" fillId="0" borderId="30" xfId="40" applyNumberFormat="1" applyFont="1" applyFill="1" applyBorder="1" applyAlignment="1">
      <alignment vertical="center"/>
    </xf>
    <xf numFmtId="0" fontId="2" fillId="24" borderId="28" xfId="40" applyFont="1" applyFill="1" applyBorder="1" applyAlignment="1">
      <alignment horizontal="center"/>
    </xf>
    <xf numFmtId="0" fontId="18" fillId="24" borderId="108" xfId="0" quotePrefix="1" applyFont="1" applyFill="1" applyBorder="1" applyAlignment="1">
      <alignment horizontal="center" vertical="center"/>
    </xf>
    <xf numFmtId="167" fontId="18" fillId="0" borderId="109" xfId="0" applyNumberFormat="1" applyFont="1" applyFill="1" applyBorder="1" applyAlignment="1">
      <alignment horizontal="left" vertical="center"/>
    </xf>
    <xf numFmtId="0" fontId="18" fillId="0" borderId="109" xfId="0" applyFont="1" applyFill="1" applyBorder="1" applyAlignment="1">
      <alignment horizontal="right" vertical="center"/>
    </xf>
    <xf numFmtId="0" fontId="18" fillId="0" borderId="0" xfId="0" applyFont="1" applyAlignment="1">
      <alignment horizontal="right"/>
    </xf>
    <xf numFmtId="0" fontId="18" fillId="24" borderId="33" xfId="0" applyFont="1" applyFill="1" applyBorder="1" applyAlignment="1">
      <alignment horizontal="center" vertical="center"/>
    </xf>
    <xf numFmtId="0" fontId="18" fillId="24" borderId="24" xfId="0" applyFont="1" applyFill="1" applyBorder="1" applyAlignment="1">
      <alignment horizontal="center" vertical="center"/>
    </xf>
    <xf numFmtId="3" fontId="39" fillId="24" borderId="34" xfId="40" applyNumberFormat="1" applyFont="1" applyFill="1" applyBorder="1" applyAlignment="1">
      <alignment vertical="center" wrapText="1"/>
    </xf>
    <xf numFmtId="0" fontId="2" fillId="0" borderId="0" xfId="40" quotePrefix="1" applyFont="1" applyAlignment="1">
      <alignment horizontal="center"/>
    </xf>
    <xf numFmtId="3" fontId="23" fillId="0" borderId="43" xfId="0" applyNumberFormat="1" applyFont="1" applyFill="1" applyBorder="1" applyAlignment="1" applyProtection="1">
      <alignment vertical="center"/>
      <protection locked="0"/>
    </xf>
    <xf numFmtId="3" fontId="27" fillId="0" borderId="45" xfId="0" applyNumberFormat="1" applyFont="1" applyFill="1" applyBorder="1" applyAlignment="1" applyProtection="1">
      <alignment vertical="center"/>
    </xf>
    <xf numFmtId="49" fontId="72" fillId="0" borderId="11" xfId="0" applyNumberFormat="1" applyFont="1" applyFill="1" applyBorder="1" applyAlignment="1">
      <alignment vertical="center"/>
    </xf>
    <xf numFmtId="0" fontId="74" fillId="0" borderId="11" xfId="0" applyFont="1" applyFill="1" applyBorder="1" applyAlignment="1">
      <alignment vertical="center"/>
    </xf>
    <xf numFmtId="0" fontId="11" fillId="0" borderId="45" xfId="40" applyFont="1" applyFill="1" applyBorder="1" applyAlignment="1">
      <alignment horizontal="center"/>
    </xf>
    <xf numFmtId="3" fontId="5" fillId="26" borderId="37" xfId="40" applyNumberFormat="1" applyFont="1" applyFill="1" applyBorder="1" applyAlignment="1">
      <alignment horizontal="center" vertical="center"/>
    </xf>
    <xf numFmtId="0" fontId="0" fillId="0" borderId="13" xfId="0" applyFill="1" applyBorder="1"/>
    <xf numFmtId="0" fontId="3" fillId="33" borderId="13" xfId="0" applyFont="1" applyFill="1" applyBorder="1" applyAlignment="1">
      <alignment horizontal="center"/>
    </xf>
    <xf numFmtId="0" fontId="5" fillId="0" borderId="11" xfId="40" applyFont="1" applyFill="1" applyBorder="1" applyAlignment="1">
      <alignment horizontal="center"/>
    </xf>
    <xf numFmtId="3" fontId="39" fillId="0" borderId="23" xfId="40" applyNumberFormat="1" applyFont="1" applyFill="1" applyBorder="1" applyAlignment="1" applyProtection="1">
      <alignment vertical="center"/>
      <protection hidden="1"/>
    </xf>
    <xf numFmtId="3" fontId="39" fillId="0" borderId="23" xfId="40" applyNumberFormat="1" applyFont="1" applyFill="1" applyBorder="1" applyAlignment="1">
      <alignment vertical="center"/>
    </xf>
    <xf numFmtId="9" fontId="0" fillId="0" borderId="0" xfId="0" applyNumberFormat="1" applyFill="1"/>
    <xf numFmtId="0" fontId="2" fillId="24" borderId="68" xfId="0" applyFont="1" applyFill="1" applyBorder="1" applyAlignment="1">
      <alignment vertical="center"/>
    </xf>
    <xf numFmtId="49" fontId="2" fillId="0" borderId="119" xfId="0" applyNumberFormat="1" applyFont="1" applyFill="1" applyBorder="1" applyAlignment="1">
      <alignment horizontal="center" vertical="center"/>
    </xf>
    <xf numFmtId="0" fontId="3" fillId="0" borderId="120" xfId="0" applyFont="1" applyFill="1" applyBorder="1" applyAlignment="1">
      <alignment horizontal="left" vertical="center"/>
    </xf>
    <xf numFmtId="0" fontId="3" fillId="0" borderId="120" xfId="0" applyFont="1" applyFill="1" applyBorder="1" applyAlignment="1">
      <alignment vertical="center"/>
    </xf>
    <xf numFmtId="49" fontId="3" fillId="0" borderId="120" xfId="0" applyNumberFormat="1" applyFont="1" applyFill="1" applyBorder="1" applyAlignment="1">
      <alignment horizontal="left" vertical="center"/>
    </xf>
    <xf numFmtId="49" fontId="2" fillId="0" borderId="120" xfId="0" applyNumberFormat="1" applyFont="1" applyFill="1" applyBorder="1" applyAlignment="1">
      <alignment horizontal="left" vertical="center"/>
    </xf>
    <xf numFmtId="3" fontId="3" fillId="0" borderId="119" xfId="0" applyNumberFormat="1" applyFont="1" applyFill="1" applyBorder="1" applyAlignment="1">
      <alignment vertical="center"/>
    </xf>
    <xf numFmtId="3" fontId="3" fillId="0" borderId="119" xfId="0" applyNumberFormat="1" applyFont="1" applyFill="1" applyBorder="1"/>
    <xf numFmtId="3" fontId="3" fillId="33" borderId="119" xfId="0" applyNumberFormat="1" applyFont="1" applyFill="1" applyBorder="1"/>
    <xf numFmtId="0" fontId="2" fillId="0" borderId="120" xfId="0" applyFont="1" applyFill="1" applyBorder="1" applyAlignment="1">
      <alignment horizontal="left" vertical="center"/>
    </xf>
    <xf numFmtId="0" fontId="2" fillId="0" borderId="119" xfId="0" applyFont="1" applyFill="1" applyBorder="1" applyAlignment="1">
      <alignment horizontal="left" vertical="center"/>
    </xf>
    <xf numFmtId="49" fontId="2" fillId="0" borderId="119" xfId="0" applyNumberFormat="1" applyFont="1" applyFill="1" applyBorder="1" applyAlignment="1">
      <alignment horizontal="left"/>
    </xf>
    <xf numFmtId="3" fontId="11" fillId="0" borderId="119" xfId="0" applyNumberFormat="1" applyFont="1" applyFill="1" applyBorder="1" applyAlignment="1">
      <alignment vertical="center"/>
    </xf>
    <xf numFmtId="3" fontId="2" fillId="0" borderId="119" xfId="0" applyNumberFormat="1" applyFont="1" applyFill="1" applyBorder="1" applyAlignment="1">
      <alignment vertical="center"/>
    </xf>
    <xf numFmtId="0" fontId="3" fillId="0" borderId="119" xfId="0" applyFont="1" applyFill="1" applyBorder="1" applyAlignment="1">
      <alignment vertical="center"/>
    </xf>
    <xf numFmtId="49" fontId="3" fillId="0" borderId="119" xfId="0" applyNumberFormat="1" applyFont="1" applyFill="1" applyBorder="1" applyAlignment="1">
      <alignment horizontal="left"/>
    </xf>
    <xf numFmtId="169" fontId="69" fillId="0" borderId="119" xfId="0" applyNumberFormat="1" applyFont="1" applyFill="1" applyBorder="1" applyAlignment="1">
      <alignment vertical="center"/>
    </xf>
    <xf numFmtId="49" fontId="2" fillId="0" borderId="119" xfId="0" applyNumberFormat="1" applyFont="1" applyFill="1" applyBorder="1" applyAlignment="1">
      <alignment horizontal="left" vertical="center"/>
    </xf>
    <xf numFmtId="3" fontId="5" fillId="0" borderId="119" xfId="0" applyNumberFormat="1" applyFont="1" applyFill="1" applyBorder="1" applyAlignment="1">
      <alignment vertical="center"/>
    </xf>
    <xf numFmtId="0" fontId="2" fillId="0" borderId="119" xfId="0" applyFont="1" applyFill="1" applyBorder="1" applyAlignment="1">
      <alignment vertical="center"/>
    </xf>
    <xf numFmtId="49" fontId="2" fillId="0" borderId="120" xfId="0" applyNumberFormat="1" applyFont="1" applyFill="1" applyBorder="1" applyAlignment="1">
      <alignment horizontal="left"/>
    </xf>
    <xf numFmtId="49" fontId="2" fillId="0" borderId="119" xfId="0" applyNumberFormat="1" applyFont="1" applyFill="1" applyBorder="1" applyAlignment="1">
      <alignment horizontal="center"/>
    </xf>
    <xf numFmtId="0" fontId="2" fillId="0" borderId="119" xfId="0" applyFont="1" applyFill="1" applyBorder="1" applyAlignment="1">
      <alignment horizontal="left"/>
    </xf>
    <xf numFmtId="0" fontId="11" fillId="0" borderId="119" xfId="0" applyFont="1" applyFill="1" applyBorder="1" applyAlignment="1"/>
    <xf numFmtId="3" fontId="11" fillId="0" borderId="119" xfId="0" applyNumberFormat="1" applyFont="1" applyFill="1" applyBorder="1"/>
    <xf numFmtId="3" fontId="2" fillId="0" borderId="119" xfId="0" applyNumberFormat="1" applyFont="1" applyFill="1" applyBorder="1" applyAlignment="1">
      <alignment horizontal="right"/>
    </xf>
    <xf numFmtId="3" fontId="2" fillId="0" borderId="119" xfId="0" applyNumberFormat="1" applyFont="1" applyFill="1" applyBorder="1" applyAlignment="1">
      <alignment horizontal="left"/>
    </xf>
    <xf numFmtId="0" fontId="11" fillId="33" borderId="119" xfId="0" applyFont="1" applyFill="1" applyBorder="1" applyAlignment="1"/>
    <xf numFmtId="3" fontId="2" fillId="0" borderId="119" xfId="0" applyNumberFormat="1" applyFont="1" applyFill="1" applyBorder="1"/>
    <xf numFmtId="0" fontId="5" fillId="0" borderId="119" xfId="0" applyFont="1" applyBorder="1" applyAlignment="1">
      <alignment horizontal="right"/>
    </xf>
    <xf numFmtId="0" fontId="3" fillId="0" borderId="119" xfId="0" applyFont="1" applyFill="1" applyBorder="1" applyAlignment="1">
      <alignment horizontal="center"/>
    </xf>
    <xf numFmtId="0" fontId="5" fillId="28" borderId="119" xfId="0" applyFont="1" applyFill="1" applyBorder="1" applyAlignment="1">
      <alignment vertical="center"/>
    </xf>
    <xf numFmtId="0" fontId="3" fillId="0" borderId="119" xfId="0" applyFont="1" applyFill="1" applyBorder="1" applyAlignment="1">
      <alignment horizontal="left"/>
    </xf>
    <xf numFmtId="3" fontId="11" fillId="0" borderId="119" xfId="0" applyNumberFormat="1" applyFont="1" applyFill="1" applyBorder="1" applyAlignment="1"/>
    <xf numFmtId="3" fontId="2" fillId="0" borderId="119" xfId="0" applyNumberFormat="1" applyFont="1" applyFill="1" applyBorder="1" applyAlignment="1">
      <alignment horizontal="right" vertical="center"/>
    </xf>
    <xf numFmtId="0" fontId="2" fillId="0" borderId="119" xfId="0" applyFont="1" applyFill="1" applyBorder="1"/>
    <xf numFmtId="3" fontId="2" fillId="0" borderId="119" xfId="0" applyNumberFormat="1" applyFont="1" applyFill="1" applyBorder="1" applyAlignment="1"/>
    <xf numFmtId="0" fontId="2" fillId="33" borderId="119" xfId="0" applyFont="1" applyFill="1" applyBorder="1" applyAlignment="1">
      <alignment vertical="center"/>
    </xf>
    <xf numFmtId="3" fontId="2" fillId="33" borderId="119" xfId="0" applyNumberFormat="1" applyFont="1" applyFill="1" applyBorder="1" applyAlignment="1">
      <alignment horizontal="right"/>
    </xf>
    <xf numFmtId="3" fontId="2" fillId="33" borderId="119" xfId="0" applyNumberFormat="1" applyFont="1" applyFill="1" applyBorder="1" applyAlignment="1">
      <alignment horizontal="right" vertical="center"/>
    </xf>
    <xf numFmtId="3" fontId="2" fillId="33" borderId="119" xfId="0" applyNumberFormat="1" applyFont="1" applyFill="1" applyBorder="1" applyAlignment="1">
      <alignment vertical="center"/>
    </xf>
    <xf numFmtId="49" fontId="2" fillId="28" borderId="119" xfId="0" applyNumberFormat="1" applyFont="1" applyFill="1" applyBorder="1" applyAlignment="1">
      <alignment horizontal="center" vertical="center"/>
    </xf>
    <xf numFmtId="0" fontId="2" fillId="0" borderId="120" xfId="0" applyFont="1" applyFill="1" applyBorder="1" applyAlignment="1">
      <alignment horizontal="left"/>
    </xf>
    <xf numFmtId="49" fontId="2" fillId="29" borderId="119" xfId="0" applyNumberFormat="1" applyFont="1" applyFill="1" applyBorder="1" applyAlignment="1">
      <alignment horizontal="center" vertical="center"/>
    </xf>
    <xf numFmtId="3" fontId="2" fillId="33" borderId="119" xfId="0" applyNumberFormat="1" applyFont="1" applyFill="1" applyBorder="1"/>
    <xf numFmtId="0" fontId="18" fillId="24" borderId="30" xfId="0" applyFont="1" applyFill="1" applyBorder="1" applyAlignment="1">
      <alignment horizontal="center"/>
    </xf>
    <xf numFmtId="0" fontId="2" fillId="24" borderId="85" xfId="0" applyFont="1" applyFill="1" applyBorder="1" applyAlignment="1">
      <alignment horizontal="center"/>
    </xf>
    <xf numFmtId="0" fontId="11" fillId="24" borderId="69" xfId="0" applyFont="1" applyFill="1" applyBorder="1" applyAlignment="1">
      <alignment vertical="center"/>
    </xf>
    <xf numFmtId="0" fontId="2" fillId="24" borderId="41" xfId="0" applyFont="1" applyFill="1" applyBorder="1" applyAlignment="1">
      <alignment horizontal="center" vertical="center"/>
    </xf>
    <xf numFmtId="0" fontId="2" fillId="24" borderId="78" xfId="0" applyFont="1" applyFill="1" applyBorder="1" applyAlignment="1">
      <alignment horizontal="center" vertical="center"/>
    </xf>
    <xf numFmtId="0" fontId="11" fillId="35" borderId="48" xfId="0" applyFont="1" applyFill="1" applyBorder="1" applyAlignment="1">
      <alignment horizontal="center" vertical="center"/>
    </xf>
    <xf numFmtId="3" fontId="19" fillId="24" borderId="40" xfId="0" applyNumberFormat="1" applyFont="1" applyFill="1" applyBorder="1" applyAlignment="1">
      <alignment vertical="center"/>
    </xf>
    <xf numFmtId="49" fontId="4" fillId="24" borderId="11" xfId="0" applyNumberFormat="1" applyFont="1" applyFill="1" applyBorder="1" applyAlignment="1">
      <alignment horizontal="center" vertical="center"/>
    </xf>
    <xf numFmtId="0" fontId="4" fillId="24" borderId="11" xfId="0" applyFont="1" applyFill="1" applyBorder="1" applyAlignment="1">
      <alignment vertical="center"/>
    </xf>
    <xf numFmtId="49" fontId="2" fillId="24" borderId="11" xfId="0" applyNumberFormat="1" applyFont="1" applyFill="1" applyBorder="1" applyAlignment="1">
      <alignment horizontal="center" vertical="center"/>
    </xf>
    <xf numFmtId="0" fontId="2" fillId="24" borderId="11" xfId="0" applyFont="1" applyFill="1" applyBorder="1" applyAlignment="1">
      <alignment vertical="center"/>
    </xf>
    <xf numFmtId="0" fontId="79" fillId="24" borderId="11" xfId="0" applyFont="1" applyFill="1" applyBorder="1" applyAlignment="1">
      <alignment vertical="center"/>
    </xf>
    <xf numFmtId="3" fontId="11" fillId="0" borderId="119" xfId="0" applyNumberFormat="1" applyFont="1" applyFill="1" applyBorder="1" applyAlignment="1">
      <alignment horizontal="right"/>
    </xf>
    <xf numFmtId="0" fontId="3" fillId="0" borderId="120" xfId="0" applyFont="1" applyFill="1" applyBorder="1" applyAlignment="1">
      <alignment horizontal="left"/>
    </xf>
    <xf numFmtId="49" fontId="18" fillId="24" borderId="108" xfId="0" applyNumberFormat="1" applyFont="1" applyFill="1" applyBorder="1" applyAlignment="1">
      <alignment horizontal="center" vertical="center"/>
    </xf>
    <xf numFmtId="0" fontId="11" fillId="0" borderId="119" xfId="0" applyFont="1" applyFill="1" applyBorder="1" applyAlignment="1">
      <alignment horizontal="left"/>
    </xf>
    <xf numFmtId="0" fontId="11" fillId="0" borderId="120" xfId="0" applyFont="1" applyFill="1" applyBorder="1" applyAlignment="1">
      <alignment horizontal="left"/>
    </xf>
    <xf numFmtId="49" fontId="11" fillId="0" borderId="119" xfId="0" applyNumberFormat="1" applyFont="1" applyFill="1" applyBorder="1" applyAlignment="1">
      <alignment horizontal="left"/>
    </xf>
    <xf numFmtId="3" fontId="2" fillId="0" borderId="119" xfId="0" applyNumberFormat="1" applyFont="1" applyBorder="1"/>
    <xf numFmtId="3" fontId="74" fillId="0" borderId="119" xfId="0" applyNumberFormat="1" applyFont="1" applyFill="1" applyBorder="1"/>
    <xf numFmtId="0" fontId="3" fillId="0" borderId="119" xfId="0" applyFont="1" applyFill="1" applyBorder="1" applyAlignment="1"/>
    <xf numFmtId="0" fontId="5" fillId="0" borderId="119" xfId="0" applyFont="1" applyFill="1" applyBorder="1" applyAlignment="1">
      <alignment horizontal="left"/>
    </xf>
    <xf numFmtId="3" fontId="3" fillId="0" borderId="119" xfId="0" applyNumberFormat="1" applyFont="1" applyFill="1" applyBorder="1" applyAlignment="1">
      <alignment horizontal="right"/>
    </xf>
    <xf numFmtId="3" fontId="3" fillId="33" borderId="119" xfId="0" applyNumberFormat="1" applyFont="1" applyFill="1" applyBorder="1" applyAlignment="1">
      <alignment horizontal="right"/>
    </xf>
    <xf numFmtId="49" fontId="12" fillId="0" borderId="119" xfId="0" applyNumberFormat="1" applyFont="1" applyFill="1" applyBorder="1" applyAlignment="1">
      <alignment horizontal="left"/>
    </xf>
    <xf numFmtId="49" fontId="74" fillId="0" borderId="119" xfId="0" applyNumberFormat="1" applyFont="1" applyFill="1" applyBorder="1" applyAlignment="1">
      <alignment horizontal="center" vertical="center"/>
    </xf>
    <xf numFmtId="0" fontId="74" fillId="0" borderId="119" xfId="0" applyFont="1" applyFill="1" applyBorder="1" applyAlignment="1">
      <alignment horizontal="left" vertical="center"/>
    </xf>
    <xf numFmtId="167" fontId="18" fillId="0" borderId="35" xfId="0" applyNumberFormat="1" applyFont="1" applyFill="1" applyBorder="1" applyAlignment="1" applyProtection="1">
      <alignment horizontal="center"/>
      <protection hidden="1"/>
    </xf>
    <xf numFmtId="167" fontId="2" fillId="0" borderId="0" xfId="0" applyNumberFormat="1" applyFont="1" applyBorder="1"/>
    <xf numFmtId="0" fontId="62" fillId="24" borderId="42" xfId="0" applyFont="1" applyFill="1" applyBorder="1" applyAlignment="1" applyProtection="1">
      <alignment horizontal="center"/>
      <protection hidden="1"/>
    </xf>
    <xf numFmtId="168" fontId="2" fillId="0" borderId="119" xfId="0" applyNumberFormat="1" applyFont="1" applyFill="1" applyBorder="1"/>
    <xf numFmtId="49" fontId="2" fillId="0" borderId="120" xfId="0" applyNumberFormat="1" applyFont="1" applyBorder="1" applyAlignment="1">
      <alignment horizontal="left"/>
    </xf>
    <xf numFmtId="0" fontId="3" fillId="33" borderId="119" xfId="0" applyFont="1" applyFill="1" applyBorder="1" applyAlignment="1">
      <alignment horizontal="left"/>
    </xf>
    <xf numFmtId="3" fontId="5" fillId="0" borderId="119" xfId="0" applyNumberFormat="1" applyFont="1" applyBorder="1"/>
    <xf numFmtId="3" fontId="5" fillId="33" borderId="119" xfId="0" applyNumberFormat="1" applyFont="1" applyFill="1" applyBorder="1"/>
    <xf numFmtId="0" fontId="2" fillId="24" borderId="28" xfId="0" applyFont="1" applyFill="1" applyBorder="1" applyAlignment="1">
      <alignment horizontal="center" vertical="center"/>
    </xf>
    <xf numFmtId="0" fontId="2" fillId="24" borderId="40" xfId="0" applyFont="1" applyFill="1" applyBorder="1" applyAlignment="1" applyProtection="1">
      <alignment horizontal="center" vertical="center"/>
    </xf>
    <xf numFmtId="0" fontId="3" fillId="24" borderId="40" xfId="0" applyFont="1" applyFill="1" applyBorder="1" applyAlignment="1" applyProtection="1">
      <alignment horizontal="left" vertical="center"/>
    </xf>
    <xf numFmtId="0" fontId="3" fillId="24" borderId="40" xfId="0" applyFont="1" applyFill="1" applyBorder="1" applyAlignment="1" applyProtection="1">
      <alignment vertical="center"/>
    </xf>
    <xf numFmtId="0" fontId="23" fillId="24" borderId="30" xfId="0" applyFont="1" applyFill="1" applyBorder="1" applyAlignment="1" applyProtection="1">
      <alignment horizontal="left" vertical="center"/>
    </xf>
    <xf numFmtId="0" fontId="23" fillId="24" borderId="93" xfId="0" applyFont="1" applyFill="1" applyBorder="1" applyAlignment="1" applyProtection="1">
      <alignment horizontal="left" vertical="center"/>
    </xf>
    <xf numFmtId="0" fontId="11" fillId="24" borderId="40" xfId="0" applyFont="1" applyFill="1" applyBorder="1" applyAlignment="1" applyProtection="1">
      <alignment horizontal="left" vertical="center"/>
    </xf>
    <xf numFmtId="0" fontId="5" fillId="24" borderId="40" xfId="0" applyFont="1" applyFill="1" applyBorder="1" applyAlignment="1" applyProtection="1">
      <alignment vertical="center"/>
    </xf>
    <xf numFmtId="3" fontId="19" fillId="24" borderId="26" xfId="0" applyNumberFormat="1" applyFont="1" applyFill="1" applyBorder="1" applyAlignment="1">
      <alignment vertical="center"/>
    </xf>
    <xf numFmtId="3" fontId="21" fillId="0" borderId="23" xfId="0" applyNumberFormat="1" applyFont="1" applyFill="1" applyBorder="1" applyAlignment="1" applyProtection="1">
      <alignment vertical="center"/>
      <protection locked="0"/>
    </xf>
    <xf numFmtId="49" fontId="76" fillId="0" borderId="11" xfId="0" applyNumberFormat="1" applyFont="1" applyFill="1" applyBorder="1" applyAlignment="1">
      <alignment horizontal="right"/>
    </xf>
    <xf numFmtId="49" fontId="12" fillId="0" borderId="13" xfId="0" applyNumberFormat="1" applyFont="1" applyFill="1" applyBorder="1" applyAlignment="1">
      <alignment horizontal="left"/>
    </xf>
    <xf numFmtId="0" fontId="2" fillId="0" borderId="119" xfId="0" applyFont="1" applyFill="1" applyBorder="1" applyAlignment="1"/>
    <xf numFmtId="3" fontId="2" fillId="0" borderId="119" xfId="0" applyNumberFormat="1" applyFont="1" applyFill="1" applyBorder="1" applyAlignment="1">
      <alignment horizontal="center"/>
    </xf>
    <xf numFmtId="0" fontId="2" fillId="0" borderId="119" xfId="0" applyFont="1" applyBorder="1"/>
    <xf numFmtId="49" fontId="2" fillId="0" borderId="119" xfId="0" applyNumberFormat="1" applyFont="1" applyBorder="1"/>
    <xf numFmtId="3" fontId="5" fillId="0" borderId="119" xfId="0" applyNumberFormat="1" applyFont="1" applyFill="1" applyBorder="1"/>
    <xf numFmtId="0" fontId="5" fillId="0" borderId="119" xfId="0" applyFont="1" applyFill="1" applyBorder="1" applyAlignment="1">
      <alignment horizontal="center"/>
    </xf>
    <xf numFmtId="0" fontId="2" fillId="0" borderId="120" xfId="0" applyFont="1" applyBorder="1"/>
    <xf numFmtId="49" fontId="2" fillId="0" borderId="119" xfId="0" applyNumberFormat="1" applyFont="1" applyBorder="1" applyAlignment="1">
      <alignment horizontal="left"/>
    </xf>
    <xf numFmtId="0" fontId="5" fillId="0" borderId="119" xfId="0" applyFont="1" applyFill="1" applyBorder="1" applyAlignment="1"/>
    <xf numFmtId="3" fontId="2" fillId="0" borderId="119" xfId="0" applyNumberFormat="1" applyFont="1" applyBorder="1" applyAlignment="1">
      <alignment horizontal="right"/>
    </xf>
    <xf numFmtId="3" fontId="5" fillId="0" borderId="119" xfId="0" applyNumberFormat="1" applyFont="1" applyFill="1" applyBorder="1" applyAlignment="1">
      <alignment horizontal="right"/>
    </xf>
    <xf numFmtId="3" fontId="5" fillId="33" borderId="119" xfId="0" applyNumberFormat="1" applyFont="1" applyFill="1" applyBorder="1" applyAlignment="1">
      <alignment horizontal="right"/>
    </xf>
    <xf numFmtId="49" fontId="3" fillId="0" borderId="119" xfId="0" applyNumberFormat="1" applyFont="1" applyFill="1" applyBorder="1"/>
    <xf numFmtId="3" fontId="5" fillId="33" borderId="119" xfId="0" applyNumberFormat="1" applyFont="1" applyFill="1" applyBorder="1" applyAlignment="1">
      <alignment vertical="center"/>
    </xf>
    <xf numFmtId="168" fontId="2" fillId="0" borderId="119" xfId="0" applyNumberFormat="1" applyFont="1" applyFill="1" applyBorder="1" applyAlignment="1"/>
    <xf numFmtId="168" fontId="2" fillId="0" borderId="0" xfId="40" applyNumberFormat="1" applyFont="1"/>
    <xf numFmtId="170" fontId="3" fillId="0" borderId="119" xfId="0" applyNumberFormat="1" applyFont="1" applyFill="1" applyBorder="1" applyAlignment="1">
      <alignment horizontal="left"/>
    </xf>
    <xf numFmtId="0" fontId="30" fillId="0" borderId="119" xfId="0" applyFont="1" applyFill="1" applyBorder="1" applyAlignment="1"/>
    <xf numFmtId="0" fontId="3" fillId="0" borderId="119" xfId="0" applyFont="1" applyFill="1" applyBorder="1"/>
    <xf numFmtId="1" fontId="2" fillId="0" borderId="119" xfId="0" applyNumberFormat="1" applyFont="1" applyBorder="1" applyAlignment="1">
      <alignment horizontal="right"/>
    </xf>
    <xf numFmtId="1" fontId="2" fillId="33" borderId="119" xfId="0" applyNumberFormat="1" applyFont="1" applyFill="1" applyBorder="1" applyAlignment="1">
      <alignment horizontal="right"/>
    </xf>
    <xf numFmtId="0" fontId="2" fillId="0" borderId="119" xfId="0" applyFont="1" applyFill="1" applyBorder="1" applyAlignment="1">
      <alignment wrapText="1"/>
    </xf>
    <xf numFmtId="3" fontId="23" fillId="0" borderId="11" xfId="0" applyNumberFormat="1" applyFont="1" applyFill="1" applyBorder="1" applyAlignment="1">
      <alignment horizontal="left" vertical="center"/>
    </xf>
    <xf numFmtId="0" fontId="60" fillId="0" borderId="119" xfId="0" applyFont="1" applyFill="1" applyBorder="1" applyAlignment="1"/>
    <xf numFmtId="168" fontId="3" fillId="0" borderId="11" xfId="0" applyNumberFormat="1" applyFont="1" applyBorder="1" applyAlignment="1">
      <alignment horizontal="right"/>
    </xf>
    <xf numFmtId="3" fontId="3" fillId="0" borderId="119" xfId="0" applyNumberFormat="1" applyFont="1" applyBorder="1"/>
    <xf numFmtId="0" fontId="5" fillId="0" borderId="119" xfId="0" applyFont="1" applyFill="1" applyBorder="1" applyAlignment="1">
      <alignment horizontal="right"/>
    </xf>
    <xf numFmtId="3" fontId="5" fillId="0" borderId="119" xfId="0" applyNumberFormat="1" applyFont="1" applyFill="1" applyBorder="1" applyAlignment="1"/>
    <xf numFmtId="0" fontId="2" fillId="33" borderId="119" xfId="0" applyFont="1" applyFill="1" applyBorder="1"/>
    <xf numFmtId="49" fontId="12" fillId="0" borderId="119" xfId="0" applyNumberFormat="1" applyFont="1" applyFill="1" applyBorder="1" applyAlignment="1">
      <alignment horizontal="left" vertical="center"/>
    </xf>
    <xf numFmtId="0" fontId="2" fillId="33" borderId="119" xfId="0" applyFont="1" applyFill="1" applyBorder="1" applyAlignment="1"/>
    <xf numFmtId="0" fontId="60" fillId="0" borderId="119" xfId="0" applyFont="1" applyFill="1" applyBorder="1" applyAlignment="1">
      <alignment vertical="center"/>
    </xf>
    <xf numFmtId="0" fontId="3" fillId="33" borderId="13" xfId="0" applyFont="1" applyFill="1" applyBorder="1" applyAlignment="1">
      <alignment horizontal="center"/>
    </xf>
    <xf numFmtId="168" fontId="2" fillId="33" borderId="11" xfId="0" applyNumberFormat="1" applyFont="1" applyFill="1" applyBorder="1" applyAlignment="1">
      <alignment horizontal="right" vertical="center"/>
    </xf>
    <xf numFmtId="168" fontId="3" fillId="33" borderId="11" xfId="0" applyNumberFormat="1" applyFont="1" applyFill="1" applyBorder="1" applyAlignment="1">
      <alignment horizontal="right"/>
    </xf>
    <xf numFmtId="168" fontId="2" fillId="33" borderId="11" xfId="0" applyNumberFormat="1" applyFont="1" applyFill="1" applyBorder="1" applyAlignment="1">
      <alignment vertical="center"/>
    </xf>
    <xf numFmtId="168" fontId="3" fillId="33" borderId="119" xfId="0" applyNumberFormat="1" applyFont="1" applyFill="1" applyBorder="1"/>
    <xf numFmtId="3" fontId="2" fillId="0" borderId="122" xfId="0" applyNumberFormat="1" applyFont="1" applyFill="1" applyBorder="1"/>
    <xf numFmtId="0" fontId="2" fillId="0" borderId="122" xfId="0" applyFont="1" applyFill="1" applyBorder="1"/>
    <xf numFmtId="3" fontId="2" fillId="0" borderId="122" xfId="0" applyNumberFormat="1" applyFont="1" applyFill="1" applyBorder="1" applyAlignment="1"/>
    <xf numFmtId="3" fontId="2" fillId="33" borderId="122" xfId="0" applyNumberFormat="1" applyFont="1" applyFill="1" applyBorder="1" applyAlignment="1">
      <alignment horizontal="right" vertical="center"/>
    </xf>
    <xf numFmtId="3" fontId="2" fillId="33" borderId="122" xfId="0" applyNumberFormat="1" applyFont="1" applyFill="1" applyBorder="1" applyAlignment="1">
      <alignment vertical="center"/>
    </xf>
    <xf numFmtId="49" fontId="2" fillId="0" borderId="122" xfId="0" applyNumberFormat="1" applyFont="1" applyFill="1" applyBorder="1" applyAlignment="1">
      <alignment horizontal="center" vertical="center"/>
    </xf>
    <xf numFmtId="0" fontId="2" fillId="0" borderId="122" xfId="0" applyFont="1" applyFill="1" applyBorder="1" applyAlignment="1">
      <alignment horizontal="left" vertical="center"/>
    </xf>
    <xf numFmtId="49" fontId="2" fillId="0" borderId="122" xfId="0" applyNumberFormat="1" applyFont="1" applyFill="1" applyBorder="1" applyAlignment="1">
      <alignment horizontal="left" vertical="center"/>
    </xf>
    <xf numFmtId="3" fontId="2" fillId="0" borderId="122" xfId="0" applyNumberFormat="1" applyFont="1" applyFill="1" applyBorder="1" applyAlignment="1">
      <alignment vertical="center"/>
    </xf>
    <xf numFmtId="3" fontId="2" fillId="0" borderId="122" xfId="0" applyNumberFormat="1" applyFont="1" applyFill="1" applyBorder="1" applyAlignment="1">
      <alignment horizontal="right" vertical="center" wrapText="1"/>
    </xf>
    <xf numFmtId="0" fontId="3" fillId="0" borderId="122" xfId="0" applyFont="1" applyFill="1" applyBorder="1" applyAlignment="1">
      <alignment horizontal="center"/>
    </xf>
    <xf numFmtId="0" fontId="2" fillId="33" borderId="120" xfId="0" applyFont="1" applyFill="1" applyBorder="1"/>
    <xf numFmtId="0" fontId="5" fillId="28" borderId="11" xfId="0" applyFont="1" applyFill="1" applyBorder="1" applyAlignment="1">
      <alignment horizontal="left"/>
    </xf>
    <xf numFmtId="0" fontId="2" fillId="0" borderId="122" xfId="0" applyFont="1" applyBorder="1"/>
    <xf numFmtId="49" fontId="2" fillId="0" borderId="122" xfId="0" applyNumberFormat="1" applyFont="1" applyBorder="1"/>
    <xf numFmtId="0" fontId="2" fillId="33" borderId="122" xfId="0" applyFont="1" applyFill="1" applyBorder="1"/>
    <xf numFmtId="49" fontId="2" fillId="0" borderId="120" xfId="0" applyNumberFormat="1" applyFont="1" applyBorder="1"/>
    <xf numFmtId="49" fontId="5" fillId="37" borderId="122" xfId="0" applyNumberFormat="1" applyFont="1" applyFill="1" applyBorder="1" applyAlignment="1">
      <alignment horizontal="center" vertical="center"/>
    </xf>
    <xf numFmtId="0" fontId="2" fillId="0" borderId="123" xfId="0" applyFont="1" applyFill="1" applyBorder="1"/>
    <xf numFmtId="0" fontId="2" fillId="0" borderId="123" xfId="0" applyFont="1" applyBorder="1"/>
    <xf numFmtId="49" fontId="2" fillId="0" borderId="123" xfId="0" applyNumberFormat="1" applyFont="1" applyBorder="1"/>
    <xf numFmtId="3" fontId="2" fillId="0" borderId="122" xfId="0" applyNumberFormat="1" applyFont="1" applyBorder="1"/>
    <xf numFmtId="0" fontId="2" fillId="0" borderId="122" xfId="0" applyFont="1" applyFill="1" applyBorder="1" applyAlignment="1">
      <alignment vertical="center"/>
    </xf>
    <xf numFmtId="3" fontId="2" fillId="0" borderId="122" xfId="0" applyNumberFormat="1" applyFont="1" applyFill="1" applyBorder="1" applyAlignment="1">
      <alignment horizontal="right" vertical="center"/>
    </xf>
    <xf numFmtId="49" fontId="2" fillId="0" borderId="122" xfId="0" applyNumberFormat="1" applyFont="1" applyFill="1" applyBorder="1"/>
    <xf numFmtId="0" fontId="2" fillId="0" borderId="122" xfId="0" applyFont="1" applyFill="1" applyBorder="1" applyAlignment="1">
      <alignment horizontal="left"/>
    </xf>
    <xf numFmtId="49" fontId="2" fillId="0" borderId="123" xfId="0" applyNumberFormat="1" applyFont="1" applyBorder="1" applyAlignment="1">
      <alignment horizontal="left"/>
    </xf>
    <xf numFmtId="0" fontId="2" fillId="33" borderId="122" xfId="0" applyFont="1" applyFill="1" applyBorder="1" applyAlignment="1">
      <alignment horizontal="left"/>
    </xf>
    <xf numFmtId="3" fontId="2" fillId="33" borderId="122" xfId="0" applyNumberFormat="1" applyFont="1" applyFill="1" applyBorder="1"/>
    <xf numFmtId="0" fontId="19" fillId="24" borderId="0" xfId="0" applyFont="1" applyFill="1" applyBorder="1" applyAlignment="1">
      <alignment horizontal="center"/>
    </xf>
    <xf numFmtId="0" fontId="5" fillId="28" borderId="11" xfId="0" applyFont="1" applyFill="1" applyBorder="1" applyAlignment="1">
      <alignment horizontal="center"/>
    </xf>
    <xf numFmtId="49" fontId="2" fillId="0" borderId="122" xfId="0" applyNumberFormat="1" applyFont="1" applyFill="1" applyBorder="1" applyAlignment="1">
      <alignment horizontal="center"/>
    </xf>
    <xf numFmtId="0" fontId="3" fillId="0" borderId="122" xfId="0" applyFont="1" applyFill="1" applyBorder="1"/>
    <xf numFmtId="49" fontId="2" fillId="0" borderId="122" xfId="0" applyNumberFormat="1" applyFont="1" applyFill="1" applyBorder="1" applyAlignment="1">
      <alignment horizontal="left"/>
    </xf>
    <xf numFmtId="49" fontId="2" fillId="0" borderId="123" xfId="0" applyNumberFormat="1" applyFont="1" applyFill="1" applyBorder="1" applyAlignment="1">
      <alignment horizontal="left"/>
    </xf>
    <xf numFmtId="3" fontId="3" fillId="0" borderId="122" xfId="0" applyNumberFormat="1" applyFont="1" applyFill="1" applyBorder="1"/>
    <xf numFmtId="0" fontId="3" fillId="0" borderId="123" xfId="0" applyFont="1" applyFill="1" applyBorder="1"/>
    <xf numFmtId="3" fontId="3" fillId="0" borderId="123" xfId="0" applyNumberFormat="1" applyFont="1" applyFill="1" applyBorder="1"/>
    <xf numFmtId="0" fontId="2" fillId="0" borderId="123" xfId="0" applyFont="1" applyBorder="1" applyAlignment="1">
      <alignment horizontal="left"/>
    </xf>
    <xf numFmtId="0" fontId="11" fillId="0" borderId="123" xfId="0" applyFont="1" applyFill="1" applyBorder="1" applyAlignment="1">
      <alignment horizontal="left"/>
    </xf>
    <xf numFmtId="0" fontId="3" fillId="0" borderId="122" xfId="0" applyFont="1" applyFill="1" applyBorder="1" applyAlignment="1">
      <alignment horizontal="left"/>
    </xf>
    <xf numFmtId="0" fontId="3" fillId="33" borderId="122" xfId="0" applyFont="1" applyFill="1" applyBorder="1" applyAlignment="1">
      <alignment horizontal="left"/>
    </xf>
    <xf numFmtId="3" fontId="5" fillId="0" borderId="122" xfId="0" applyNumberFormat="1" applyFont="1" applyBorder="1"/>
    <xf numFmtId="0" fontId="2" fillId="0" borderId="123" xfId="0" applyFont="1" applyFill="1" applyBorder="1" applyAlignment="1">
      <alignment horizontal="left"/>
    </xf>
    <xf numFmtId="3" fontId="2" fillId="0" borderId="122" xfId="0" applyNumberFormat="1" applyFont="1" applyFill="1" applyBorder="1" applyAlignment="1">
      <alignment horizontal="right"/>
    </xf>
    <xf numFmtId="0" fontId="11" fillId="0" borderId="122" xfId="0" applyFont="1" applyFill="1" applyBorder="1" applyAlignment="1">
      <alignment horizontal="left"/>
    </xf>
    <xf numFmtId="3" fontId="2" fillId="0" borderId="122" xfId="0" applyNumberFormat="1" applyFont="1" applyBorder="1" applyAlignment="1">
      <alignment horizontal="right"/>
    </xf>
    <xf numFmtId="0" fontId="3" fillId="0" borderId="0" xfId="0" applyFont="1" applyFill="1" applyBorder="1" applyAlignment="1">
      <alignment horizontal="center"/>
    </xf>
    <xf numFmtId="0" fontId="3" fillId="24" borderId="122" xfId="0" applyFont="1" applyFill="1" applyBorder="1" applyAlignment="1">
      <alignment horizontal="center"/>
    </xf>
    <xf numFmtId="0" fontId="5" fillId="24" borderId="122" xfId="0" applyFont="1" applyFill="1" applyBorder="1" applyAlignment="1">
      <alignment horizontal="center"/>
    </xf>
    <xf numFmtId="0" fontId="3" fillId="0" borderId="123" xfId="0" applyFont="1" applyFill="1" applyBorder="1" applyAlignment="1">
      <alignment horizontal="center"/>
    </xf>
    <xf numFmtId="0" fontId="3" fillId="33" borderId="123" xfId="0" applyFont="1" applyFill="1" applyBorder="1" applyAlignment="1">
      <alignment horizontal="center"/>
    </xf>
    <xf numFmtId="0" fontId="2" fillId="0" borderId="122" xfId="0" applyFont="1" applyFill="1" applyBorder="1" applyAlignment="1">
      <alignment horizontal="center"/>
    </xf>
    <xf numFmtId="0" fontId="3" fillId="33" borderId="122" xfId="0" applyFont="1" applyFill="1" applyBorder="1" applyAlignment="1">
      <alignment horizontal="center"/>
    </xf>
    <xf numFmtId="0" fontId="5" fillId="0" borderId="122" xfId="0" applyFont="1" applyBorder="1" applyAlignment="1">
      <alignment horizontal="right"/>
    </xf>
    <xf numFmtId="49" fontId="2" fillId="0" borderId="123" xfId="0" applyNumberFormat="1" applyFont="1" applyFill="1" applyBorder="1" applyAlignment="1">
      <alignment horizontal="left" vertical="center"/>
    </xf>
    <xf numFmtId="3" fontId="11" fillId="0" borderId="122" xfId="0" applyNumberFormat="1" applyFont="1" applyFill="1" applyBorder="1" applyAlignment="1"/>
    <xf numFmtId="3" fontId="2" fillId="33" borderId="122" xfId="0" applyNumberFormat="1" applyFont="1" applyFill="1" applyBorder="1" applyAlignment="1">
      <alignment horizontal="right"/>
    </xf>
    <xf numFmtId="49" fontId="5" fillId="0" borderId="122" xfId="0" applyNumberFormat="1" applyFont="1" applyFill="1" applyBorder="1" applyAlignment="1">
      <alignment horizontal="left"/>
    </xf>
    <xf numFmtId="49" fontId="3" fillId="0" borderId="122" xfId="0" applyNumberFormat="1" applyFont="1" applyFill="1" applyBorder="1" applyAlignment="1">
      <alignment horizontal="left"/>
    </xf>
    <xf numFmtId="3" fontId="5" fillId="0" borderId="122" xfId="0" applyNumberFormat="1" applyFont="1" applyFill="1" applyBorder="1"/>
    <xf numFmtId="0" fontId="3" fillId="0" borderId="122" xfId="0" applyFont="1" applyFill="1" applyBorder="1" applyAlignment="1"/>
    <xf numFmtId="0" fontId="3" fillId="33" borderId="122" xfId="0" applyFont="1" applyFill="1" applyBorder="1"/>
    <xf numFmtId="3" fontId="3" fillId="33" borderId="122" xfId="0" applyNumberFormat="1" applyFont="1" applyFill="1" applyBorder="1"/>
    <xf numFmtId="0" fontId="3" fillId="0" borderId="123" xfId="0" applyFont="1" applyFill="1" applyBorder="1" applyAlignment="1">
      <alignment horizontal="left"/>
    </xf>
    <xf numFmtId="49" fontId="11" fillId="0" borderId="122" xfId="0" applyNumberFormat="1" applyFont="1" applyFill="1" applyBorder="1" applyAlignment="1">
      <alignment horizontal="left"/>
    </xf>
    <xf numFmtId="49" fontId="5" fillId="0" borderId="122" xfId="0" applyNumberFormat="1" applyFont="1" applyFill="1" applyBorder="1" applyAlignment="1">
      <alignment horizontal="center"/>
    </xf>
    <xf numFmtId="49" fontId="2" fillId="0" borderId="122" xfId="0" applyNumberFormat="1" applyFont="1" applyBorder="1" applyAlignment="1">
      <alignment horizontal="left"/>
    </xf>
    <xf numFmtId="3" fontId="3" fillId="0" borderId="122" xfId="0" applyNumberFormat="1" applyFont="1" applyBorder="1"/>
    <xf numFmtId="49" fontId="3" fillId="24" borderId="122" xfId="0" applyNumberFormat="1" applyFont="1" applyFill="1" applyBorder="1" applyAlignment="1">
      <alignment vertical="center"/>
    </xf>
    <xf numFmtId="0" fontId="2" fillId="0" borderId="122" xfId="0" applyFont="1" applyBorder="1" applyAlignment="1">
      <alignment horizontal="center"/>
    </xf>
    <xf numFmtId="3" fontId="3" fillId="0" borderId="122" xfId="0" applyNumberFormat="1" applyFont="1" applyFill="1" applyBorder="1" applyAlignment="1">
      <alignment horizontal="right"/>
    </xf>
    <xf numFmtId="0" fontId="2" fillId="0" borderId="122" xfId="0" applyFont="1" applyBorder="1" applyAlignment="1">
      <alignment horizontal="left"/>
    </xf>
    <xf numFmtId="0" fontId="2" fillId="0" borderId="122" xfId="0" applyFont="1" applyFill="1" applyBorder="1" applyAlignment="1"/>
    <xf numFmtId="3" fontId="11" fillId="0" borderId="122" xfId="0" applyNumberFormat="1" applyFont="1" applyFill="1" applyBorder="1"/>
    <xf numFmtId="3" fontId="11" fillId="0" borderId="122" xfId="0" applyNumberFormat="1" applyFont="1" applyFill="1" applyBorder="1" applyAlignment="1">
      <alignment horizontal="right"/>
    </xf>
    <xf numFmtId="0" fontId="3" fillId="0" borderId="122" xfId="0" applyFont="1" applyBorder="1" applyAlignment="1">
      <alignment horizontal="left"/>
    </xf>
    <xf numFmtId="49" fontId="3" fillId="0" borderId="122" xfId="0" applyNumberFormat="1" applyFont="1" applyBorder="1" applyAlignment="1">
      <alignment horizontal="left"/>
    </xf>
    <xf numFmtId="3" fontId="2" fillId="0" borderId="123" xfId="0" applyNumberFormat="1" applyFont="1" applyBorder="1"/>
    <xf numFmtId="3" fontId="2" fillId="0" borderId="123" xfId="0" applyNumberFormat="1" applyFont="1" applyFill="1" applyBorder="1"/>
    <xf numFmtId="49" fontId="3" fillId="0" borderId="122" xfId="0" applyNumberFormat="1" applyFont="1" applyFill="1" applyBorder="1"/>
    <xf numFmtId="3" fontId="3" fillId="33" borderId="123" xfId="0" applyNumberFormat="1" applyFont="1" applyFill="1" applyBorder="1"/>
    <xf numFmtId="0" fontId="5" fillId="0" borderId="123" xfId="0" applyFont="1" applyFill="1" applyBorder="1" applyAlignment="1">
      <alignment horizontal="left"/>
    </xf>
    <xf numFmtId="3" fontId="3" fillId="0" borderId="123" xfId="0" applyNumberFormat="1" applyFont="1" applyBorder="1"/>
    <xf numFmtId="3" fontId="2" fillId="33" borderId="123" xfId="0" applyNumberFormat="1" applyFont="1" applyFill="1" applyBorder="1"/>
    <xf numFmtId="0" fontId="3" fillId="0" borderId="122" xfId="0" applyFont="1" applyFill="1" applyBorder="1" applyAlignment="1">
      <alignment vertical="center"/>
    </xf>
    <xf numFmtId="0" fontId="5" fillId="0" borderId="122" xfId="0" applyFont="1" applyFill="1" applyBorder="1" applyAlignment="1">
      <alignment horizontal="right" vertical="center"/>
    </xf>
    <xf numFmtId="3" fontId="3" fillId="0" borderId="122" xfId="0" applyNumberFormat="1" applyFont="1" applyFill="1" applyBorder="1" applyAlignment="1">
      <alignment vertical="center"/>
    </xf>
    <xf numFmtId="3" fontId="3" fillId="33" borderId="122" xfId="0" applyNumberFormat="1" applyFont="1" applyFill="1" applyBorder="1" applyAlignment="1">
      <alignment vertical="center"/>
    </xf>
    <xf numFmtId="49" fontId="3" fillId="0" borderId="123" xfId="0" applyNumberFormat="1" applyFont="1" applyFill="1" applyBorder="1" applyAlignment="1">
      <alignment horizontal="left"/>
    </xf>
    <xf numFmtId="49" fontId="5" fillId="0" borderId="122" xfId="0" applyNumberFormat="1" applyFont="1" applyFill="1" applyBorder="1" applyAlignment="1"/>
    <xf numFmtId="49" fontId="3" fillId="0" borderId="122" xfId="0" applyNumberFormat="1" applyFont="1" applyFill="1" applyBorder="1" applyAlignment="1">
      <alignment horizontal="left" vertical="center"/>
    </xf>
    <xf numFmtId="0" fontId="30" fillId="0" borderId="122" xfId="0" applyFont="1" applyFill="1" applyBorder="1" applyAlignment="1"/>
    <xf numFmtId="0" fontId="2" fillId="33" borderId="122" xfId="0" applyFont="1" applyFill="1" applyBorder="1" applyAlignment="1">
      <alignment horizontal="center"/>
    </xf>
    <xf numFmtId="3" fontId="2" fillId="0" borderId="123" xfId="0" applyNumberFormat="1" applyFont="1" applyFill="1" applyBorder="1" applyAlignment="1">
      <alignment horizontal="left"/>
    </xf>
    <xf numFmtId="0" fontId="2" fillId="33" borderId="123" xfId="0" applyFont="1" applyFill="1" applyBorder="1" applyAlignment="1">
      <alignment horizontal="left"/>
    </xf>
    <xf numFmtId="3" fontId="5" fillId="0" borderId="122" xfId="0" applyNumberFormat="1" applyFont="1" applyFill="1" applyBorder="1" applyAlignment="1">
      <alignment horizontal="right"/>
    </xf>
    <xf numFmtId="0" fontId="5" fillId="0" borderId="122" xfId="0" applyFont="1" applyFill="1" applyBorder="1" applyAlignment="1">
      <alignment horizontal="center"/>
    </xf>
    <xf numFmtId="0" fontId="5" fillId="30" borderId="122" xfId="0" applyFont="1" applyFill="1" applyBorder="1" applyAlignment="1">
      <alignment horizontal="right"/>
    </xf>
    <xf numFmtId="3" fontId="5" fillId="0" borderId="122" xfId="0" applyNumberFormat="1" applyFont="1" applyFill="1" applyBorder="1" applyAlignment="1"/>
    <xf numFmtId="0" fontId="11" fillId="0" borderId="122" xfId="0" applyFont="1" applyFill="1" applyBorder="1"/>
    <xf numFmtId="0" fontId="5" fillId="0" borderId="122" xfId="0" applyFont="1" applyFill="1" applyBorder="1" applyAlignment="1">
      <alignment horizontal="left"/>
    </xf>
    <xf numFmtId="3" fontId="12" fillId="0" borderId="122" xfId="0" applyNumberFormat="1" applyFont="1" applyFill="1" applyBorder="1"/>
    <xf numFmtId="3" fontId="3" fillId="33" borderId="122" xfId="0" applyNumberFormat="1" applyFont="1" applyFill="1" applyBorder="1" applyAlignment="1">
      <alignment horizontal="right"/>
    </xf>
    <xf numFmtId="0" fontId="73" fillId="0" borderId="122" xfId="0" applyFont="1" applyFill="1" applyBorder="1" applyAlignment="1">
      <alignment horizontal="left"/>
    </xf>
    <xf numFmtId="0" fontId="3" fillId="0" borderId="0" xfId="0" applyFont="1" applyFill="1" applyBorder="1" applyAlignment="1">
      <alignment horizontal="center"/>
    </xf>
    <xf numFmtId="0" fontId="2" fillId="0" borderId="119" xfId="0" applyFont="1" applyFill="1" applyBorder="1" applyAlignment="1">
      <alignment horizontal="left" vertical="center" wrapText="1"/>
    </xf>
    <xf numFmtId="49" fontId="73" fillId="0" borderId="119" xfId="0" applyNumberFormat="1" applyFont="1" applyFill="1" applyBorder="1" applyAlignment="1">
      <alignment vertical="center"/>
    </xf>
    <xf numFmtId="49" fontId="11" fillId="0" borderId="123" xfId="0" applyNumberFormat="1" applyFont="1" applyFill="1" applyBorder="1" applyAlignment="1">
      <alignment horizontal="left"/>
    </xf>
    <xf numFmtId="0" fontId="60" fillId="0" borderId="122" xfId="0" applyFont="1" applyFill="1" applyBorder="1" applyAlignment="1">
      <alignment vertical="center"/>
    </xf>
    <xf numFmtId="49" fontId="3" fillId="0" borderId="123" xfId="0" applyNumberFormat="1" applyFont="1" applyFill="1" applyBorder="1" applyAlignment="1">
      <alignment horizontal="left" vertical="center"/>
    </xf>
    <xf numFmtId="49" fontId="5" fillId="28" borderId="122" xfId="0" applyNumberFormat="1" applyFont="1" applyFill="1" applyBorder="1" applyAlignment="1">
      <alignment horizontal="center" vertical="center"/>
    </xf>
    <xf numFmtId="0" fontId="5" fillId="28" borderId="123" xfId="0" applyFont="1" applyFill="1" applyBorder="1" applyAlignment="1">
      <alignment horizontal="center"/>
    </xf>
    <xf numFmtId="0" fontId="5" fillId="28" borderId="123" xfId="0" applyFont="1" applyFill="1" applyBorder="1"/>
    <xf numFmtId="0" fontId="73" fillId="0" borderId="122" xfId="0" applyFont="1" applyBorder="1"/>
    <xf numFmtId="0" fontId="18" fillId="24" borderId="124" xfId="0" applyFont="1" applyFill="1" applyBorder="1" applyAlignment="1">
      <alignment horizontal="center"/>
    </xf>
    <xf numFmtId="0" fontId="3" fillId="24" borderId="0" xfId="0" applyFont="1" applyFill="1" applyBorder="1" applyAlignment="1">
      <alignment horizontal="center"/>
    </xf>
    <xf numFmtId="49" fontId="5" fillId="37" borderId="119" xfId="0" applyNumberFormat="1" applyFont="1" applyFill="1" applyBorder="1" applyAlignment="1">
      <alignment horizontal="center" vertical="center"/>
    </xf>
    <xf numFmtId="0" fontId="13" fillId="0" borderId="119" xfId="0" applyFont="1" applyFill="1" applyBorder="1" applyAlignment="1">
      <alignment horizontal="right"/>
    </xf>
    <xf numFmtId="0" fontId="73" fillId="0" borderId="119" xfId="0" applyFont="1" applyBorder="1"/>
    <xf numFmtId="49" fontId="74" fillId="0" borderId="120" xfId="0" applyNumberFormat="1" applyFont="1" applyBorder="1" applyAlignment="1">
      <alignment horizontal="left"/>
    </xf>
    <xf numFmtId="0" fontId="2" fillId="0" borderId="120" xfId="0" applyFont="1" applyBorder="1" applyAlignment="1">
      <alignment horizontal="left"/>
    </xf>
    <xf numFmtId="0" fontId="3" fillId="0" borderId="119" xfId="0" applyFont="1" applyBorder="1" applyAlignment="1">
      <alignment horizontal="left"/>
    </xf>
    <xf numFmtId="49" fontId="3" fillId="0" borderId="120" xfId="0" applyNumberFormat="1" applyFont="1" applyBorder="1" applyAlignment="1">
      <alignment horizontal="left"/>
    </xf>
    <xf numFmtId="0" fontId="73" fillId="0" borderId="11" xfId="0" applyFont="1" applyBorder="1" applyAlignment="1">
      <alignment horizontal="right"/>
    </xf>
    <xf numFmtId="9" fontId="75" fillId="0" borderId="0" xfId="0" applyNumberFormat="1" applyFont="1" applyFill="1"/>
    <xf numFmtId="0" fontId="5" fillId="0" borderId="120" xfId="0" applyFont="1" applyFill="1" applyBorder="1"/>
    <xf numFmtId="0" fontId="5" fillId="0" borderId="120" xfId="0" applyFont="1" applyFill="1" applyBorder="1" applyAlignment="1">
      <alignment horizontal="center"/>
    </xf>
    <xf numFmtId="49" fontId="3" fillId="0" borderId="123" xfId="0" applyNumberFormat="1" applyFont="1" applyBorder="1" applyAlignment="1">
      <alignment horizontal="left"/>
    </xf>
    <xf numFmtId="3" fontId="11" fillId="38" borderId="11" xfId="0" applyNumberFormat="1" applyFont="1" applyFill="1" applyBorder="1"/>
    <xf numFmtId="3" fontId="2" fillId="38" borderId="11" xfId="0" applyNumberFormat="1" applyFont="1" applyFill="1" applyBorder="1" applyAlignment="1">
      <alignment vertical="center"/>
    </xf>
    <xf numFmtId="3" fontId="2" fillId="38" borderId="11" xfId="0" applyNumberFormat="1" applyFont="1" applyFill="1" applyBorder="1"/>
    <xf numFmtId="0" fontId="5" fillId="0" borderId="123" xfId="0" applyFont="1" applyFill="1" applyBorder="1"/>
    <xf numFmtId="0" fontId="5" fillId="0" borderId="123" xfId="0" applyFont="1" applyFill="1" applyBorder="1" applyAlignment="1">
      <alignment horizontal="center"/>
    </xf>
    <xf numFmtId="0" fontId="11" fillId="0" borderId="122" xfId="0" applyFont="1" applyFill="1" applyBorder="1" applyAlignment="1">
      <alignment horizontal="center"/>
    </xf>
    <xf numFmtId="0" fontId="11" fillId="33" borderId="122" xfId="0" applyFont="1" applyFill="1" applyBorder="1" applyAlignment="1">
      <alignment horizontal="center"/>
    </xf>
    <xf numFmtId="3" fontId="5" fillId="33" borderId="122" xfId="0" applyNumberFormat="1" applyFont="1" applyFill="1" applyBorder="1" applyAlignment="1">
      <alignment horizontal="right"/>
    </xf>
    <xf numFmtId="10" fontId="0" fillId="0" borderId="0" xfId="0" applyNumberFormat="1"/>
    <xf numFmtId="9" fontId="0" fillId="0" borderId="0" xfId="0" applyNumberFormat="1"/>
    <xf numFmtId="168" fontId="74" fillId="0" borderId="119" xfId="0" applyNumberFormat="1" applyFont="1" applyFill="1" applyBorder="1" applyAlignment="1">
      <alignment vertical="center"/>
    </xf>
    <xf numFmtId="0" fontId="3" fillId="33" borderId="122" xfId="0" applyFont="1" applyFill="1" applyBorder="1" applyAlignment="1">
      <alignment vertical="center"/>
    </xf>
    <xf numFmtId="49" fontId="72" fillId="0" borderId="11" xfId="0" applyNumberFormat="1" applyFont="1" applyFill="1" applyBorder="1" applyAlignment="1">
      <alignment horizontal="left"/>
    </xf>
    <xf numFmtId="49" fontId="82" fillId="0" borderId="11" xfId="0" applyNumberFormat="1" applyFont="1" applyFill="1" applyBorder="1" applyAlignment="1">
      <alignment horizontal="left"/>
    </xf>
    <xf numFmtId="49" fontId="82" fillId="0" borderId="11" xfId="0" applyNumberFormat="1" applyFont="1" applyBorder="1" applyAlignment="1">
      <alignment horizontal="left"/>
    </xf>
    <xf numFmtId="49" fontId="72" fillId="28" borderId="11" xfId="0" applyNumberFormat="1" applyFont="1" applyFill="1" applyBorder="1" applyAlignment="1">
      <alignment horizontal="left"/>
    </xf>
    <xf numFmtId="169" fontId="72" fillId="0" borderId="11" xfId="0" applyNumberFormat="1" applyFont="1" applyFill="1" applyBorder="1" applyAlignment="1">
      <alignment vertical="center"/>
    </xf>
    <xf numFmtId="0" fontId="72" fillId="0" borderId="13" xfId="0" applyFont="1" applyFill="1" applyBorder="1" applyAlignment="1">
      <alignment horizontal="left"/>
    </xf>
    <xf numFmtId="49" fontId="72" fillId="0" borderId="11" xfId="0" applyNumberFormat="1" applyFont="1" applyBorder="1" applyAlignment="1">
      <alignment horizontal="left"/>
    </xf>
    <xf numFmtId="49" fontId="72" fillId="0" borderId="11" xfId="0" applyNumberFormat="1" applyFont="1" applyFill="1" applyBorder="1" applyAlignment="1">
      <alignment horizontal="left" vertical="center"/>
    </xf>
    <xf numFmtId="169" fontId="72" fillId="0" borderId="119" xfId="0" applyNumberFormat="1" applyFont="1" applyFill="1" applyBorder="1" applyAlignment="1">
      <alignment vertical="center"/>
    </xf>
    <xf numFmtId="169" fontId="82" fillId="0" borderId="11" xfId="0" applyNumberFormat="1" applyFont="1" applyFill="1" applyBorder="1" applyAlignment="1">
      <alignment vertical="center"/>
    </xf>
    <xf numFmtId="49" fontId="72" fillId="0" borderId="122" xfId="0" applyNumberFormat="1" applyFont="1" applyFill="1" applyBorder="1" applyAlignment="1">
      <alignment horizontal="left"/>
    </xf>
    <xf numFmtId="49" fontId="72" fillId="0" borderId="13" xfId="0" applyNumberFormat="1" applyFont="1" applyFill="1" applyBorder="1" applyAlignment="1">
      <alignment horizontal="left" vertical="center"/>
    </xf>
    <xf numFmtId="49" fontId="82" fillId="0" borderId="13" xfId="0" applyNumberFormat="1" applyFont="1" applyFill="1" applyBorder="1" applyAlignment="1">
      <alignment horizontal="left" vertical="center"/>
    </xf>
    <xf numFmtId="0" fontId="2" fillId="24" borderId="36" xfId="0" applyFont="1" applyFill="1" applyBorder="1" applyAlignment="1" applyProtection="1">
      <alignment horizontal="center"/>
    </xf>
    <xf numFmtId="0" fontId="2" fillId="24" borderId="37" xfId="0" applyFont="1" applyFill="1" applyBorder="1" applyAlignment="1" applyProtection="1">
      <alignment horizontal="center"/>
    </xf>
    <xf numFmtId="0" fontId="3" fillId="0" borderId="37" xfId="0" applyFont="1" applyFill="1" applyBorder="1" applyAlignment="1">
      <alignment horizontal="center"/>
    </xf>
    <xf numFmtId="0" fontId="2" fillId="24" borderId="124" xfId="0" applyFont="1" applyFill="1" applyBorder="1" applyAlignment="1" applyProtection="1">
      <alignment horizontal="center"/>
    </xf>
    <xf numFmtId="0" fontId="2" fillId="24" borderId="23" xfId="0" applyFont="1" applyFill="1" applyBorder="1" applyAlignment="1" applyProtection="1">
      <alignment horizontal="center"/>
    </xf>
    <xf numFmtId="0" fontId="5" fillId="0" borderId="23" xfId="0" applyFont="1" applyFill="1" applyBorder="1" applyAlignment="1">
      <alignment horizontal="center"/>
    </xf>
    <xf numFmtId="0" fontId="2" fillId="24" borderId="38" xfId="0" applyFont="1" applyFill="1" applyBorder="1" applyAlignment="1" applyProtection="1">
      <alignment horizontal="center"/>
    </xf>
    <xf numFmtId="0" fontId="2" fillId="24" borderId="35" xfId="0" applyFont="1" applyFill="1" applyBorder="1" applyAlignment="1" applyProtection="1">
      <alignment horizontal="center"/>
    </xf>
    <xf numFmtId="0" fontId="11" fillId="0" borderId="35" xfId="0" applyFont="1" applyFill="1" applyBorder="1" applyAlignment="1">
      <alignment horizontal="center"/>
    </xf>
    <xf numFmtId="0" fontId="3" fillId="0" borderId="62" xfId="0" applyFont="1" applyFill="1" applyBorder="1" applyAlignment="1">
      <alignment horizontal="center"/>
    </xf>
    <xf numFmtId="49" fontId="72" fillId="0" borderId="13" xfId="0" applyNumberFormat="1" applyFont="1" applyFill="1" applyBorder="1" applyAlignment="1">
      <alignment vertical="center"/>
    </xf>
    <xf numFmtId="49" fontId="16" fillId="0" borderId="11" xfId="0" applyNumberFormat="1" applyFont="1" applyFill="1" applyBorder="1" applyAlignment="1">
      <alignment horizontal="left"/>
    </xf>
    <xf numFmtId="49" fontId="15" fillId="0" borderId="11" xfId="0" applyNumberFormat="1" applyFont="1" applyFill="1" applyBorder="1" applyAlignment="1">
      <alignment horizontal="left"/>
    </xf>
    <xf numFmtId="49" fontId="16" fillId="0" borderId="13" xfId="0" applyNumberFormat="1" applyFont="1" applyFill="1" applyBorder="1" applyAlignment="1">
      <alignment horizontal="left"/>
    </xf>
    <xf numFmtId="169" fontId="82" fillId="0" borderId="122" xfId="0" applyNumberFormat="1" applyFont="1" applyFill="1" applyBorder="1" applyAlignment="1">
      <alignment vertical="center"/>
    </xf>
    <xf numFmtId="169" fontId="72" fillId="0" borderId="122" xfId="0" applyNumberFormat="1" applyFont="1" applyFill="1" applyBorder="1" applyAlignment="1">
      <alignment vertical="center"/>
    </xf>
    <xf numFmtId="49" fontId="16" fillId="0" borderId="122" xfId="0" applyNumberFormat="1" applyFont="1" applyFill="1" applyBorder="1" applyAlignment="1">
      <alignment horizontal="left"/>
    </xf>
    <xf numFmtId="49" fontId="16" fillId="0" borderId="11" xfId="0" applyNumberFormat="1" applyFont="1" applyFill="1" applyBorder="1" applyAlignment="1">
      <alignment horizontal="left" vertical="center"/>
    </xf>
    <xf numFmtId="0" fontId="16" fillId="0" borderId="13" xfId="0" applyFont="1" applyFill="1" applyBorder="1" applyAlignment="1">
      <alignment horizontal="left"/>
    </xf>
    <xf numFmtId="0" fontId="16" fillId="0" borderId="11" xfId="0" applyFont="1" applyFill="1" applyBorder="1" applyAlignment="1">
      <alignment horizontal="left"/>
    </xf>
    <xf numFmtId="49" fontId="16" fillId="0" borderId="123" xfId="0" applyNumberFormat="1" applyFont="1" applyFill="1" applyBorder="1" applyAlignment="1">
      <alignment horizontal="left"/>
    </xf>
    <xf numFmtId="169" fontId="82" fillId="0" borderId="119" xfId="0" applyNumberFormat="1" applyFont="1" applyFill="1" applyBorder="1" applyAlignment="1">
      <alignment vertical="center"/>
    </xf>
    <xf numFmtId="49" fontId="72" fillId="0" borderId="11" xfId="0" applyNumberFormat="1" applyFont="1" applyFill="1" applyBorder="1" applyAlignment="1"/>
    <xf numFmtId="49" fontId="82" fillId="0" borderId="119" xfId="0" applyNumberFormat="1" applyFont="1" applyFill="1" applyBorder="1" applyAlignment="1">
      <alignment horizontal="left"/>
    </xf>
    <xf numFmtId="49" fontId="72" fillId="0" borderId="119" xfId="0" applyNumberFormat="1" applyFont="1" applyFill="1" applyBorder="1" applyAlignment="1">
      <alignment horizontal="left"/>
    </xf>
    <xf numFmtId="49" fontId="72" fillId="0" borderId="13" xfId="0" applyNumberFormat="1" applyFont="1" applyFill="1" applyBorder="1" applyAlignment="1">
      <alignment horizontal="left"/>
    </xf>
    <xf numFmtId="49" fontId="72" fillId="0" borderId="122" xfId="0" applyNumberFormat="1" applyFont="1" applyBorder="1" applyAlignment="1">
      <alignment horizontal="left"/>
    </xf>
    <xf numFmtId="49" fontId="72" fillId="0" borderId="11" xfId="0" applyNumberFormat="1" applyFont="1" applyFill="1" applyBorder="1"/>
    <xf numFmtId="49" fontId="72" fillId="0" borderId="17" xfId="0" applyNumberFormat="1" applyFont="1" applyFill="1" applyBorder="1" applyAlignment="1">
      <alignment horizontal="left"/>
    </xf>
    <xf numFmtId="169" fontId="72" fillId="0" borderId="11" xfId="0" applyNumberFormat="1" applyFont="1" applyFill="1" applyBorder="1" applyAlignment="1"/>
    <xf numFmtId="0" fontId="72" fillId="0" borderId="11" xfId="0" applyFont="1" applyFill="1" applyBorder="1"/>
    <xf numFmtId="0" fontId="72" fillId="0" borderId="11" xfId="0" applyFont="1" applyFill="1" applyBorder="1" applyAlignment="1">
      <alignment horizontal="left"/>
    </xf>
    <xf numFmtId="49" fontId="72" fillId="0" borderId="122" xfId="0" applyNumberFormat="1" applyFont="1" applyFill="1" applyBorder="1" applyAlignment="1">
      <alignment horizontal="left" vertical="center"/>
    </xf>
    <xf numFmtId="49" fontId="82" fillId="0" borderId="122" xfId="0" applyNumberFormat="1" applyFont="1" applyFill="1" applyBorder="1"/>
    <xf numFmtId="0" fontId="72" fillId="0" borderId="13" xfId="0" applyFont="1" applyFill="1" applyBorder="1" applyAlignment="1">
      <alignment horizontal="left" vertical="center"/>
    </xf>
    <xf numFmtId="49" fontId="72" fillId="0" borderId="120" xfId="0" applyNumberFormat="1" applyFont="1" applyBorder="1" applyAlignment="1">
      <alignment horizontal="left"/>
    </xf>
    <xf numFmtId="49" fontId="72" fillId="0" borderId="119" xfId="0" applyNumberFormat="1" applyFont="1" applyFill="1" applyBorder="1" applyAlignment="1">
      <alignment horizontal="left" vertical="center"/>
    </xf>
    <xf numFmtId="49" fontId="82" fillId="0" borderId="119" xfId="0" applyNumberFormat="1" applyFont="1" applyFill="1" applyBorder="1" applyAlignment="1">
      <alignment vertical="center"/>
    </xf>
    <xf numFmtId="0" fontId="72" fillId="0" borderId="122" xfId="0" applyFont="1" applyFill="1" applyBorder="1" applyAlignment="1">
      <alignment horizontal="left"/>
    </xf>
    <xf numFmtId="0" fontId="72" fillId="0" borderId="122" xfId="0" applyFont="1" applyBorder="1" applyAlignment="1">
      <alignment horizontal="left"/>
    </xf>
    <xf numFmtId="49" fontId="82" fillId="0" borderId="122" xfId="0" applyNumberFormat="1" applyFont="1" applyFill="1" applyBorder="1" applyAlignment="1">
      <alignment horizontal="left"/>
    </xf>
    <xf numFmtId="49" fontId="72" fillId="0" borderId="122" xfId="0" applyNumberFormat="1" applyFont="1" applyFill="1" applyBorder="1"/>
    <xf numFmtId="0" fontId="72" fillId="0" borderId="11" xfId="0" applyFont="1" applyFill="1" applyBorder="1" applyAlignment="1">
      <alignment horizontal="left" vertical="center"/>
    </xf>
    <xf numFmtId="49" fontId="72" fillId="0" borderId="120" xfId="0" applyNumberFormat="1" applyFont="1" applyFill="1" applyBorder="1" applyAlignment="1">
      <alignment horizontal="left" vertical="center"/>
    </xf>
    <xf numFmtId="3" fontId="82" fillId="0" borderId="119" xfId="0" applyNumberFormat="1" applyFont="1" applyFill="1" applyBorder="1" applyAlignment="1">
      <alignment vertical="center"/>
    </xf>
    <xf numFmtId="49" fontId="82" fillId="0" borderId="120" xfId="0" applyNumberFormat="1" applyFont="1" applyFill="1" applyBorder="1" applyAlignment="1">
      <alignment horizontal="left" vertical="center"/>
    </xf>
    <xf numFmtId="49" fontId="82" fillId="0" borderId="11" xfId="0" applyNumberFormat="1" applyFont="1" applyFill="1" applyBorder="1" applyAlignment="1">
      <alignment horizontal="left" vertical="center"/>
    </xf>
    <xf numFmtId="0" fontId="72" fillId="0" borderId="11" xfId="0" applyFont="1" applyFill="1" applyBorder="1" applyAlignment="1">
      <alignment vertical="center"/>
    </xf>
    <xf numFmtId="0" fontId="72" fillId="0" borderId="119" xfId="0" applyFont="1" applyFill="1" applyBorder="1" applyAlignment="1">
      <alignment vertical="center"/>
    </xf>
    <xf numFmtId="49" fontId="82" fillId="0" borderId="17" xfId="0" applyNumberFormat="1" applyFont="1" applyFill="1" applyBorder="1" applyAlignment="1">
      <alignment horizontal="left"/>
    </xf>
    <xf numFmtId="0" fontId="82" fillId="0" borderId="13" xfId="0" applyFont="1" applyFill="1" applyBorder="1" applyAlignment="1">
      <alignment horizontal="left"/>
    </xf>
    <xf numFmtId="49" fontId="72" fillId="0" borderId="119" xfId="0" applyNumberFormat="1" applyFont="1" applyFill="1" applyBorder="1" applyAlignment="1">
      <alignment vertical="center"/>
    </xf>
    <xf numFmtId="169" fontId="72" fillId="0" borderId="119" xfId="0" applyNumberFormat="1" applyFont="1" applyFill="1" applyBorder="1" applyAlignment="1"/>
    <xf numFmtId="169" fontId="82" fillId="0" borderId="11" xfId="0" applyNumberFormat="1" applyFont="1" applyFill="1" applyBorder="1" applyAlignment="1"/>
    <xf numFmtId="49" fontId="16" fillId="0" borderId="11" xfId="0" applyNumberFormat="1" applyFont="1" applyBorder="1" applyAlignment="1">
      <alignment horizontal="left"/>
    </xf>
    <xf numFmtId="49" fontId="15" fillId="0" borderId="11" xfId="0" applyNumberFormat="1" applyFont="1" applyBorder="1" applyAlignment="1">
      <alignment horizontal="left"/>
    </xf>
    <xf numFmtId="0" fontId="16" fillId="0" borderId="123" xfId="0" applyFont="1" applyFill="1" applyBorder="1" applyAlignment="1">
      <alignment horizontal="left"/>
    </xf>
    <xf numFmtId="0" fontId="16" fillId="0" borderId="11" xfId="0" applyFont="1" applyBorder="1" applyAlignment="1">
      <alignment horizontal="left"/>
    </xf>
    <xf numFmtId="49" fontId="16" fillId="0" borderId="119" xfId="0" applyNumberFormat="1" applyFont="1" applyFill="1" applyBorder="1" applyAlignment="1">
      <alignment horizontal="left"/>
    </xf>
    <xf numFmtId="0" fontId="15" fillId="0" borderId="11" xfId="0" applyFont="1" applyBorder="1" applyAlignment="1">
      <alignment horizontal="left"/>
    </xf>
    <xf numFmtId="0" fontId="16" fillId="0" borderId="122" xfId="0" applyFont="1" applyBorder="1" applyAlignment="1">
      <alignment horizontal="left"/>
    </xf>
    <xf numFmtId="49" fontId="16" fillId="0" borderId="122" xfId="0" applyNumberFormat="1" applyFont="1" applyBorder="1" applyAlignment="1">
      <alignment horizontal="left"/>
    </xf>
    <xf numFmtId="0" fontId="3" fillId="24" borderId="0" xfId="0" applyFont="1" applyFill="1" applyBorder="1" applyAlignment="1">
      <alignment horizontal="center"/>
    </xf>
    <xf numFmtId="0" fontId="18" fillId="24" borderId="0" xfId="0" applyFont="1" applyFill="1" applyBorder="1" applyAlignment="1">
      <alignment horizontal="center"/>
    </xf>
    <xf numFmtId="49" fontId="72" fillId="0" borderId="123" xfId="0" applyNumberFormat="1" applyFont="1" applyFill="1" applyBorder="1" applyAlignment="1">
      <alignment vertical="center"/>
    </xf>
    <xf numFmtId="49" fontId="67" fillId="0" borderId="122" xfId="0" applyNumberFormat="1" applyFont="1" applyFill="1" applyBorder="1" applyAlignment="1">
      <alignment vertical="center"/>
    </xf>
    <xf numFmtId="0" fontId="16" fillId="0" borderId="122" xfId="0" applyFont="1" applyFill="1" applyBorder="1" applyAlignment="1">
      <alignment horizontal="left"/>
    </xf>
    <xf numFmtId="49" fontId="12" fillId="0" borderId="122" xfId="0" applyNumberFormat="1" applyFont="1" applyFill="1" applyBorder="1" applyAlignment="1">
      <alignment horizontal="left"/>
    </xf>
    <xf numFmtId="49" fontId="2" fillId="24" borderId="122" xfId="0" applyNumberFormat="1" applyFont="1" applyFill="1" applyBorder="1" applyAlignment="1">
      <alignment horizontal="left"/>
    </xf>
    <xf numFmtId="169" fontId="67" fillId="0" borderId="122" xfId="0" applyNumberFormat="1" applyFont="1" applyFill="1" applyBorder="1" applyAlignment="1">
      <alignment vertical="center"/>
    </xf>
    <xf numFmtId="49" fontId="82" fillId="0" borderId="122" xfId="0" applyNumberFormat="1" applyFont="1" applyFill="1" applyBorder="1" applyAlignment="1">
      <alignment vertical="center"/>
    </xf>
    <xf numFmtId="0" fontId="72" fillId="0" borderId="123" xfId="0" applyFont="1" applyFill="1" applyBorder="1" applyAlignment="1">
      <alignment horizontal="left"/>
    </xf>
    <xf numFmtId="49" fontId="72" fillId="0" borderId="123" xfId="0" applyNumberFormat="1" applyFont="1" applyFill="1" applyBorder="1" applyAlignment="1">
      <alignment horizontal="left" vertical="center"/>
    </xf>
    <xf numFmtId="49" fontId="72" fillId="0" borderId="123" xfId="0" applyNumberFormat="1" applyFont="1" applyFill="1" applyBorder="1" applyAlignment="1">
      <alignment horizontal="left"/>
    </xf>
    <xf numFmtId="0" fontId="72" fillId="0" borderId="122" xfId="0" applyFont="1" applyFill="1" applyBorder="1"/>
    <xf numFmtId="49" fontId="72" fillId="28" borderId="122" xfId="0" applyNumberFormat="1" applyFont="1" applyFill="1" applyBorder="1" applyAlignment="1">
      <alignment horizontal="left"/>
    </xf>
    <xf numFmtId="49" fontId="2" fillId="28" borderId="122" xfId="0" applyNumberFormat="1" applyFont="1" applyFill="1" applyBorder="1" applyAlignment="1">
      <alignment horizontal="left"/>
    </xf>
    <xf numFmtId="49" fontId="72" fillId="0" borderId="17" xfId="0" applyNumberFormat="1" applyFont="1" applyFill="1" applyBorder="1" applyAlignment="1">
      <alignment horizontal="left" vertical="center"/>
    </xf>
    <xf numFmtId="49" fontId="82" fillId="0" borderId="122" xfId="0" applyNumberFormat="1" applyFont="1" applyBorder="1" applyAlignment="1">
      <alignment horizontal="left"/>
    </xf>
    <xf numFmtId="169" fontId="82" fillId="0" borderId="123" xfId="0" applyNumberFormat="1" applyFont="1" applyFill="1" applyBorder="1" applyAlignment="1">
      <alignment vertical="center"/>
    </xf>
    <xf numFmtId="49" fontId="72" fillId="0" borderId="123" xfId="0" applyNumberFormat="1" applyFont="1" applyBorder="1" applyAlignment="1">
      <alignment horizontal="left"/>
    </xf>
    <xf numFmtId="49" fontId="72" fillId="0" borderId="17" xfId="0" applyNumberFormat="1" applyFont="1" applyBorder="1" applyAlignment="1">
      <alignment horizontal="left"/>
    </xf>
    <xf numFmtId="3" fontId="82" fillId="0" borderId="122" xfId="0" applyNumberFormat="1" applyFont="1" applyFill="1" applyBorder="1" applyAlignment="1">
      <alignment vertical="center"/>
    </xf>
    <xf numFmtId="49" fontId="15" fillId="0" borderId="122" xfId="0" applyNumberFormat="1" applyFont="1" applyBorder="1" applyAlignment="1">
      <alignment horizontal="left"/>
    </xf>
    <xf numFmtId="49" fontId="16" fillId="0" borderId="122" xfId="0" applyNumberFormat="1" applyFont="1" applyFill="1" applyBorder="1" applyAlignment="1"/>
    <xf numFmtId="0" fontId="15" fillId="0" borderId="122" xfId="0" applyFont="1" applyBorder="1" applyAlignment="1">
      <alignment horizontal="left"/>
    </xf>
    <xf numFmtId="0" fontId="18" fillId="24" borderId="60" xfId="0" applyFont="1" applyFill="1" applyBorder="1" applyAlignment="1">
      <alignment horizontal="center"/>
    </xf>
    <xf numFmtId="0" fontId="18" fillId="0" borderId="105" xfId="0" applyFont="1" applyFill="1" applyBorder="1" applyAlignment="1">
      <alignment horizontal="left" vertical="center"/>
    </xf>
    <xf numFmtId="0" fontId="18" fillId="0" borderId="126" xfId="0" applyFont="1" applyFill="1" applyBorder="1" applyAlignment="1">
      <alignment horizontal="left" vertical="center"/>
    </xf>
    <xf numFmtId="167" fontId="18" fillId="24" borderId="126" xfId="26" applyNumberFormat="1" applyFont="1" applyFill="1" applyBorder="1" applyAlignment="1" applyProtection="1">
      <alignment vertical="center"/>
    </xf>
    <xf numFmtId="49" fontId="5" fillId="0" borderId="123" xfId="0" applyNumberFormat="1" applyFont="1" applyFill="1" applyBorder="1" applyAlignment="1">
      <alignment horizontal="left"/>
    </xf>
    <xf numFmtId="3" fontId="2" fillId="24" borderId="122" xfId="0" applyNumberFormat="1" applyFont="1" applyFill="1" applyBorder="1"/>
    <xf numFmtId="0" fontId="0" fillId="0" borderId="122" xfId="0" applyFill="1" applyBorder="1"/>
    <xf numFmtId="0" fontId="5" fillId="0" borderId="122" xfId="0" applyFont="1" applyFill="1" applyBorder="1" applyAlignment="1">
      <alignment horizontal="center" vertical="center"/>
    </xf>
    <xf numFmtId="0" fontId="2" fillId="24" borderId="122" xfId="0" applyFont="1" applyFill="1" applyBorder="1" applyAlignment="1">
      <alignment horizontal="left"/>
    </xf>
    <xf numFmtId="3" fontId="3" fillId="33" borderId="67" xfId="0" applyNumberFormat="1" applyFont="1" applyFill="1" applyBorder="1" applyAlignment="1"/>
    <xf numFmtId="0" fontId="0" fillId="0" borderId="12" xfId="0" applyFill="1" applyBorder="1"/>
    <xf numFmtId="0" fontId="0" fillId="33" borderId="12" xfId="0" applyFill="1" applyBorder="1"/>
    <xf numFmtId="0" fontId="0" fillId="33" borderId="122" xfId="0" applyFill="1" applyBorder="1"/>
    <xf numFmtId="168" fontId="0" fillId="33" borderId="122" xfId="0" applyNumberFormat="1" applyFill="1" applyBorder="1"/>
    <xf numFmtId="3" fontId="0" fillId="33" borderId="122" xfId="0" applyNumberFormat="1" applyFill="1" applyBorder="1"/>
    <xf numFmtId="0" fontId="0" fillId="33" borderId="67" xfId="0" applyFill="1" applyBorder="1"/>
    <xf numFmtId="0" fontId="6" fillId="33" borderId="122" xfId="0" applyFont="1" applyFill="1" applyBorder="1"/>
    <xf numFmtId="168" fontId="6" fillId="33" borderId="122" xfId="0" applyNumberFormat="1" applyFont="1" applyFill="1" applyBorder="1"/>
    <xf numFmtId="0" fontId="0" fillId="0" borderId="67" xfId="0" applyFill="1" applyBorder="1"/>
    <xf numFmtId="0" fontId="0" fillId="0" borderId="18" xfId="0" applyFill="1" applyBorder="1"/>
    <xf numFmtId="49" fontId="30" fillId="0" borderId="11" xfId="0" applyNumberFormat="1" applyFont="1" applyFill="1" applyBorder="1" applyAlignment="1">
      <alignment horizontal="center" vertical="center"/>
    </xf>
    <xf numFmtId="0" fontId="5" fillId="0" borderId="122" xfId="0" applyFont="1" applyBorder="1"/>
    <xf numFmtId="3" fontId="3" fillId="33" borderId="123" xfId="0" applyNumberFormat="1" applyFont="1" applyFill="1" applyBorder="1" applyAlignment="1"/>
    <xf numFmtId="0" fontId="2" fillId="0" borderId="122" xfId="0" applyFont="1" applyFill="1" applyBorder="1" applyAlignment="1">
      <alignment horizontal="right"/>
    </xf>
    <xf numFmtId="0" fontId="2" fillId="0" borderId="122" xfId="0" applyFont="1" applyBorder="1" applyAlignment="1"/>
    <xf numFmtId="3" fontId="11" fillId="33" borderId="123" xfId="0" applyNumberFormat="1" applyFont="1" applyFill="1" applyBorder="1" applyAlignment="1"/>
    <xf numFmtId="3" fontId="2" fillId="0" borderId="123" xfId="0" applyNumberFormat="1" applyFont="1" applyFill="1" applyBorder="1" applyAlignment="1"/>
    <xf numFmtId="168" fontId="2" fillId="0" borderId="122" xfId="0" applyNumberFormat="1" applyFont="1" applyFill="1" applyBorder="1" applyAlignment="1">
      <alignment horizontal="right"/>
    </xf>
    <xf numFmtId="0" fontId="2" fillId="31" borderId="122" xfId="0" applyFont="1" applyFill="1" applyBorder="1" applyAlignment="1">
      <alignment horizontal="left"/>
    </xf>
    <xf numFmtId="168" fontId="2" fillId="0" borderId="122" xfId="0" applyNumberFormat="1" applyFont="1" applyFill="1" applyBorder="1" applyAlignment="1"/>
    <xf numFmtId="49" fontId="16" fillId="31" borderId="122" xfId="0" applyNumberFormat="1" applyFont="1" applyFill="1" applyBorder="1" applyAlignment="1">
      <alignment horizontal="left"/>
    </xf>
    <xf numFmtId="49" fontId="2" fillId="31" borderId="11" xfId="0" applyNumberFormat="1" applyFont="1" applyFill="1" applyBorder="1" applyAlignment="1">
      <alignment horizontal="left"/>
    </xf>
    <xf numFmtId="49" fontId="16" fillId="31" borderId="11" xfId="0" applyNumberFormat="1" applyFont="1" applyFill="1" applyBorder="1" applyAlignment="1">
      <alignment horizontal="left"/>
    </xf>
    <xf numFmtId="3" fontId="2" fillId="31" borderId="11" xfId="0" applyNumberFormat="1" applyFont="1" applyFill="1" applyBorder="1" applyAlignment="1"/>
    <xf numFmtId="49" fontId="16" fillId="0" borderId="11" xfId="0" applyNumberFormat="1" applyFont="1" applyFill="1" applyBorder="1" applyAlignment="1"/>
    <xf numFmtId="49" fontId="2" fillId="31" borderId="11" xfId="0" applyNumberFormat="1" applyFont="1" applyFill="1" applyBorder="1" applyAlignment="1">
      <alignment horizontal="center"/>
    </xf>
    <xf numFmtId="3" fontId="11" fillId="31" borderId="11" xfId="0" applyNumberFormat="1" applyFont="1" applyFill="1" applyBorder="1" applyAlignment="1"/>
    <xf numFmtId="169" fontId="72" fillId="31" borderId="11" xfId="0" applyNumberFormat="1" applyFont="1" applyFill="1" applyBorder="1" applyAlignment="1">
      <alignment vertical="center"/>
    </xf>
    <xf numFmtId="0" fontId="2" fillId="31" borderId="13" xfId="0" applyFont="1" applyFill="1" applyBorder="1" applyAlignment="1">
      <alignment horizontal="left"/>
    </xf>
    <xf numFmtId="49" fontId="2" fillId="31" borderId="13" xfId="0" applyNumberFormat="1" applyFont="1" applyFill="1" applyBorder="1" applyAlignment="1">
      <alignment horizontal="left"/>
    </xf>
    <xf numFmtId="3" fontId="5" fillId="31" borderId="11" xfId="0" applyNumberFormat="1" applyFont="1" applyFill="1" applyBorder="1" applyAlignment="1">
      <alignment vertical="center"/>
    </xf>
    <xf numFmtId="49" fontId="16" fillId="31" borderId="13" xfId="0" applyNumberFormat="1" applyFont="1" applyFill="1" applyBorder="1" applyAlignment="1">
      <alignment horizontal="left"/>
    </xf>
    <xf numFmtId="49" fontId="16" fillId="31" borderId="123" xfId="0" applyNumberFormat="1" applyFont="1" applyFill="1" applyBorder="1" applyAlignment="1">
      <alignment horizontal="left"/>
    </xf>
    <xf numFmtId="0" fontId="2" fillId="31" borderId="123" xfId="0" applyFont="1" applyFill="1" applyBorder="1" applyAlignment="1">
      <alignment horizontal="left"/>
    </xf>
    <xf numFmtId="49" fontId="2" fillId="31" borderId="123" xfId="0" applyNumberFormat="1" applyFont="1" applyFill="1" applyBorder="1" applyAlignment="1">
      <alignment horizontal="left"/>
    </xf>
    <xf numFmtId="49" fontId="2" fillId="31" borderId="119" xfId="0" applyNumberFormat="1" applyFont="1" applyFill="1" applyBorder="1" applyAlignment="1">
      <alignment horizontal="left"/>
    </xf>
    <xf numFmtId="0" fontId="3" fillId="0" borderId="20" xfId="0" applyFont="1" applyFill="1" applyBorder="1" applyAlignment="1">
      <alignment horizontal="center"/>
    </xf>
    <xf numFmtId="0" fontId="3" fillId="0" borderId="20" xfId="0" applyFont="1" applyFill="1" applyBorder="1" applyAlignment="1">
      <alignment horizontal="center"/>
    </xf>
    <xf numFmtId="168" fontId="2" fillId="31" borderId="11" xfId="0" applyNumberFormat="1" applyFont="1" applyFill="1" applyBorder="1" applyAlignment="1">
      <alignment horizontal="right"/>
    </xf>
    <xf numFmtId="0" fontId="3" fillId="31" borderId="11" xfId="0" applyFont="1" applyFill="1" applyBorder="1" applyAlignment="1">
      <alignment horizontal="center"/>
    </xf>
    <xf numFmtId="3" fontId="5" fillId="31" borderId="11" xfId="0" applyNumberFormat="1" applyFont="1" applyFill="1" applyBorder="1" applyAlignment="1">
      <alignment horizontal="right"/>
    </xf>
    <xf numFmtId="0" fontId="5" fillId="31" borderId="11" xfId="0" applyFont="1" applyFill="1" applyBorder="1" applyAlignment="1">
      <alignment horizontal="center"/>
    </xf>
    <xf numFmtId="0" fontId="5" fillId="31" borderId="13" xfId="0" applyFont="1" applyFill="1" applyBorder="1" applyAlignment="1">
      <alignment horizontal="left"/>
    </xf>
    <xf numFmtId="168" fontId="5" fillId="31" borderId="11" xfId="0" applyNumberFormat="1" applyFont="1" applyFill="1" applyBorder="1" applyAlignment="1">
      <alignment horizontal="right"/>
    </xf>
    <xf numFmtId="0" fontId="11" fillId="31" borderId="13" xfId="0" applyFont="1" applyFill="1" applyBorder="1" applyAlignment="1">
      <alignment horizontal="left"/>
    </xf>
    <xf numFmtId="0" fontId="11" fillId="31" borderId="11" xfId="0" applyFont="1" applyFill="1" applyBorder="1" applyAlignment="1">
      <alignment horizontal="right"/>
    </xf>
    <xf numFmtId="0" fontId="11" fillId="31" borderId="122" xfId="0" applyFont="1" applyFill="1" applyBorder="1" applyAlignment="1">
      <alignment horizontal="right"/>
    </xf>
    <xf numFmtId="0" fontId="5" fillId="31" borderId="123" xfId="0" applyFont="1" applyFill="1" applyBorder="1" applyAlignment="1">
      <alignment horizontal="left"/>
    </xf>
    <xf numFmtId="3" fontId="2" fillId="31" borderId="13" xfId="0" applyNumberFormat="1" applyFont="1" applyFill="1" applyBorder="1" applyAlignment="1">
      <alignment horizontal="right"/>
    </xf>
    <xf numFmtId="0" fontId="11" fillId="31" borderId="13" xfId="0" applyFont="1" applyFill="1" applyBorder="1" applyAlignment="1"/>
    <xf numFmtId="0" fontId="2" fillId="31" borderId="120" xfId="0" applyFont="1" applyFill="1" applyBorder="1" applyAlignment="1">
      <alignment horizontal="left"/>
    </xf>
    <xf numFmtId="49" fontId="2" fillId="31" borderId="120" xfId="0" applyNumberFormat="1" applyFont="1" applyFill="1" applyBorder="1" applyAlignment="1">
      <alignment horizontal="left"/>
    </xf>
    <xf numFmtId="0" fontId="11" fillId="31" borderId="120" xfId="0" applyFont="1" applyFill="1" applyBorder="1" applyAlignment="1">
      <alignment horizontal="left"/>
    </xf>
    <xf numFmtId="0" fontId="3" fillId="0" borderId="20" xfId="0" applyFont="1" applyFill="1" applyBorder="1" applyAlignment="1">
      <alignment horizontal="center"/>
    </xf>
    <xf numFmtId="3" fontId="11" fillId="31" borderId="17" xfId="0" applyNumberFormat="1" applyFont="1" applyFill="1" applyBorder="1" applyAlignment="1"/>
    <xf numFmtId="169" fontId="72" fillId="31" borderId="119" xfId="0" applyNumberFormat="1" applyFont="1" applyFill="1" applyBorder="1" applyAlignment="1">
      <alignment vertical="center"/>
    </xf>
    <xf numFmtId="49" fontId="72" fillId="31" borderId="119" xfId="0" applyNumberFormat="1" applyFont="1" applyFill="1" applyBorder="1" applyAlignment="1">
      <alignment horizontal="left"/>
    </xf>
    <xf numFmtId="0" fontId="11" fillId="31" borderId="119" xfId="0" applyFont="1" applyFill="1" applyBorder="1" applyAlignment="1">
      <alignment horizontal="left"/>
    </xf>
    <xf numFmtId="49" fontId="2" fillId="31" borderId="119" xfId="0" applyNumberFormat="1" applyFont="1" applyFill="1" applyBorder="1" applyAlignment="1">
      <alignment horizontal="center" vertical="center"/>
    </xf>
    <xf numFmtId="0" fontId="2" fillId="31" borderId="119" xfId="0" applyFont="1" applyFill="1" applyBorder="1" applyAlignment="1">
      <alignment horizontal="left" vertical="center"/>
    </xf>
    <xf numFmtId="49" fontId="11" fillId="31" borderId="119" xfId="0" applyNumberFormat="1" applyFont="1" applyFill="1" applyBorder="1" applyAlignment="1">
      <alignment horizontal="left"/>
    </xf>
    <xf numFmtId="49" fontId="3" fillId="31" borderId="119" xfId="0" applyNumberFormat="1" applyFont="1" applyFill="1" applyBorder="1" applyAlignment="1">
      <alignment horizontal="left"/>
    </xf>
    <xf numFmtId="0" fontId="3" fillId="31" borderId="11" xfId="0" applyFont="1" applyFill="1" applyBorder="1" applyAlignment="1"/>
    <xf numFmtId="49" fontId="72" fillId="31" borderId="119" xfId="0" applyNumberFormat="1" applyFont="1" applyFill="1" applyBorder="1" applyAlignment="1">
      <alignment horizontal="left" vertical="center"/>
    </xf>
    <xf numFmtId="169" fontId="72" fillId="31" borderId="119" xfId="0" applyNumberFormat="1" applyFont="1" applyFill="1" applyBorder="1" applyAlignment="1"/>
    <xf numFmtId="3" fontId="3" fillId="0" borderId="122" xfId="0" applyNumberFormat="1" applyFont="1" applyBorder="1" applyAlignment="1">
      <alignment horizontal="right"/>
    </xf>
    <xf numFmtId="0" fontId="2" fillId="0" borderId="123" xfId="0" applyFont="1" applyFill="1" applyBorder="1" applyAlignment="1">
      <alignment horizontal="right"/>
    </xf>
    <xf numFmtId="3" fontId="74" fillId="0" borderId="122" xfId="0" applyNumberFormat="1" applyFont="1" applyFill="1" applyBorder="1"/>
    <xf numFmtId="49" fontId="2" fillId="36" borderId="122" xfId="0" applyNumberFormat="1" applyFont="1" applyFill="1" applyBorder="1" applyAlignment="1">
      <alignment horizontal="center"/>
    </xf>
    <xf numFmtId="169" fontId="72" fillId="0" borderId="122" xfId="0" applyNumberFormat="1" applyFont="1" applyFill="1" applyBorder="1" applyAlignment="1"/>
    <xf numFmtId="3" fontId="5" fillId="39" borderId="122" xfId="0" applyNumberFormat="1" applyFont="1" applyFill="1" applyBorder="1"/>
    <xf numFmtId="3" fontId="77" fillId="0" borderId="122" xfId="0" applyNumberFormat="1" applyFont="1" applyFill="1" applyBorder="1"/>
    <xf numFmtId="3" fontId="77" fillId="33" borderId="122" xfId="0" applyNumberFormat="1" applyFont="1" applyFill="1" applyBorder="1"/>
    <xf numFmtId="0" fontId="74" fillId="0" borderId="0" xfId="0" applyFont="1"/>
    <xf numFmtId="49" fontId="2" fillId="36" borderId="122" xfId="0" applyNumberFormat="1" applyFont="1" applyFill="1" applyBorder="1" applyAlignment="1">
      <alignment horizontal="left"/>
    </xf>
    <xf numFmtId="0" fontId="18" fillId="24" borderId="108" xfId="0" quotePrefix="1" applyNumberFormat="1" applyFont="1" applyFill="1" applyBorder="1" applyAlignment="1">
      <alignment horizontal="center" vertical="center"/>
    </xf>
    <xf numFmtId="49" fontId="3" fillId="24" borderId="122" xfId="0" applyNumberFormat="1" applyFont="1" applyFill="1" applyBorder="1" applyAlignment="1">
      <alignment horizontal="right" vertical="center"/>
    </xf>
    <xf numFmtId="0" fontId="2" fillId="36" borderId="122" xfId="0" applyFont="1" applyFill="1" applyBorder="1" applyAlignment="1">
      <alignment horizontal="left"/>
    </xf>
    <xf numFmtId="168" fontId="11" fillId="0" borderId="122" xfId="0" applyNumberFormat="1" applyFont="1" applyFill="1" applyBorder="1" applyAlignment="1">
      <alignment horizontal="right"/>
    </xf>
    <xf numFmtId="3" fontId="2" fillId="36" borderId="17" xfId="0" applyNumberFormat="1" applyFont="1" applyFill="1" applyBorder="1"/>
    <xf numFmtId="0" fontId="3" fillId="0" borderId="0" xfId="0" applyFont="1" applyFill="1" applyBorder="1" applyAlignment="1">
      <alignment horizontal="center"/>
    </xf>
    <xf numFmtId="0" fontId="2" fillId="36" borderId="123" xfId="0" applyFont="1" applyFill="1" applyBorder="1" applyAlignment="1">
      <alignment horizontal="left"/>
    </xf>
    <xf numFmtId="168" fontId="5" fillId="0" borderId="122" xfId="0" applyNumberFormat="1" applyFont="1" applyFill="1" applyBorder="1" applyAlignment="1">
      <alignment horizontal="right"/>
    </xf>
    <xf numFmtId="0" fontId="3" fillId="33" borderId="123" xfId="0" applyFont="1" applyFill="1" applyBorder="1" applyAlignment="1">
      <alignment horizontal="left"/>
    </xf>
    <xf numFmtId="168" fontId="11" fillId="0" borderId="13" xfId="0" applyNumberFormat="1" applyFont="1" applyFill="1" applyBorder="1" applyAlignment="1">
      <alignment horizontal="right"/>
    </xf>
    <xf numFmtId="0" fontId="2" fillId="0" borderId="13" xfId="0" applyFont="1" applyFill="1" applyBorder="1" applyAlignment="1">
      <alignment horizontal="right"/>
    </xf>
    <xf numFmtId="0" fontId="2" fillId="33" borderId="119" xfId="0" applyFont="1" applyFill="1" applyBorder="1" applyAlignment="1">
      <alignment horizontal="left" vertical="center"/>
    </xf>
    <xf numFmtId="49" fontId="11" fillId="0" borderId="11" xfId="0" applyNumberFormat="1" applyFont="1" applyFill="1" applyBorder="1" applyAlignment="1">
      <alignment horizontal="right"/>
    </xf>
    <xf numFmtId="49" fontId="2" fillId="0" borderId="13" xfId="0" applyNumberFormat="1" applyFont="1" applyFill="1" applyBorder="1" applyAlignment="1">
      <alignment horizontal="right"/>
    </xf>
    <xf numFmtId="49" fontId="2" fillId="0" borderId="122" xfId="0" applyNumberFormat="1" applyFont="1" applyFill="1" applyBorder="1" applyAlignment="1">
      <alignment horizontal="right"/>
    </xf>
    <xf numFmtId="49" fontId="11" fillId="0" borderId="122" xfId="0" applyNumberFormat="1" applyFont="1" applyFill="1" applyBorder="1" applyAlignment="1">
      <alignment horizontal="right"/>
    </xf>
    <xf numFmtId="49" fontId="2" fillId="0" borderId="11" xfId="0" applyNumberFormat="1" applyFont="1" applyFill="1" applyBorder="1" applyAlignment="1">
      <alignment horizontal="right" vertical="center"/>
    </xf>
    <xf numFmtId="49" fontId="3" fillId="0" borderId="11" xfId="0" applyNumberFormat="1" applyFont="1" applyFill="1" applyBorder="1" applyAlignment="1">
      <alignment horizontal="right"/>
    </xf>
    <xf numFmtId="49" fontId="3" fillId="0" borderId="119" xfId="0" applyNumberFormat="1" applyFont="1" applyFill="1" applyBorder="1" applyAlignment="1">
      <alignment horizontal="right"/>
    </xf>
    <xf numFmtId="49" fontId="2" fillId="0" borderId="119" xfId="0" applyNumberFormat="1" applyFont="1" applyFill="1" applyBorder="1" applyAlignment="1">
      <alignment horizontal="right"/>
    </xf>
    <xf numFmtId="49" fontId="11" fillId="0" borderId="13" xfId="0" applyNumberFormat="1" applyFont="1" applyFill="1" applyBorder="1" applyAlignment="1">
      <alignment horizontal="right" vertical="center"/>
    </xf>
    <xf numFmtId="49" fontId="2" fillId="0" borderId="122" xfId="0" applyNumberFormat="1" applyFont="1" applyFill="1" applyBorder="1" applyAlignment="1">
      <alignment horizontal="right" vertical="center"/>
    </xf>
    <xf numFmtId="49" fontId="2" fillId="0" borderId="11" xfId="0" applyNumberFormat="1" applyFont="1" applyBorder="1" applyAlignment="1">
      <alignment horizontal="right"/>
    </xf>
    <xf numFmtId="0" fontId="2" fillId="0" borderId="13" xfId="0" applyFont="1" applyBorder="1" applyAlignment="1">
      <alignment horizontal="right"/>
    </xf>
    <xf numFmtId="49" fontId="3" fillId="0" borderId="11" xfId="0" applyNumberFormat="1" applyFont="1" applyBorder="1" applyAlignment="1">
      <alignment horizontal="right"/>
    </xf>
    <xf numFmtId="49" fontId="3" fillId="0" borderId="122" xfId="0" applyNumberFormat="1" applyFont="1" applyFill="1" applyBorder="1" applyAlignment="1">
      <alignment horizontal="right"/>
    </xf>
    <xf numFmtId="49" fontId="2" fillId="0" borderId="120" xfId="0" applyNumberFormat="1" applyFont="1" applyFill="1" applyBorder="1" applyAlignment="1">
      <alignment horizontal="right"/>
    </xf>
    <xf numFmtId="49" fontId="11" fillId="0" borderId="13" xfId="0" applyNumberFormat="1" applyFont="1" applyFill="1" applyBorder="1" applyAlignment="1">
      <alignment horizontal="right"/>
    </xf>
    <xf numFmtId="49" fontId="2" fillId="0" borderId="123" xfId="0" applyNumberFormat="1" applyFont="1" applyFill="1" applyBorder="1" applyAlignment="1">
      <alignment horizontal="right"/>
    </xf>
    <xf numFmtId="49" fontId="3" fillId="0" borderId="123" xfId="0" applyNumberFormat="1" applyFont="1" applyFill="1" applyBorder="1" applyAlignment="1">
      <alignment horizontal="right"/>
    </xf>
    <xf numFmtId="0" fontId="2" fillId="0" borderId="122" xfId="0" applyFont="1" applyBorder="1" applyAlignment="1">
      <alignment horizontal="right"/>
    </xf>
    <xf numFmtId="49" fontId="2" fillId="0" borderId="13" xfId="0" applyNumberFormat="1" applyFont="1" applyFill="1" applyBorder="1" applyAlignment="1">
      <alignment horizontal="right" vertical="center"/>
    </xf>
    <xf numFmtId="49" fontId="3" fillId="0" borderId="13" xfId="0" applyNumberFormat="1" applyFont="1" applyFill="1" applyBorder="1" applyAlignment="1">
      <alignment horizontal="right"/>
    </xf>
    <xf numFmtId="49" fontId="3" fillId="0" borderId="120" xfId="0" applyNumberFormat="1" applyFont="1" applyFill="1" applyBorder="1" applyAlignment="1">
      <alignment horizontal="right"/>
    </xf>
    <xf numFmtId="49" fontId="2" fillId="0" borderId="123" xfId="0" applyNumberFormat="1" applyFont="1" applyBorder="1" applyAlignment="1">
      <alignment horizontal="right"/>
    </xf>
    <xf numFmtId="49" fontId="2" fillId="0" borderId="123" xfId="0" applyNumberFormat="1" applyFont="1" applyFill="1" applyBorder="1" applyAlignment="1">
      <alignment horizontal="right" vertical="center"/>
    </xf>
    <xf numFmtId="49" fontId="2" fillId="0" borderId="120" xfId="0" applyNumberFormat="1" applyFont="1" applyBorder="1" applyAlignment="1">
      <alignment horizontal="right"/>
    </xf>
    <xf numFmtId="49" fontId="2" fillId="0" borderId="122" xfId="0" applyNumberFormat="1" applyFont="1" applyBorder="1" applyAlignment="1">
      <alignment horizontal="right"/>
    </xf>
    <xf numFmtId="49" fontId="2" fillId="0" borderId="119" xfId="0" applyNumberFormat="1" applyFont="1" applyBorder="1" applyAlignment="1">
      <alignment horizontal="right"/>
    </xf>
    <xf numFmtId="49" fontId="5" fillId="0" borderId="11" xfId="0" applyNumberFormat="1" applyFont="1" applyFill="1" applyBorder="1" applyAlignment="1">
      <alignment horizontal="right"/>
    </xf>
    <xf numFmtId="168" fontId="11" fillId="0" borderId="123" xfId="0" applyNumberFormat="1" applyFont="1" applyFill="1" applyBorder="1" applyAlignment="1"/>
    <xf numFmtId="49" fontId="5" fillId="0" borderId="13" xfId="0" applyNumberFormat="1" applyFont="1" applyFill="1" applyBorder="1" applyAlignment="1">
      <alignment horizontal="right"/>
    </xf>
    <xf numFmtId="49" fontId="2" fillId="0" borderId="67" xfId="0" applyNumberFormat="1" applyFont="1" applyFill="1" applyBorder="1" applyAlignment="1">
      <alignment horizontal="right"/>
    </xf>
    <xf numFmtId="49" fontId="2" fillId="0" borderId="14" xfId="0" applyNumberFormat="1" applyFont="1" applyFill="1" applyBorder="1" applyAlignment="1">
      <alignment horizontal="right"/>
    </xf>
    <xf numFmtId="49" fontId="3" fillId="0" borderId="122" xfId="0" applyNumberFormat="1" applyFont="1" applyBorder="1" applyAlignment="1">
      <alignment horizontal="right"/>
    </xf>
    <xf numFmtId="49" fontId="2" fillId="36" borderId="122" xfId="0" applyNumberFormat="1" applyFont="1" applyFill="1" applyBorder="1" applyAlignment="1">
      <alignment horizontal="right"/>
    </xf>
    <xf numFmtId="49" fontId="12" fillId="0" borderId="122" xfId="0" applyNumberFormat="1" applyFont="1" applyFill="1" applyBorder="1" applyAlignment="1">
      <alignment horizontal="right"/>
    </xf>
    <xf numFmtId="49" fontId="2" fillId="0" borderId="14" xfId="0" applyNumberFormat="1" applyFont="1" applyFill="1" applyBorder="1" applyAlignment="1">
      <alignment horizontal="right" vertical="center"/>
    </xf>
    <xf numFmtId="49" fontId="2" fillId="0" borderId="119" xfId="0" applyNumberFormat="1" applyFont="1" applyFill="1" applyBorder="1" applyAlignment="1">
      <alignment horizontal="right" vertical="center"/>
    </xf>
    <xf numFmtId="169" fontId="1" fillId="0" borderId="11" xfId="0" applyNumberFormat="1" applyFont="1" applyFill="1" applyBorder="1" applyAlignment="1">
      <alignment vertical="center"/>
    </xf>
    <xf numFmtId="168" fontId="11" fillId="0" borderId="17" xfId="0" applyNumberFormat="1" applyFont="1" applyFill="1" applyBorder="1" applyAlignment="1">
      <alignment horizontal="right"/>
    </xf>
    <xf numFmtId="171" fontId="11" fillId="0" borderId="11" xfId="0" applyNumberFormat="1" applyFont="1" applyFill="1" applyBorder="1" applyAlignment="1">
      <alignment horizontal="right"/>
    </xf>
    <xf numFmtId="171" fontId="11" fillId="0" borderId="13" xfId="0" applyNumberFormat="1" applyFont="1" applyFill="1" applyBorder="1" applyAlignment="1">
      <alignment horizontal="right"/>
    </xf>
    <xf numFmtId="49" fontId="2" fillId="0" borderId="12" xfId="0" applyNumberFormat="1" applyFont="1" applyFill="1" applyBorder="1" applyAlignment="1">
      <alignment horizontal="right"/>
    </xf>
    <xf numFmtId="0" fontId="5" fillId="0" borderId="13" xfId="0" applyFont="1" applyFill="1" applyBorder="1" applyAlignment="1"/>
    <xf numFmtId="0" fontId="5" fillId="0" borderId="123" xfId="0" applyFont="1" applyFill="1" applyBorder="1" applyAlignment="1"/>
    <xf numFmtId="168" fontId="11" fillId="0" borderId="122" xfId="0" applyNumberFormat="1" applyFont="1" applyFill="1" applyBorder="1"/>
    <xf numFmtId="0" fontId="2" fillId="0" borderId="129" xfId="0" applyFont="1" applyFill="1" applyBorder="1"/>
    <xf numFmtId="3" fontId="2" fillId="0" borderId="127" xfId="0" applyNumberFormat="1" applyFont="1" applyFill="1" applyBorder="1"/>
    <xf numFmtId="3" fontId="2" fillId="0" borderId="127" xfId="0" applyNumberFormat="1" applyFont="1" applyBorder="1"/>
    <xf numFmtId="3" fontId="3" fillId="0" borderId="129" xfId="0" applyNumberFormat="1" applyFont="1" applyFill="1" applyBorder="1" applyAlignment="1">
      <alignment horizontal="right"/>
    </xf>
    <xf numFmtId="3" fontId="2" fillId="0" borderId="130" xfId="0" applyNumberFormat="1" applyFont="1" applyFill="1" applyBorder="1"/>
    <xf numFmtId="0" fontId="2" fillId="0" borderId="130" xfId="0" applyFont="1" applyFill="1" applyBorder="1" applyAlignment="1">
      <alignment horizontal="left"/>
    </xf>
    <xf numFmtId="0" fontId="2" fillId="0" borderId="130" xfId="0" applyFont="1" applyFill="1" applyBorder="1" applyAlignment="1">
      <alignment horizontal="left" vertical="center"/>
    </xf>
    <xf numFmtId="3" fontId="2" fillId="0" borderId="130" xfId="0" applyNumberFormat="1" applyFont="1" applyFill="1" applyBorder="1" applyAlignment="1">
      <alignment horizontal="right" vertical="center"/>
    </xf>
    <xf numFmtId="3" fontId="11" fillId="0" borderId="130" xfId="0" applyNumberFormat="1" applyFont="1" applyFill="1" applyBorder="1"/>
    <xf numFmtId="0" fontId="3" fillId="0" borderId="130" xfId="0" applyFont="1" applyFill="1" applyBorder="1" applyAlignment="1">
      <alignment horizontal="center"/>
    </xf>
    <xf numFmtId="3" fontId="3" fillId="0" borderId="130" xfId="0" applyNumberFormat="1" applyFont="1" applyFill="1" applyBorder="1"/>
    <xf numFmtId="3" fontId="5" fillId="0" borderId="130" xfId="0" applyNumberFormat="1" applyFont="1" applyFill="1" applyBorder="1"/>
    <xf numFmtId="3" fontId="2" fillId="0" borderId="130" xfId="0" applyNumberFormat="1" applyFont="1" applyFill="1" applyBorder="1" applyAlignment="1">
      <alignment vertical="center"/>
    </xf>
    <xf numFmtId="3" fontId="11" fillId="0" borderId="130" xfId="0" applyNumberFormat="1" applyFont="1" applyFill="1" applyBorder="1" applyAlignment="1">
      <alignment horizontal="right"/>
    </xf>
    <xf numFmtId="3" fontId="3" fillId="0" borderId="130" xfId="0" applyNumberFormat="1" applyFont="1" applyFill="1" applyBorder="1" applyAlignment="1">
      <alignment horizontal="right"/>
    </xf>
    <xf numFmtId="3" fontId="2" fillId="0" borderId="130" xfId="0" applyNumberFormat="1" applyFont="1" applyBorder="1" applyAlignment="1">
      <alignment horizontal="right"/>
    </xf>
    <xf numFmtId="168" fontId="2" fillId="0" borderId="130" xfId="0" applyNumberFormat="1" applyFont="1" applyFill="1" applyBorder="1"/>
    <xf numFmtId="0" fontId="2" fillId="0" borderId="130" xfId="0" applyFont="1" applyBorder="1"/>
    <xf numFmtId="0" fontId="2" fillId="0" borderId="130" xfId="0" applyFont="1" applyBorder="1" applyAlignment="1">
      <alignment horizontal="center"/>
    </xf>
    <xf numFmtId="3" fontId="2" fillId="0" borderId="131" xfId="0" applyNumberFormat="1" applyFont="1" applyFill="1" applyBorder="1"/>
    <xf numFmtId="3" fontId="2" fillId="0" borderId="130" xfId="0" applyNumberFormat="1" applyFont="1" applyBorder="1"/>
    <xf numFmtId="3" fontId="2" fillId="0" borderId="130" xfId="0" applyNumberFormat="1" applyFont="1" applyFill="1" applyBorder="1" applyAlignment="1">
      <alignment horizontal="right"/>
    </xf>
    <xf numFmtId="3" fontId="3" fillId="0" borderId="130" xfId="0" applyNumberFormat="1" applyFont="1" applyBorder="1"/>
    <xf numFmtId="3" fontId="3" fillId="0" borderId="131" xfId="0" applyNumberFormat="1" applyFont="1" applyBorder="1"/>
    <xf numFmtId="168" fontId="3" fillId="0" borderId="130" xfId="0" applyNumberFormat="1" applyFont="1" applyFill="1" applyBorder="1"/>
    <xf numFmtId="3" fontId="5" fillId="0" borderId="130" xfId="0" applyNumberFormat="1" applyFont="1" applyFill="1" applyBorder="1" applyAlignment="1">
      <alignment horizontal="right"/>
    </xf>
    <xf numFmtId="0" fontId="3" fillId="0" borderId="20" xfId="0" applyFont="1" applyFill="1" applyBorder="1" applyAlignment="1">
      <alignment horizontal="center"/>
    </xf>
    <xf numFmtId="3" fontId="2" fillId="0" borderId="130" xfId="0" applyNumberFormat="1" applyFont="1" applyFill="1" applyBorder="1" applyAlignment="1"/>
    <xf numFmtId="3" fontId="3" fillId="0" borderId="130" xfId="0" applyNumberFormat="1" applyFont="1" applyFill="1" applyBorder="1" applyAlignment="1"/>
    <xf numFmtId="0" fontId="3" fillId="0" borderId="130" xfId="0" applyFont="1" applyFill="1" applyBorder="1" applyAlignment="1">
      <alignment horizontal="left"/>
    </xf>
    <xf numFmtId="0" fontId="2" fillId="0" borderId="130" xfId="0" applyFont="1" applyFill="1" applyBorder="1" applyAlignment="1">
      <alignment horizontal="right"/>
    </xf>
    <xf numFmtId="0" fontId="5" fillId="0" borderId="130" xfId="0" applyFont="1" applyFill="1" applyBorder="1" applyAlignment="1">
      <alignment horizontal="right"/>
    </xf>
    <xf numFmtId="0" fontId="2" fillId="0" borderId="127" xfId="0" applyFont="1" applyFill="1" applyBorder="1" applyAlignment="1">
      <alignment horizontal="left"/>
    </xf>
    <xf numFmtId="3" fontId="2" fillId="0" borderId="130" xfId="0" applyNumberFormat="1" applyFont="1" applyFill="1" applyBorder="1" applyAlignment="1">
      <alignment horizontal="center"/>
    </xf>
    <xf numFmtId="0" fontId="3" fillId="0" borderId="130" xfId="0" applyFont="1" applyFill="1" applyBorder="1" applyAlignment="1">
      <alignment horizontal="right"/>
    </xf>
    <xf numFmtId="3" fontId="5" fillId="0" borderId="130" xfId="0" applyNumberFormat="1" applyFont="1" applyBorder="1" applyAlignment="1">
      <alignment horizontal="right"/>
    </xf>
    <xf numFmtId="3" fontId="3" fillId="0" borderId="130" xfId="0" applyNumberFormat="1" applyFont="1" applyBorder="1" applyAlignment="1">
      <alignment horizontal="right"/>
    </xf>
    <xf numFmtId="1" fontId="2" fillId="0" borderId="130" xfId="0" applyNumberFormat="1" applyFont="1" applyBorder="1" applyAlignment="1">
      <alignment horizontal="right"/>
    </xf>
    <xf numFmtId="3" fontId="5" fillId="39" borderId="130" xfId="0" applyNumberFormat="1" applyFont="1" applyFill="1" applyBorder="1"/>
    <xf numFmtId="0" fontId="2" fillId="0" borderId="131" xfId="0" applyFont="1" applyBorder="1"/>
    <xf numFmtId="3" fontId="2" fillId="0" borderId="131" xfId="0" applyNumberFormat="1" applyFont="1" applyBorder="1"/>
    <xf numFmtId="3" fontId="2" fillId="0" borderId="131" xfId="0" applyNumberFormat="1" applyFont="1" applyFill="1" applyBorder="1" applyAlignment="1">
      <alignment vertical="center"/>
    </xf>
    <xf numFmtId="0" fontId="2" fillId="0" borderId="127" xfId="0" applyFont="1" applyBorder="1"/>
    <xf numFmtId="0" fontId="2" fillId="0" borderId="128" xfId="0" applyFont="1" applyBorder="1"/>
    <xf numFmtId="3" fontId="3" fillId="0" borderId="131" xfId="0" applyNumberFormat="1" applyFont="1" applyFill="1" applyBorder="1"/>
    <xf numFmtId="3" fontId="2" fillId="0" borderId="131" xfId="0" applyNumberFormat="1" applyFont="1" applyFill="1" applyBorder="1" applyAlignment="1">
      <alignment horizontal="right"/>
    </xf>
    <xf numFmtId="0" fontId="0" fillId="0" borderId="130" xfId="0" applyFill="1" applyBorder="1"/>
    <xf numFmtId="3" fontId="77" fillId="0" borderId="130" xfId="0" applyNumberFormat="1" applyFont="1" applyFill="1" applyBorder="1"/>
    <xf numFmtId="168" fontId="5" fillId="0" borderId="130" xfId="0" applyNumberFormat="1" applyFont="1" applyFill="1" applyBorder="1" applyAlignment="1">
      <alignment horizontal="right"/>
    </xf>
    <xf numFmtId="168" fontId="2" fillId="0" borderId="130" xfId="0" applyNumberFormat="1" applyFont="1" applyFill="1" applyBorder="1" applyAlignment="1"/>
    <xf numFmtId="168" fontId="3" fillId="0" borderId="130" xfId="0" applyNumberFormat="1" applyFont="1" applyBorder="1" applyAlignment="1">
      <alignment horizontal="right"/>
    </xf>
    <xf numFmtId="1" fontId="2" fillId="0" borderId="119" xfId="0" applyNumberFormat="1" applyFont="1" applyFill="1" applyBorder="1" applyAlignment="1">
      <alignment horizontal="right"/>
    </xf>
    <xf numFmtId="0" fontId="3" fillId="0" borderId="20" xfId="0" applyFont="1" applyFill="1" applyBorder="1" applyAlignment="1">
      <alignment horizontal="center"/>
    </xf>
    <xf numFmtId="49" fontId="2" fillId="0" borderId="130" xfId="0" applyNumberFormat="1" applyFont="1" applyFill="1" applyBorder="1" applyAlignment="1">
      <alignment horizontal="center" vertical="center"/>
    </xf>
    <xf numFmtId="49" fontId="72" fillId="0" borderId="130" xfId="0" applyNumberFormat="1" applyFont="1" applyFill="1" applyBorder="1" applyAlignment="1">
      <alignment horizontal="left"/>
    </xf>
    <xf numFmtId="3" fontId="2" fillId="33" borderId="130" xfId="0" applyNumberFormat="1" applyFont="1" applyFill="1" applyBorder="1" applyAlignment="1">
      <alignment horizontal="right" vertical="center"/>
    </xf>
    <xf numFmtId="3" fontId="2" fillId="33" borderId="130" xfId="0" applyNumberFormat="1" applyFont="1" applyFill="1" applyBorder="1" applyAlignment="1">
      <alignment vertical="center"/>
    </xf>
    <xf numFmtId="49" fontId="2" fillId="0" borderId="130" xfId="0" applyNumberFormat="1" applyFont="1" applyFill="1" applyBorder="1" applyAlignment="1">
      <alignment horizontal="left" vertical="center"/>
    </xf>
    <xf numFmtId="49" fontId="2" fillId="0" borderId="130" xfId="0" applyNumberFormat="1" applyFont="1" applyFill="1" applyBorder="1" applyAlignment="1">
      <alignment horizontal="right" vertical="center"/>
    </xf>
    <xf numFmtId="169" fontId="72" fillId="0" borderId="130" xfId="0" applyNumberFormat="1" applyFont="1" applyFill="1" applyBorder="1" applyAlignment="1">
      <alignment vertical="center"/>
    </xf>
    <xf numFmtId="49" fontId="72" fillId="0" borderId="131" xfId="0" applyNumberFormat="1" applyFont="1" applyFill="1" applyBorder="1" applyAlignment="1">
      <alignment horizontal="left" vertical="center"/>
    </xf>
    <xf numFmtId="49" fontId="2" fillId="40" borderId="130" xfId="0" applyNumberFormat="1" applyFont="1" applyFill="1" applyBorder="1" applyAlignment="1">
      <alignment horizontal="center" vertical="center"/>
    </xf>
    <xf numFmtId="0" fontId="2" fillId="40" borderId="130" xfId="0" applyFont="1" applyFill="1" applyBorder="1" applyAlignment="1">
      <alignment horizontal="left" vertical="center"/>
    </xf>
    <xf numFmtId="49" fontId="2" fillId="40" borderId="130" xfId="0" applyNumberFormat="1" applyFont="1" applyFill="1" applyBorder="1" applyAlignment="1">
      <alignment horizontal="left" vertical="center"/>
    </xf>
    <xf numFmtId="49" fontId="2" fillId="40" borderId="130" xfId="0" applyNumberFormat="1" applyFont="1" applyFill="1" applyBorder="1" applyAlignment="1">
      <alignment horizontal="right" vertical="center"/>
    </xf>
    <xf numFmtId="169" fontId="72" fillId="40" borderId="130" xfId="0" applyNumberFormat="1" applyFont="1" applyFill="1" applyBorder="1" applyAlignment="1">
      <alignment vertical="center"/>
    </xf>
    <xf numFmtId="49" fontId="72" fillId="40" borderId="11" xfId="0" applyNumberFormat="1" applyFont="1" applyFill="1" applyBorder="1" applyAlignment="1">
      <alignment horizontal="left"/>
    </xf>
    <xf numFmtId="3" fontId="2" fillId="40" borderId="130" xfId="0" applyNumberFormat="1" applyFont="1" applyFill="1" applyBorder="1" applyAlignment="1">
      <alignment vertical="center"/>
    </xf>
    <xf numFmtId="49" fontId="72" fillId="40" borderId="131" xfId="0" applyNumberFormat="1" applyFont="1" applyFill="1" applyBorder="1" applyAlignment="1">
      <alignment horizontal="left" vertical="center"/>
    </xf>
    <xf numFmtId="3" fontId="2" fillId="40" borderId="131" xfId="0" applyNumberFormat="1" applyFont="1" applyFill="1" applyBorder="1" applyAlignment="1">
      <alignment vertical="center"/>
    </xf>
    <xf numFmtId="3" fontId="2" fillId="40" borderId="11" xfId="0" applyNumberFormat="1" applyFont="1" applyFill="1" applyBorder="1" applyAlignment="1">
      <alignment vertical="center"/>
    </xf>
    <xf numFmtId="0" fontId="2" fillId="40" borderId="122" xfId="0" applyFont="1" applyFill="1" applyBorder="1" applyAlignment="1">
      <alignment horizontal="left" vertical="center"/>
    </xf>
    <xf numFmtId="3" fontId="2" fillId="40" borderId="122" xfId="0" applyNumberFormat="1" applyFont="1" applyFill="1" applyBorder="1" applyAlignment="1"/>
    <xf numFmtId="3" fontId="2" fillId="40" borderId="11" xfId="0" applyNumberFormat="1" applyFont="1" applyFill="1" applyBorder="1" applyAlignment="1">
      <alignment horizontal="right" vertical="center"/>
    </xf>
    <xf numFmtId="3" fontId="2" fillId="40" borderId="13" xfId="0" applyNumberFormat="1" applyFont="1" applyFill="1" applyBorder="1" applyAlignment="1">
      <alignment vertical="center"/>
    </xf>
    <xf numFmtId="49" fontId="2" fillId="0" borderId="130" xfId="0" applyNumberFormat="1" applyFont="1" applyBorder="1"/>
    <xf numFmtId="0" fontId="2" fillId="0" borderId="131" xfId="0" applyFont="1" applyFill="1" applyBorder="1" applyAlignment="1">
      <alignment horizontal="right"/>
    </xf>
    <xf numFmtId="49" fontId="80" fillId="0" borderId="11" xfId="0" applyNumberFormat="1" applyFont="1" applyFill="1" applyBorder="1" applyAlignment="1">
      <alignment horizontal="left"/>
    </xf>
    <xf numFmtId="0" fontId="2" fillId="33" borderId="130" xfId="0" applyFont="1" applyFill="1" applyBorder="1"/>
    <xf numFmtId="0" fontId="5" fillId="24" borderId="130" xfId="0" applyFont="1" applyFill="1" applyBorder="1" applyAlignment="1">
      <alignment horizontal="center"/>
    </xf>
    <xf numFmtId="0" fontId="11" fillId="24" borderId="129" xfId="0" applyFont="1" applyFill="1" applyBorder="1" applyAlignment="1">
      <alignment horizontal="center"/>
    </xf>
    <xf numFmtId="49" fontId="5" fillId="28" borderId="130" xfId="0" applyNumberFormat="1" applyFont="1" applyFill="1" applyBorder="1" applyAlignment="1">
      <alignment horizontal="center" vertical="center"/>
    </xf>
    <xf numFmtId="0" fontId="2" fillId="33" borderId="131" xfId="0" applyFont="1" applyFill="1" applyBorder="1"/>
    <xf numFmtId="0" fontId="2" fillId="0" borderId="131" xfId="0" applyFont="1" applyBorder="1" applyAlignment="1">
      <alignment horizontal="right"/>
    </xf>
    <xf numFmtId="0" fontId="11" fillId="24" borderId="14" xfId="0" applyFont="1" applyFill="1" applyBorder="1" applyAlignment="1">
      <alignment horizontal="center"/>
    </xf>
    <xf numFmtId="0" fontId="5" fillId="0" borderId="130" xfId="0" applyFont="1" applyFill="1" applyBorder="1" applyAlignment="1">
      <alignment horizontal="right" vertical="center"/>
    </xf>
    <xf numFmtId="49" fontId="2" fillId="0" borderId="11" xfId="0" applyNumberFormat="1" applyFont="1" applyFill="1" applyBorder="1" applyAlignment="1">
      <alignment horizontal="center" vertical="top"/>
    </xf>
    <xf numFmtId="0" fontId="5" fillId="0" borderId="11" xfId="0" applyFont="1" applyFill="1" applyBorder="1" applyAlignment="1">
      <alignment horizontal="left" vertical="top"/>
    </xf>
    <xf numFmtId="169" fontId="72" fillId="0" borderId="11" xfId="0" applyNumberFormat="1" applyFont="1" applyFill="1" applyBorder="1" applyAlignment="1">
      <alignment vertical="top"/>
    </xf>
    <xf numFmtId="49" fontId="72" fillId="0" borderId="11" xfId="0" applyNumberFormat="1" applyFont="1" applyFill="1" applyBorder="1" applyAlignment="1">
      <alignment horizontal="left" vertical="top"/>
    </xf>
    <xf numFmtId="3" fontId="5" fillId="0" borderId="11" xfId="0" applyNumberFormat="1" applyFont="1" applyFill="1" applyBorder="1" applyAlignment="1">
      <alignment vertical="top"/>
    </xf>
    <xf numFmtId="3" fontId="5" fillId="0" borderId="22" xfId="0" applyNumberFormat="1" applyFont="1" applyFill="1" applyBorder="1" applyAlignment="1">
      <alignment vertical="top"/>
    </xf>
    <xf numFmtId="49" fontId="72" fillId="0" borderId="122" xfId="0" applyNumberFormat="1" applyFont="1" applyFill="1" applyBorder="1" applyAlignment="1">
      <alignment horizontal="left" vertical="top"/>
    </xf>
    <xf numFmtId="3" fontId="2" fillId="0" borderId="122" xfId="0" applyNumberFormat="1" applyFont="1" applyFill="1" applyBorder="1" applyAlignment="1">
      <alignment horizontal="right" vertical="top"/>
    </xf>
    <xf numFmtId="3" fontId="2" fillId="33" borderId="11" xfId="0" applyNumberFormat="1" applyFont="1" applyFill="1" applyBorder="1" applyAlignment="1">
      <alignment horizontal="right" vertical="top"/>
    </xf>
    <xf numFmtId="3" fontId="2" fillId="33" borderId="11" xfId="0" applyNumberFormat="1" applyFont="1" applyFill="1" applyBorder="1" applyAlignment="1">
      <alignment vertical="top"/>
    </xf>
    <xf numFmtId="3" fontId="5" fillId="0" borderId="130" xfId="0" applyNumberFormat="1" applyFont="1" applyFill="1" applyBorder="1" applyAlignment="1">
      <alignment vertical="top"/>
    </xf>
    <xf numFmtId="0" fontId="2" fillId="0" borderId="0" xfId="0" applyFont="1" applyAlignment="1">
      <alignment vertical="top"/>
    </xf>
    <xf numFmtId="3" fontId="5" fillId="0" borderId="17" xfId="0" applyNumberFormat="1" applyFont="1" applyFill="1" applyBorder="1" applyAlignment="1">
      <alignment vertical="top"/>
    </xf>
    <xf numFmtId="3" fontId="5" fillId="0" borderId="130" xfId="0" applyNumberFormat="1" applyFont="1" applyFill="1" applyBorder="1" applyAlignment="1">
      <alignment horizontal="right" vertical="top"/>
    </xf>
    <xf numFmtId="0" fontId="73" fillId="0" borderId="14" xfId="0" applyFont="1" applyFill="1" applyBorder="1"/>
    <xf numFmtId="0" fontId="73" fillId="0" borderId="12" xfId="0" applyFont="1" applyFill="1" applyBorder="1"/>
    <xf numFmtId="0" fontId="0" fillId="0" borderId="0" xfId="0" applyFill="1"/>
    <xf numFmtId="0" fontId="2" fillId="0" borderId="134" xfId="0" applyFont="1" applyFill="1" applyBorder="1" applyAlignment="1">
      <alignment horizontal="left"/>
    </xf>
    <xf numFmtId="49" fontId="2" fillId="0" borderId="134" xfId="0" applyNumberFormat="1" applyFont="1" applyFill="1" applyBorder="1" applyAlignment="1">
      <alignment horizontal="right"/>
    </xf>
    <xf numFmtId="3" fontId="2" fillId="0" borderId="134" xfId="0" applyNumberFormat="1" applyFont="1" applyFill="1" applyBorder="1"/>
    <xf numFmtId="3" fontId="2" fillId="0" borderId="134" xfId="0" applyNumberFormat="1" applyFont="1" applyFill="1" applyBorder="1" applyAlignment="1">
      <alignment horizontal="right"/>
    </xf>
    <xf numFmtId="3" fontId="5" fillId="0" borderId="134" xfId="0" applyNumberFormat="1" applyFont="1" applyFill="1" applyBorder="1"/>
    <xf numFmtId="49" fontId="5" fillId="37" borderId="134" xfId="0" applyNumberFormat="1" applyFont="1" applyFill="1" applyBorder="1" applyAlignment="1">
      <alignment horizontal="center" vertical="center"/>
    </xf>
    <xf numFmtId="0" fontId="2" fillId="33" borderId="134" xfId="0" applyFont="1" applyFill="1" applyBorder="1"/>
    <xf numFmtId="0" fontId="3" fillId="24" borderId="134" xfId="0" applyFont="1" applyFill="1" applyBorder="1" applyAlignment="1">
      <alignment horizontal="center"/>
    </xf>
    <xf numFmtId="0" fontId="2" fillId="0" borderId="134" xfId="0" applyFont="1" applyFill="1" applyBorder="1"/>
    <xf numFmtId="0" fontId="5" fillId="0" borderId="134" xfId="0" applyFont="1" applyFill="1" applyBorder="1" applyAlignment="1">
      <alignment horizontal="center"/>
    </xf>
    <xf numFmtId="3" fontId="2" fillId="0" borderId="134" xfId="0" applyNumberFormat="1" applyFont="1" applyFill="1" applyBorder="1" applyAlignment="1"/>
    <xf numFmtId="3" fontId="2" fillId="0" borderId="134" xfId="0" applyNumberFormat="1" applyFont="1" applyFill="1" applyBorder="1" applyAlignment="1">
      <alignment vertical="center"/>
    </xf>
    <xf numFmtId="49" fontId="2" fillId="0" borderId="134" xfId="0" applyNumberFormat="1" applyFont="1" applyFill="1" applyBorder="1" applyAlignment="1">
      <alignment horizontal="right" vertical="center"/>
    </xf>
    <xf numFmtId="3" fontId="2" fillId="0" borderId="134" xfId="0" applyNumberFormat="1" applyFont="1" applyFill="1" applyBorder="1" applyAlignment="1">
      <alignment vertical="top"/>
    </xf>
    <xf numFmtId="0" fontId="3" fillId="0" borderId="134" xfId="0" applyFont="1" applyFill="1" applyBorder="1" applyAlignment="1">
      <alignment horizontal="left"/>
    </xf>
    <xf numFmtId="0" fontId="5" fillId="0" borderId="134" xfId="0" applyFont="1" applyFill="1" applyBorder="1" applyAlignment="1">
      <alignment horizontal="left"/>
    </xf>
    <xf numFmtId="0" fontId="2" fillId="0" borderId="134" xfId="0" applyFont="1" applyFill="1" applyBorder="1" applyAlignment="1"/>
    <xf numFmtId="0" fontId="0" fillId="0" borderId="0" xfId="0"/>
    <xf numFmtId="49" fontId="2" fillId="0" borderId="134" xfId="0" applyNumberFormat="1" applyFont="1" applyBorder="1" applyAlignment="1">
      <alignment horizontal="right"/>
    </xf>
    <xf numFmtId="3" fontId="5" fillId="0" borderId="134" xfId="0" applyNumberFormat="1" applyFont="1" applyFill="1" applyBorder="1" applyAlignment="1"/>
    <xf numFmtId="49" fontId="5" fillId="0" borderId="134" xfId="0" applyNumberFormat="1" applyFont="1" applyFill="1" applyBorder="1" applyAlignment="1">
      <alignment horizontal="left"/>
    </xf>
    <xf numFmtId="49" fontId="3" fillId="0" borderId="134" xfId="0" applyNumberFormat="1" applyFont="1" applyFill="1" applyBorder="1" applyAlignment="1">
      <alignment horizontal="right"/>
    </xf>
    <xf numFmtId="3" fontId="3" fillId="0" borderId="134" xfId="0" applyNumberFormat="1" applyFont="1" applyFill="1" applyBorder="1" applyAlignment="1">
      <alignment horizontal="right"/>
    </xf>
    <xf numFmtId="3" fontId="3" fillId="0" borderId="134" xfId="0" applyNumberFormat="1" applyFont="1" applyFill="1" applyBorder="1"/>
    <xf numFmtId="3" fontId="11" fillId="0" borderId="134" xfId="0" applyNumberFormat="1" applyFont="1" applyFill="1" applyBorder="1" applyAlignment="1">
      <alignment horizontal="right"/>
    </xf>
    <xf numFmtId="0" fontId="2" fillId="0" borderId="134" xfId="0" applyFont="1" applyBorder="1" applyAlignment="1">
      <alignment horizontal="right"/>
    </xf>
    <xf numFmtId="168" fontId="2" fillId="0" borderId="134" xfId="0" applyNumberFormat="1" applyFont="1" applyFill="1" applyBorder="1" applyAlignment="1"/>
    <xf numFmtId="0" fontId="2" fillId="0" borderId="134" xfId="0" applyFont="1" applyFill="1" applyBorder="1" applyAlignment="1">
      <alignment vertical="center"/>
    </xf>
    <xf numFmtId="0" fontId="3" fillId="0" borderId="134" xfId="0" applyFont="1" applyFill="1" applyBorder="1"/>
    <xf numFmtId="3" fontId="2" fillId="32" borderId="134" xfId="0" applyNumberFormat="1" applyFont="1" applyFill="1" applyBorder="1"/>
    <xf numFmtId="3" fontId="3" fillId="0" borderId="134" xfId="0" applyNumberFormat="1" applyFont="1" applyBorder="1"/>
    <xf numFmtId="49" fontId="11" fillId="0" borderId="134" xfId="0" applyNumberFormat="1" applyFont="1" applyFill="1" applyBorder="1" applyAlignment="1">
      <alignment horizontal="right"/>
    </xf>
    <xf numFmtId="3" fontId="2" fillId="0" borderId="134" xfId="39" applyNumberFormat="1" applyFont="1" applyFill="1" applyBorder="1" applyAlignment="1">
      <alignment horizontal="right"/>
    </xf>
    <xf numFmtId="0" fontId="2" fillId="0" borderId="119" xfId="0" applyFont="1" applyFill="1" applyBorder="1" applyAlignment="1">
      <alignment horizontal="left" wrapText="1"/>
    </xf>
    <xf numFmtId="0" fontId="5" fillId="0" borderId="0" xfId="0" applyFont="1" applyFill="1" applyBorder="1" applyAlignment="1">
      <alignment horizontal="left" vertical="top"/>
    </xf>
    <xf numFmtId="49" fontId="11" fillId="0" borderId="130" xfId="0" applyNumberFormat="1" applyFont="1" applyFill="1" applyBorder="1" applyAlignment="1">
      <alignment horizontal="left" wrapText="1"/>
    </xf>
    <xf numFmtId="3" fontId="3" fillId="0" borderId="139" xfId="0" applyNumberFormat="1" applyFont="1" applyFill="1" applyBorder="1" applyAlignment="1" applyProtection="1">
      <alignment vertical="center"/>
      <protection locked="0"/>
    </xf>
    <xf numFmtId="49" fontId="80" fillId="0" borderId="11" xfId="0" applyNumberFormat="1" applyFont="1" applyFill="1" applyBorder="1" applyAlignment="1">
      <alignment horizontal="left" vertical="center"/>
    </xf>
    <xf numFmtId="0" fontId="2" fillId="0" borderId="134" xfId="0" applyFont="1" applyFill="1" applyBorder="1" applyAlignment="1">
      <alignment horizontal="left" vertical="center" wrapText="1"/>
    </xf>
    <xf numFmtId="3" fontId="2" fillId="0" borderId="134" xfId="0" applyNumberFormat="1" applyFont="1" applyFill="1" applyBorder="1" applyAlignment="1">
      <alignment horizontal="right" vertical="top"/>
    </xf>
    <xf numFmtId="3" fontId="2" fillId="40" borderId="134" xfId="0" applyNumberFormat="1" applyFont="1" applyFill="1" applyBorder="1" applyAlignment="1"/>
    <xf numFmtId="0" fontId="2" fillId="40" borderId="134" xfId="0" applyFont="1" applyFill="1" applyBorder="1" applyAlignment="1">
      <alignment vertical="center"/>
    </xf>
    <xf numFmtId="3" fontId="2" fillId="0" borderId="134" xfId="0" applyNumberFormat="1" applyFont="1" applyFill="1" applyBorder="1" applyAlignment="1">
      <alignment horizontal="right" vertical="center" wrapText="1"/>
    </xf>
    <xf numFmtId="0" fontId="5" fillId="0" borderId="134" xfId="0" applyFont="1" applyFill="1" applyBorder="1" applyAlignment="1">
      <alignment horizontal="left" vertical="top"/>
    </xf>
    <xf numFmtId="3" fontId="5" fillId="0" borderId="134" xfId="0" applyNumberFormat="1" applyFont="1" applyFill="1" applyBorder="1" applyAlignment="1">
      <alignment vertical="top"/>
    </xf>
    <xf numFmtId="168" fontId="11" fillId="0" borderId="134" xfId="0" applyNumberFormat="1" applyFont="1" applyFill="1" applyBorder="1"/>
    <xf numFmtId="0" fontId="3" fillId="0" borderId="20" xfId="0" applyFont="1" applyFill="1" applyBorder="1" applyAlignment="1">
      <alignment horizontal="center"/>
    </xf>
    <xf numFmtId="0" fontId="3" fillId="24" borderId="129" xfId="0" applyFont="1" applyFill="1" applyBorder="1" applyAlignment="1">
      <alignment horizontal="center"/>
    </xf>
    <xf numFmtId="49" fontId="3" fillId="0" borderId="134" xfId="0" applyNumberFormat="1" applyFont="1" applyBorder="1" applyAlignment="1">
      <alignment horizontal="right"/>
    </xf>
    <xf numFmtId="0" fontId="3" fillId="24" borderId="0" xfId="0" applyFont="1" applyFill="1" applyBorder="1" applyAlignment="1">
      <alignment horizontal="center"/>
    </xf>
    <xf numFmtId="3" fontId="31" fillId="26" borderId="102" xfId="40" applyNumberFormat="1" applyFont="1" applyFill="1" applyBorder="1" applyAlignment="1">
      <alignment horizontal="center" vertical="center"/>
    </xf>
    <xf numFmtId="3" fontId="31" fillId="26" borderId="114" xfId="40" applyNumberFormat="1" applyFont="1" applyFill="1" applyBorder="1" applyAlignment="1">
      <alignment horizontal="center" vertical="center"/>
    </xf>
    <xf numFmtId="0" fontId="31" fillId="26" borderId="31" xfId="40" applyFont="1" applyFill="1" applyBorder="1" applyAlignment="1">
      <alignment horizontal="center" vertical="center"/>
    </xf>
    <xf numFmtId="0" fontId="31" fillId="26" borderId="113" xfId="40" applyFont="1" applyFill="1" applyBorder="1" applyAlignment="1">
      <alignment horizontal="center" vertical="center"/>
    </xf>
    <xf numFmtId="0" fontId="31" fillId="26" borderId="36" xfId="40" applyFont="1" applyFill="1" applyBorder="1" applyAlignment="1">
      <alignment horizontal="center" vertical="center"/>
    </xf>
    <xf numFmtId="0" fontId="31" fillId="26" borderId="38" xfId="40" applyFont="1" applyFill="1" applyBorder="1" applyAlignment="1">
      <alignment horizontal="center" vertical="center"/>
    </xf>
    <xf numFmtId="168" fontId="2" fillId="0" borderId="0" xfId="40" applyNumberFormat="1" applyFont="1" applyAlignment="1">
      <alignment horizontal="center"/>
    </xf>
    <xf numFmtId="0" fontId="31" fillId="26" borderId="115" xfId="40" applyFont="1" applyFill="1" applyBorder="1" applyAlignment="1">
      <alignment horizontal="center" vertical="center"/>
    </xf>
    <xf numFmtId="0" fontId="31" fillId="26" borderId="116" xfId="40" applyFont="1" applyFill="1" applyBorder="1" applyAlignment="1">
      <alignment horizontal="center" vertical="center"/>
    </xf>
    <xf numFmtId="0" fontId="31" fillId="26" borderId="117" xfId="40" applyFont="1" applyFill="1" applyBorder="1" applyAlignment="1">
      <alignment horizontal="center" vertical="center"/>
    </xf>
    <xf numFmtId="0" fontId="31" fillId="26" borderId="118" xfId="40" applyFont="1" applyFill="1" applyBorder="1" applyAlignment="1">
      <alignment horizontal="center" vertical="center"/>
    </xf>
    <xf numFmtId="0" fontId="5" fillId="0" borderId="17" xfId="40" applyFont="1" applyFill="1" applyBorder="1" applyAlignment="1">
      <alignment horizontal="center"/>
    </xf>
    <xf numFmtId="0" fontId="5" fillId="0" borderId="47" xfId="40" applyFont="1" applyFill="1" applyBorder="1" applyAlignment="1">
      <alignment horizontal="center"/>
    </xf>
    <xf numFmtId="0" fontId="11" fillId="0" borderId="59" xfId="40" applyFont="1" applyFill="1" applyBorder="1" applyAlignment="1">
      <alignment horizontal="center"/>
    </xf>
    <xf numFmtId="4" fontId="31" fillId="24" borderId="0" xfId="40" applyNumberFormat="1" applyFont="1" applyFill="1" applyBorder="1"/>
    <xf numFmtId="16" fontId="5" fillId="0" borderId="11" xfId="40" applyNumberFormat="1" applyFont="1" applyFill="1" applyBorder="1" applyAlignment="1">
      <alignment horizontal="center"/>
    </xf>
    <xf numFmtId="16" fontId="5" fillId="0" borderId="17" xfId="40" applyNumberFormat="1" applyFont="1" applyFill="1" applyBorder="1" applyAlignment="1">
      <alignment horizontal="center"/>
    </xf>
    <xf numFmtId="3" fontId="31" fillId="24" borderId="0" xfId="40" applyNumberFormat="1" applyFont="1" applyFill="1" applyBorder="1"/>
    <xf numFmtId="16" fontId="5" fillId="0" borderId="11" xfId="0" applyNumberFormat="1" applyFont="1" applyFill="1" applyBorder="1" applyAlignment="1">
      <alignment horizontal="center"/>
    </xf>
    <xf numFmtId="16" fontId="5" fillId="0" borderId="134" xfId="0" applyNumberFormat="1" applyFont="1" applyFill="1" applyBorder="1" applyAlignment="1">
      <alignment horizontal="center"/>
    </xf>
    <xf numFmtId="0" fontId="3" fillId="0" borderId="129" xfId="0" applyFont="1" applyFill="1" applyBorder="1" applyAlignment="1">
      <alignment horizontal="center"/>
    </xf>
    <xf numFmtId="0" fontId="11" fillId="35" borderId="36" xfId="0" applyFont="1" applyFill="1" applyBorder="1" applyAlignment="1">
      <alignment horizontal="center" vertical="center"/>
    </xf>
    <xf numFmtId="0" fontId="11" fillId="35" borderId="42" xfId="0" applyFont="1" applyFill="1" applyBorder="1" applyAlignment="1">
      <alignment horizontal="center" vertical="center"/>
    </xf>
    <xf numFmtId="3" fontId="5" fillId="0" borderId="133" xfId="0" applyNumberFormat="1" applyFont="1" applyFill="1" applyBorder="1" applyAlignment="1">
      <alignment vertical="center"/>
    </xf>
    <xf numFmtId="3" fontId="5" fillId="0" borderId="56" xfId="0" applyNumberFormat="1" applyFont="1" applyFill="1" applyBorder="1" applyAlignment="1">
      <alignment vertical="center"/>
    </xf>
    <xf numFmtId="3" fontId="5" fillId="24" borderId="133" xfId="0" applyNumberFormat="1" applyFont="1" applyFill="1" applyBorder="1" applyAlignment="1">
      <alignment horizontal="right" vertical="center"/>
    </xf>
    <xf numFmtId="3" fontId="23" fillId="0" borderId="133" xfId="0" applyNumberFormat="1" applyFont="1" applyFill="1" applyBorder="1" applyAlignment="1">
      <alignment vertical="center"/>
    </xf>
    <xf numFmtId="3" fontId="34" fillId="0" borderId="132" xfId="0" applyNumberFormat="1" applyFont="1" applyFill="1" applyBorder="1" applyAlignment="1">
      <alignment vertical="center"/>
    </xf>
    <xf numFmtId="16" fontId="5" fillId="0" borderId="22" xfId="0" applyNumberFormat="1" applyFont="1" applyFill="1" applyBorder="1" applyAlignment="1">
      <alignment horizontal="center"/>
    </xf>
    <xf numFmtId="0" fontId="11" fillId="0" borderId="42" xfId="0" applyFont="1" applyFill="1" applyBorder="1" applyAlignment="1">
      <alignment horizontal="center"/>
    </xf>
    <xf numFmtId="168" fontId="34" fillId="0" borderId="33" xfId="0" applyNumberFormat="1" applyFont="1" applyFill="1" applyBorder="1" applyAlignment="1">
      <alignment vertical="center"/>
    </xf>
    <xf numFmtId="168" fontId="34" fillId="0" borderId="60" xfId="0" applyNumberFormat="1" applyFont="1" applyFill="1" applyBorder="1" applyAlignment="1">
      <alignment vertical="center"/>
    </xf>
    <xf numFmtId="168" fontId="34" fillId="0" borderId="24" xfId="0" applyNumberFormat="1" applyFont="1" applyFill="1" applyBorder="1" applyAlignment="1">
      <alignment vertical="center"/>
    </xf>
    <xf numFmtId="0" fontId="5" fillId="0" borderId="17" xfId="0" applyFont="1" applyFill="1" applyBorder="1" applyAlignment="1">
      <alignment horizontal="center"/>
    </xf>
    <xf numFmtId="0" fontId="3" fillId="0" borderId="47" xfId="0" applyFont="1" applyFill="1" applyBorder="1" applyAlignment="1">
      <alignment horizontal="center"/>
    </xf>
    <xf numFmtId="3" fontId="3" fillId="0" borderId="125" xfId="0" applyNumberFormat="1" applyFont="1" applyFill="1" applyBorder="1" applyAlignment="1" applyProtection="1">
      <alignment vertical="center"/>
    </xf>
    <xf numFmtId="3" fontId="3" fillId="0" borderId="125" xfId="0" applyNumberFormat="1" applyFont="1" applyFill="1" applyBorder="1" applyAlignment="1" applyProtection="1">
      <alignment horizontal="right" vertical="center"/>
    </xf>
    <xf numFmtId="3" fontId="3" fillId="0" borderId="125" xfId="0" applyNumberFormat="1" applyFont="1" applyFill="1" applyBorder="1" applyAlignment="1" applyProtection="1">
      <alignment vertical="center"/>
      <protection locked="0"/>
    </xf>
    <xf numFmtId="3" fontId="5" fillId="0" borderId="125" xfId="0" applyNumberFormat="1" applyFont="1" applyFill="1" applyBorder="1" applyAlignment="1" applyProtection="1">
      <alignment vertical="center"/>
      <protection locked="0"/>
    </xf>
    <xf numFmtId="3" fontId="3" fillId="0" borderId="125" xfId="0" applyNumberFormat="1" applyFont="1" applyFill="1" applyBorder="1" applyAlignment="1" applyProtection="1">
      <alignment horizontal="right" vertical="center"/>
      <protection locked="0"/>
    </xf>
    <xf numFmtId="3" fontId="11" fillId="0" borderId="23"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 fillId="0" borderId="22" xfId="0" applyNumberFormat="1" applyFont="1" applyFill="1" applyBorder="1" applyAlignment="1">
      <alignment horizontal="right" vertical="center"/>
    </xf>
    <xf numFmtId="3" fontId="5" fillId="0" borderId="133" xfId="0" applyNumberFormat="1" applyFont="1" applyFill="1" applyBorder="1" applyAlignment="1">
      <alignment horizontal="right" vertical="center"/>
    </xf>
    <xf numFmtId="3" fontId="11" fillId="24" borderId="23" xfId="0" applyNumberFormat="1" applyFont="1" applyFill="1" applyBorder="1" applyAlignment="1">
      <alignment vertical="center"/>
    </xf>
    <xf numFmtId="3" fontId="5" fillId="24" borderId="0" xfId="0" applyNumberFormat="1" applyFont="1" applyFill="1" applyBorder="1" applyAlignment="1">
      <alignment vertical="center"/>
    </xf>
    <xf numFmtId="3" fontId="5" fillId="0" borderId="22" xfId="0" applyNumberFormat="1" applyFont="1" applyFill="1" applyBorder="1" applyAlignment="1">
      <alignment vertical="center"/>
    </xf>
    <xf numFmtId="3" fontId="11" fillId="24" borderId="23" xfId="0" applyNumberFormat="1" applyFont="1" applyFill="1" applyBorder="1" applyAlignment="1">
      <alignment horizontal="right" vertical="center"/>
    </xf>
    <xf numFmtId="3" fontId="5" fillId="24" borderId="0" xfId="0" applyNumberFormat="1" applyFont="1" applyFill="1" applyBorder="1" applyAlignment="1">
      <alignment horizontal="right" vertical="center"/>
    </xf>
    <xf numFmtId="3" fontId="11" fillId="24" borderId="45" xfId="0" applyNumberFormat="1" applyFont="1" applyFill="1" applyBorder="1" applyAlignment="1">
      <alignment vertical="center"/>
    </xf>
    <xf numFmtId="3" fontId="5" fillId="24" borderId="59" xfId="0" applyNumberFormat="1" applyFont="1" applyFill="1" applyBorder="1" applyAlignment="1">
      <alignment vertical="center"/>
    </xf>
    <xf numFmtId="3" fontId="5" fillId="0" borderId="66" xfId="0" applyNumberFormat="1" applyFont="1" applyFill="1" applyBorder="1" applyAlignment="1">
      <alignment vertical="center"/>
    </xf>
    <xf numFmtId="3" fontId="19" fillId="24" borderId="21" xfId="0" applyNumberFormat="1" applyFont="1" applyFill="1" applyBorder="1" applyAlignment="1">
      <alignment vertical="center"/>
    </xf>
    <xf numFmtId="3" fontId="33" fillId="24" borderId="21" xfId="0" applyNumberFormat="1" applyFont="1" applyFill="1" applyBorder="1" applyAlignment="1">
      <alignment vertical="center"/>
    </xf>
    <xf numFmtId="3" fontId="34" fillId="24" borderId="78" xfId="0" applyNumberFormat="1" applyFont="1" applyFill="1" applyBorder="1" applyAlignment="1">
      <alignment vertical="center"/>
    </xf>
    <xf numFmtId="3" fontId="34" fillId="0" borderId="49" xfId="0" applyNumberFormat="1" applyFont="1" applyFill="1" applyBorder="1" applyAlignment="1">
      <alignment vertical="center"/>
    </xf>
    <xf numFmtId="3" fontId="34" fillId="0" borderId="39" xfId="0" applyNumberFormat="1" applyFont="1" applyFill="1" applyBorder="1" applyAlignment="1">
      <alignment vertical="center"/>
    </xf>
    <xf numFmtId="3" fontId="34" fillId="0" borderId="125" xfId="0" applyNumberFormat="1" applyFont="1" applyFill="1" applyBorder="1" applyAlignment="1">
      <alignment vertical="center"/>
    </xf>
    <xf numFmtId="3" fontId="34" fillId="0" borderId="21" xfId="0" applyNumberFormat="1" applyFont="1" applyFill="1" applyBorder="1" applyAlignment="1">
      <alignment vertical="center"/>
    </xf>
    <xf numFmtId="3" fontId="2" fillId="24" borderId="23" xfId="0" applyNumberFormat="1" applyFont="1" applyFill="1" applyBorder="1" applyAlignment="1">
      <alignment horizontal="right" vertical="center"/>
    </xf>
    <xf numFmtId="3" fontId="2" fillId="24" borderId="34" xfId="0" applyNumberFormat="1" applyFont="1" applyFill="1" applyBorder="1" applyAlignment="1">
      <alignment horizontal="right" vertical="center"/>
    </xf>
    <xf numFmtId="3" fontId="5" fillId="24" borderId="34" xfId="0" applyNumberFormat="1" applyFont="1" applyFill="1" applyBorder="1" applyAlignment="1">
      <alignment vertical="center"/>
    </xf>
    <xf numFmtId="3" fontId="2" fillId="24" borderId="23" xfId="0" applyNumberFormat="1" applyFont="1" applyFill="1" applyBorder="1" applyAlignment="1">
      <alignment vertical="center"/>
    </xf>
    <xf numFmtId="3" fontId="2" fillId="24" borderId="34" xfId="0" applyNumberFormat="1" applyFont="1" applyFill="1" applyBorder="1" applyAlignment="1">
      <alignment vertical="center"/>
    </xf>
    <xf numFmtId="3" fontId="2" fillId="24" borderId="22" xfId="0" applyNumberFormat="1" applyFont="1" applyFill="1" applyBorder="1" applyAlignment="1">
      <alignment vertical="center"/>
    </xf>
    <xf numFmtId="3" fontId="2" fillId="24" borderId="133" xfId="0" applyNumberFormat="1" applyFont="1" applyFill="1" applyBorder="1" applyAlignment="1">
      <alignment vertical="center"/>
    </xf>
    <xf numFmtId="3" fontId="2" fillId="24" borderId="43" xfId="0" applyNumberFormat="1" applyFont="1" applyFill="1" applyBorder="1" applyAlignment="1">
      <alignment vertical="center"/>
    </xf>
    <xf numFmtId="3" fontId="2" fillId="24" borderId="57" xfId="0" applyNumberFormat="1" applyFont="1" applyFill="1" applyBorder="1" applyAlignment="1">
      <alignment vertical="center"/>
    </xf>
    <xf numFmtId="3" fontId="5" fillId="24" borderId="65" xfId="0" applyNumberFormat="1" applyFont="1" applyFill="1" applyBorder="1" applyAlignment="1">
      <alignment horizontal="right" vertical="center"/>
    </xf>
    <xf numFmtId="3" fontId="5" fillId="24" borderId="22" xfId="0" applyNumberFormat="1" applyFont="1" applyFill="1" applyBorder="1" applyAlignment="1">
      <alignment horizontal="right" vertical="center"/>
    </xf>
    <xf numFmtId="3" fontId="23" fillId="24" borderId="23" xfId="0" applyNumberFormat="1" applyFont="1" applyFill="1" applyBorder="1" applyAlignment="1">
      <alignment vertical="center"/>
    </xf>
    <xf numFmtId="3" fontId="23" fillId="24" borderId="34" xfId="0" applyNumberFormat="1" applyFont="1" applyFill="1" applyBorder="1" applyAlignment="1">
      <alignment vertical="center"/>
    </xf>
    <xf numFmtId="3" fontId="23" fillId="0" borderId="22" xfId="0" applyNumberFormat="1" applyFont="1" applyFill="1" applyBorder="1" applyAlignment="1">
      <alignment vertical="center"/>
    </xf>
    <xf numFmtId="3" fontId="23" fillId="24" borderId="23" xfId="0" applyNumberFormat="1" applyFont="1" applyFill="1" applyBorder="1" applyAlignment="1">
      <alignment horizontal="right" vertical="center"/>
    </xf>
    <xf numFmtId="3" fontId="23" fillId="24" borderId="34" xfId="0" applyNumberFormat="1" applyFont="1" applyFill="1" applyBorder="1" applyAlignment="1">
      <alignment horizontal="right" vertical="center"/>
    </xf>
    <xf numFmtId="3" fontId="23" fillId="24" borderId="22" xfId="0" applyNumberFormat="1" applyFont="1" applyFill="1" applyBorder="1" applyAlignment="1">
      <alignment horizontal="right" vertical="center"/>
    </xf>
    <xf numFmtId="3" fontId="23" fillId="24" borderId="133" xfId="0" applyNumberFormat="1" applyFont="1" applyFill="1" applyBorder="1" applyAlignment="1">
      <alignment horizontal="right" vertical="center"/>
    </xf>
    <xf numFmtId="3" fontId="11" fillId="24" borderId="34" xfId="0" applyNumberFormat="1" applyFont="1" applyFill="1" applyBorder="1" applyAlignment="1">
      <alignment vertical="center"/>
    </xf>
    <xf numFmtId="3" fontId="11" fillId="24" borderId="21" xfId="0" applyNumberFormat="1" applyFont="1" applyFill="1" applyBorder="1" applyAlignment="1">
      <alignment horizontal="right" vertical="center"/>
    </xf>
    <xf numFmtId="3" fontId="5" fillId="24" borderId="92" xfId="0" applyNumberFormat="1" applyFont="1" applyFill="1" applyBorder="1" applyAlignment="1">
      <alignment horizontal="right" vertical="center"/>
    </xf>
    <xf numFmtId="3" fontId="18" fillId="24" borderId="49" xfId="26" applyNumberFormat="1" applyFont="1" applyFill="1" applyBorder="1" applyAlignment="1" applyProtection="1">
      <alignment horizontal="right" vertical="center"/>
    </xf>
    <xf numFmtId="3" fontId="18" fillId="24" borderId="39" xfId="26" applyNumberFormat="1" applyFont="1" applyFill="1" applyBorder="1" applyAlignment="1" applyProtection="1">
      <alignment horizontal="right" vertical="center"/>
    </xf>
    <xf numFmtId="3" fontId="18" fillId="24" borderId="125" xfId="26" applyNumberFormat="1" applyFont="1" applyFill="1" applyBorder="1" applyAlignment="1" applyProtection="1">
      <alignment horizontal="right" vertical="center"/>
    </xf>
    <xf numFmtId="3" fontId="11" fillId="24" borderId="50" xfId="0" applyNumberFormat="1" applyFont="1" applyFill="1" applyBorder="1" applyAlignment="1">
      <alignment horizontal="right" vertical="center"/>
    </xf>
    <xf numFmtId="3" fontId="34" fillId="24" borderId="121" xfId="0" applyNumberFormat="1" applyFont="1" applyFill="1" applyBorder="1" applyAlignment="1">
      <alignment horizontal="right" vertical="center"/>
    </xf>
    <xf numFmtId="3" fontId="18" fillId="24" borderId="51" xfId="26" applyNumberFormat="1" applyFont="1" applyFill="1" applyBorder="1" applyAlignment="1" applyProtection="1">
      <alignment horizontal="right" vertical="center"/>
    </xf>
    <xf numFmtId="3" fontId="18" fillId="24" borderId="46" xfId="26" applyNumberFormat="1" applyFont="1" applyFill="1" applyBorder="1" applyAlignment="1" applyProtection="1">
      <alignment horizontal="right" vertical="center"/>
    </xf>
    <xf numFmtId="3" fontId="18" fillId="24" borderId="65" xfId="26" applyNumberFormat="1" applyFont="1" applyFill="1" applyBorder="1" applyAlignment="1" applyProtection="1">
      <alignment horizontal="right" vertical="center"/>
    </xf>
    <xf numFmtId="3" fontId="19" fillId="24" borderId="23" xfId="0" applyNumberFormat="1" applyFont="1" applyFill="1" applyBorder="1" applyAlignment="1">
      <alignment vertical="center"/>
    </xf>
    <xf numFmtId="3" fontId="19" fillId="24" borderId="33" xfId="0" applyNumberFormat="1" applyFont="1" applyFill="1" applyBorder="1" applyAlignment="1">
      <alignment vertical="center"/>
    </xf>
    <xf numFmtId="3" fontId="4" fillId="24" borderId="23" xfId="0" applyNumberFormat="1" applyFont="1" applyFill="1" applyBorder="1" applyAlignment="1">
      <alignment vertical="center"/>
    </xf>
    <xf numFmtId="3" fontId="19" fillId="0" borderId="0" xfId="0" applyNumberFormat="1" applyFont="1" applyFill="1" applyBorder="1" applyAlignment="1">
      <alignment vertical="center"/>
    </xf>
    <xf numFmtId="3" fontId="19" fillId="0" borderId="22" xfId="0" applyNumberFormat="1" applyFont="1" applyFill="1" applyBorder="1" applyAlignment="1">
      <alignment vertical="center"/>
    </xf>
    <xf numFmtId="3" fontId="19" fillId="0" borderId="133" xfId="0" applyNumberFormat="1" applyFont="1" applyFill="1" applyBorder="1" applyAlignment="1">
      <alignment vertical="center"/>
    </xf>
    <xf numFmtId="3" fontId="23" fillId="0" borderId="0" xfId="0" applyNumberFormat="1" applyFont="1" applyFill="1" applyBorder="1" applyAlignment="1">
      <alignment vertical="center"/>
    </xf>
    <xf numFmtId="3" fontId="23" fillId="0" borderId="56" xfId="0" applyNumberFormat="1" applyFont="1" applyFill="1" applyBorder="1" applyAlignment="1">
      <alignment vertical="center"/>
    </xf>
    <xf numFmtId="3" fontId="23" fillId="0" borderId="66" xfId="0" applyNumberFormat="1" applyFont="1" applyFill="1" applyBorder="1" applyAlignment="1">
      <alignment vertical="center"/>
    </xf>
    <xf numFmtId="3" fontId="33" fillId="0" borderId="21" xfId="0" applyNumberFormat="1" applyFont="1" applyFill="1" applyBorder="1" applyAlignment="1">
      <alignment vertical="center"/>
    </xf>
    <xf numFmtId="3" fontId="34" fillId="0" borderId="92" xfId="0" applyNumberFormat="1" applyFont="1" applyFill="1" applyBorder="1" applyAlignment="1">
      <alignment vertical="center"/>
    </xf>
    <xf numFmtId="3" fontId="11" fillId="0" borderId="23" xfId="0" applyNumberFormat="1" applyFont="1" applyFill="1" applyBorder="1" applyAlignment="1">
      <alignment vertical="center"/>
    </xf>
    <xf numFmtId="3" fontId="5" fillId="0" borderId="0" xfId="0" applyNumberFormat="1" applyFont="1" applyFill="1" applyBorder="1" applyAlignment="1">
      <alignment vertical="center"/>
    </xf>
    <xf numFmtId="3" fontId="34" fillId="0" borderId="33" xfId="0" applyNumberFormat="1" applyFont="1" applyFill="1" applyBorder="1" applyAlignment="1">
      <alignment vertical="center"/>
    </xf>
    <xf numFmtId="3" fontId="77" fillId="0" borderId="22" xfId="0" applyNumberFormat="1" applyFont="1" applyFill="1" applyBorder="1" applyAlignment="1" applyProtection="1">
      <alignment vertical="center"/>
      <protection locked="0"/>
    </xf>
    <xf numFmtId="3" fontId="5" fillId="0" borderId="125" xfId="0" applyNumberFormat="1" applyFont="1" applyFill="1" applyBorder="1" applyAlignment="1" applyProtection="1">
      <alignment vertical="center"/>
    </xf>
    <xf numFmtId="3" fontId="5" fillId="0" borderId="66" xfId="0" applyNumberFormat="1" applyFont="1" applyFill="1" applyBorder="1" applyAlignment="1" applyProtection="1">
      <alignment vertical="center"/>
    </xf>
    <xf numFmtId="3" fontId="3" fillId="0" borderId="51" xfId="0" applyNumberFormat="1" applyFont="1" applyFill="1" applyBorder="1" applyAlignment="1" applyProtection="1">
      <alignment vertical="center"/>
      <protection locked="0"/>
    </xf>
    <xf numFmtId="14" fontId="3" fillId="0" borderId="42" xfId="0" applyNumberFormat="1" applyFont="1" applyFill="1" applyBorder="1" applyAlignment="1">
      <alignment horizontal="center"/>
    </xf>
    <xf numFmtId="168" fontId="2" fillId="0" borderId="0" xfId="0" applyNumberFormat="1" applyFont="1" applyFill="1"/>
    <xf numFmtId="14" fontId="5" fillId="0" borderId="12" xfId="0" applyNumberFormat="1" applyFont="1" applyFill="1" applyBorder="1" applyAlignment="1">
      <alignment horizontal="center"/>
    </xf>
    <xf numFmtId="14" fontId="5" fillId="25" borderId="12" xfId="40" applyNumberFormat="1" applyFont="1" applyFill="1" applyBorder="1" applyAlignment="1">
      <alignment horizontal="center"/>
    </xf>
    <xf numFmtId="0" fontId="2" fillId="24" borderId="0" xfId="0" applyFont="1" applyFill="1" applyBorder="1" applyAlignment="1">
      <alignment horizontal="center"/>
    </xf>
    <xf numFmtId="0" fontId="0" fillId="24" borderId="0" xfId="0" applyFill="1"/>
    <xf numFmtId="3" fontId="0" fillId="24" borderId="0" xfId="0" applyNumberFormat="1" applyFill="1"/>
    <xf numFmtId="0" fontId="0" fillId="24" borderId="0" xfId="0" applyFill="1" applyBorder="1"/>
    <xf numFmtId="0" fontId="19" fillId="24" borderId="12" xfId="0" applyFont="1" applyFill="1" applyBorder="1" applyAlignment="1">
      <alignment horizontal="center"/>
    </xf>
    <xf numFmtId="3" fontId="5" fillId="24" borderId="12" xfId="0" applyNumberFormat="1" applyFont="1" applyFill="1" applyBorder="1" applyAlignment="1">
      <alignment horizontal="center"/>
    </xf>
    <xf numFmtId="0" fontId="4" fillId="24" borderId="0" xfId="0" applyFont="1" applyFill="1" applyBorder="1"/>
    <xf numFmtId="0" fontId="19" fillId="24" borderId="17" xfId="0" applyFont="1" applyFill="1" applyBorder="1" applyAlignment="1">
      <alignment horizontal="center"/>
    </xf>
    <xf numFmtId="3" fontId="5" fillId="24" borderId="134" xfId="0" applyNumberFormat="1" applyFont="1" applyFill="1" applyBorder="1" applyAlignment="1">
      <alignment horizontal="center"/>
    </xf>
    <xf numFmtId="0" fontId="5" fillId="24" borderId="129" xfId="0" applyFont="1" applyFill="1" applyBorder="1" applyAlignment="1">
      <alignment horizontal="center"/>
    </xf>
    <xf numFmtId="0" fontId="19" fillId="24" borderId="47" xfId="0" applyFont="1" applyFill="1" applyBorder="1" applyAlignment="1">
      <alignment horizontal="center"/>
    </xf>
    <xf numFmtId="3" fontId="5" fillId="24" borderId="129" xfId="0" applyNumberFormat="1" applyFont="1" applyFill="1" applyBorder="1" applyAlignment="1">
      <alignment horizontal="center"/>
    </xf>
    <xf numFmtId="3" fontId="3" fillId="0" borderId="129" xfId="0" applyNumberFormat="1" applyFont="1" applyFill="1" applyBorder="1" applyAlignment="1">
      <alignment horizontal="center"/>
    </xf>
    <xf numFmtId="0" fontId="3" fillId="24" borderId="127" xfId="0" applyFont="1" applyFill="1" applyBorder="1" applyAlignment="1">
      <alignment horizontal="center" vertical="center"/>
    </xf>
    <xf numFmtId="3" fontId="3" fillId="24" borderId="127" xfId="0" applyNumberFormat="1" applyFont="1" applyFill="1" applyBorder="1" applyAlignment="1">
      <alignment horizontal="center" vertical="center"/>
    </xf>
    <xf numFmtId="3" fontId="3" fillId="0" borderId="127" xfId="0" applyNumberFormat="1" applyFont="1" applyFill="1" applyBorder="1" applyAlignment="1">
      <alignment horizontal="center" vertical="center"/>
    </xf>
    <xf numFmtId="0" fontId="2" fillId="24" borderId="134" xfId="0" applyFont="1" applyFill="1" applyBorder="1" applyAlignment="1">
      <alignment horizontal="center"/>
    </xf>
    <xf numFmtId="0" fontId="19" fillId="24" borderId="134" xfId="0" applyFont="1" applyFill="1" applyBorder="1"/>
    <xf numFmtId="3" fontId="19" fillId="24" borderId="12" xfId="0" applyNumberFormat="1" applyFont="1" applyFill="1" applyBorder="1"/>
    <xf numFmtId="0" fontId="4" fillId="0" borderId="12" xfId="0" applyFont="1" applyFill="1" applyBorder="1"/>
    <xf numFmtId="0" fontId="19" fillId="24" borderId="134" xfId="0" applyFont="1" applyFill="1" applyBorder="1" applyAlignment="1">
      <alignment horizontal="center"/>
    </xf>
    <xf numFmtId="0" fontId="19" fillId="24" borderId="131" xfId="0" applyFont="1" applyFill="1" applyBorder="1"/>
    <xf numFmtId="3" fontId="19" fillId="24" borderId="134" xfId="0" applyNumberFormat="1" applyFont="1" applyFill="1" applyBorder="1"/>
    <xf numFmtId="0" fontId="4" fillId="0" borderId="134" xfId="0" applyFont="1" applyFill="1" applyBorder="1"/>
    <xf numFmtId="3" fontId="19" fillId="0" borderId="134" xfId="0" applyNumberFormat="1" applyFont="1" applyFill="1" applyBorder="1"/>
    <xf numFmtId="0" fontId="31" fillId="24" borderId="131" xfId="0" applyFont="1" applyFill="1" applyBorder="1" applyAlignment="1">
      <alignment horizontal="center"/>
    </xf>
    <xf numFmtId="0" fontId="31" fillId="24" borderId="131" xfId="0" applyFont="1" applyFill="1" applyBorder="1"/>
    <xf numFmtId="0" fontId="84" fillId="24" borderId="134" xfId="0" applyFont="1" applyFill="1" applyBorder="1" applyAlignment="1">
      <alignment horizontal="center"/>
    </xf>
    <xf numFmtId="0" fontId="84" fillId="24" borderId="131" xfId="0" applyFont="1" applyFill="1" applyBorder="1"/>
    <xf numFmtId="0" fontId="2" fillId="24" borderId="131" xfId="0" applyFont="1" applyFill="1" applyBorder="1"/>
    <xf numFmtId="3" fontId="11" fillId="0" borderId="140" xfId="0" applyNumberFormat="1" applyFont="1" applyFill="1" applyBorder="1" applyAlignment="1">
      <alignment vertical="center"/>
    </xf>
    <xf numFmtId="0" fontId="2" fillId="24" borderId="131" xfId="0" applyFont="1" applyFill="1" applyBorder="1" applyAlignment="1">
      <alignment horizontal="center"/>
    </xf>
    <xf numFmtId="3" fontId="84" fillId="0" borderId="140" xfId="0" applyNumberFormat="1" applyFont="1" applyFill="1" applyBorder="1" applyAlignment="1">
      <alignment vertical="center"/>
    </xf>
    <xf numFmtId="3" fontId="84" fillId="24" borderId="140" xfId="0" applyNumberFormat="1" applyFont="1" applyFill="1" applyBorder="1" applyAlignment="1">
      <alignment vertical="center"/>
    </xf>
    <xf numFmtId="3" fontId="2" fillId="24" borderId="140" xfId="0" applyNumberFormat="1" applyFont="1" applyFill="1" applyBorder="1" applyAlignment="1">
      <alignment horizontal="right" vertical="center"/>
    </xf>
    <xf numFmtId="0" fontId="2" fillId="24" borderId="134" xfId="0" applyFont="1" applyFill="1" applyBorder="1"/>
    <xf numFmtId="0" fontId="19" fillId="24" borderId="0" xfId="0" applyFont="1" applyFill="1" applyBorder="1"/>
    <xf numFmtId="0" fontId="33" fillId="24" borderId="134" xfId="0" applyFont="1" applyFill="1" applyBorder="1" applyAlignment="1">
      <alignment horizontal="center" vertical="top"/>
    </xf>
    <xf numFmtId="0" fontId="6" fillId="24" borderId="0" xfId="0" applyFont="1" applyFill="1" applyBorder="1"/>
    <xf numFmtId="0" fontId="11" fillId="0" borderId="134" xfId="0" applyFont="1" applyFill="1" applyBorder="1"/>
    <xf numFmtId="3" fontId="11" fillId="0" borderId="140" xfId="0" applyNumberFormat="1" applyFont="1" applyFill="1" applyBorder="1" applyAlignment="1"/>
    <xf numFmtId="0" fontId="11" fillId="0" borderId="131" xfId="0" applyFont="1" applyFill="1" applyBorder="1"/>
    <xf numFmtId="3" fontId="2" fillId="24" borderId="134" xfId="0" applyNumberFormat="1" applyFont="1" applyFill="1" applyBorder="1" applyAlignment="1">
      <alignment horizontal="right" vertical="center"/>
    </xf>
    <xf numFmtId="3" fontId="11" fillId="0" borderId="142" xfId="0" applyNumberFormat="1" applyFont="1" applyFill="1" applyBorder="1" applyAlignment="1">
      <alignment vertical="center"/>
    </xf>
    <xf numFmtId="0" fontId="84" fillId="24" borderId="134" xfId="0" applyFont="1" applyFill="1" applyBorder="1"/>
    <xf numFmtId="3" fontId="19" fillId="0" borderId="17" xfId="0" applyNumberFormat="1" applyFont="1" applyFill="1" applyBorder="1"/>
    <xf numFmtId="0" fontId="31" fillId="24" borderId="143" xfId="0" applyFont="1" applyFill="1" applyBorder="1"/>
    <xf numFmtId="3" fontId="84" fillId="0" borderId="144" xfId="0" applyNumberFormat="1" applyFont="1" applyFill="1" applyBorder="1" applyAlignment="1">
      <alignment horizontal="right" vertical="center"/>
    </xf>
    <xf numFmtId="3" fontId="11" fillId="24" borderId="134" xfId="0" applyNumberFormat="1" applyFont="1" applyFill="1" applyBorder="1"/>
    <xf numFmtId="0" fontId="84" fillId="24" borderId="69" xfId="0" applyFont="1" applyFill="1" applyBorder="1"/>
    <xf numFmtId="3" fontId="19" fillId="24" borderId="69" xfId="0" applyNumberFormat="1" applyFont="1" applyFill="1" applyBorder="1"/>
    <xf numFmtId="3" fontId="19" fillId="0" borderId="69" xfId="0" applyNumberFormat="1" applyFont="1" applyFill="1" applyBorder="1"/>
    <xf numFmtId="0" fontId="84" fillId="24" borderId="145" xfId="0" applyFont="1" applyFill="1" applyBorder="1"/>
    <xf numFmtId="3" fontId="19" fillId="24" borderId="59" xfId="0" applyNumberFormat="1" applyFont="1" applyFill="1" applyBorder="1"/>
    <xf numFmtId="3" fontId="19" fillId="0" borderId="59" xfId="0" applyNumberFormat="1" applyFont="1" applyFill="1" applyBorder="1"/>
    <xf numFmtId="3" fontId="84" fillId="0" borderId="134" xfId="0" applyNumberFormat="1" applyFont="1" applyFill="1" applyBorder="1" applyAlignment="1">
      <alignment vertical="center"/>
    </xf>
    <xf numFmtId="0" fontId="85" fillId="24" borderId="127" xfId="0" applyFont="1" applyFill="1" applyBorder="1" applyAlignment="1">
      <alignment horizontal="center" vertical="center"/>
    </xf>
    <xf numFmtId="0" fontId="25" fillId="24" borderId="127" xfId="0" applyFont="1" applyFill="1" applyBorder="1" applyAlignment="1">
      <alignment vertical="center"/>
    </xf>
    <xf numFmtId="3" fontId="25" fillId="24" borderId="127" xfId="0" applyNumberFormat="1" applyFont="1" applyFill="1" applyBorder="1" applyAlignment="1">
      <alignment vertical="center"/>
    </xf>
    <xf numFmtId="3" fontId="4" fillId="0" borderId="134" xfId="0" applyNumberFormat="1" applyFont="1" applyFill="1" applyBorder="1"/>
    <xf numFmtId="0" fontId="11" fillId="24" borderId="134" xfId="0" applyFont="1" applyFill="1" applyBorder="1" applyAlignment="1">
      <alignment horizontal="center"/>
    </xf>
    <xf numFmtId="3" fontId="11" fillId="0" borderId="134" xfId="0" applyNumberFormat="1" applyFont="1" applyFill="1" applyBorder="1"/>
    <xf numFmtId="0" fontId="11" fillId="0" borderId="134" xfId="0" applyFont="1" applyBorder="1"/>
    <xf numFmtId="0" fontId="4" fillId="0" borderId="134" xfId="0" applyFont="1" applyBorder="1" applyAlignment="1"/>
    <xf numFmtId="0" fontId="0" fillId="24" borderId="10" xfId="0" applyFill="1" applyBorder="1"/>
    <xf numFmtId="3" fontId="11" fillId="24" borderId="140" xfId="0" applyNumberFormat="1" applyFont="1" applyFill="1" applyBorder="1" applyAlignment="1">
      <alignment vertical="center"/>
    </xf>
    <xf numFmtId="0" fontId="4" fillId="24" borderId="0" xfId="0" applyFont="1" applyFill="1"/>
    <xf numFmtId="3" fontId="4" fillId="24" borderId="0" xfId="0" applyNumberFormat="1" applyFont="1" applyFill="1"/>
    <xf numFmtId="0" fontId="0" fillId="24" borderId="0" xfId="0" applyFont="1" applyFill="1" applyBorder="1" applyAlignment="1">
      <alignment horizontal="center"/>
    </xf>
    <xf numFmtId="0" fontId="0" fillId="24" borderId="0" xfId="0" applyFont="1" applyFill="1" applyBorder="1" applyAlignment="1">
      <alignment wrapText="1"/>
    </xf>
    <xf numFmtId="0" fontId="0" fillId="24" borderId="0" xfId="0" applyFont="1" applyFill="1" applyBorder="1"/>
    <xf numFmtId="0" fontId="3" fillId="24" borderId="148" xfId="0" applyFont="1" applyFill="1" applyBorder="1" applyAlignment="1">
      <alignment horizontal="center" wrapText="1"/>
    </xf>
    <xf numFmtId="0" fontId="3" fillId="24" borderId="134" xfId="0" applyFont="1" applyFill="1" applyBorder="1" applyAlignment="1">
      <alignment horizontal="center" wrapText="1"/>
    </xf>
    <xf numFmtId="0" fontId="2" fillId="24" borderId="129" xfId="0" applyFont="1" applyFill="1" applyBorder="1" applyAlignment="1">
      <alignment horizontal="center"/>
    </xf>
    <xf numFmtId="0" fontId="3" fillId="24" borderId="149" xfId="0" applyFont="1" applyFill="1" applyBorder="1" applyAlignment="1">
      <alignment horizontal="center" wrapText="1"/>
    </xf>
    <xf numFmtId="0" fontId="3" fillId="24" borderId="146" xfId="0" applyFont="1" applyFill="1" applyBorder="1" applyAlignment="1">
      <alignment horizontal="center"/>
    </xf>
    <xf numFmtId="0" fontId="3" fillId="24" borderId="150" xfId="0" applyFont="1" applyFill="1" applyBorder="1" applyAlignment="1">
      <alignment horizontal="center" wrapText="1"/>
    </xf>
    <xf numFmtId="3" fontId="3" fillId="0" borderId="127" xfId="0" applyNumberFormat="1" applyFont="1" applyFill="1" applyBorder="1" applyAlignment="1">
      <alignment horizontal="center"/>
    </xf>
    <xf numFmtId="3" fontId="3" fillId="24" borderId="127" xfId="0" applyNumberFormat="1" applyFont="1" applyFill="1" applyBorder="1" applyAlignment="1">
      <alignment horizontal="center"/>
    </xf>
    <xf numFmtId="0" fontId="86" fillId="24" borderId="134" xfId="0" applyFont="1" applyFill="1" applyBorder="1" applyAlignment="1">
      <alignment horizontal="center"/>
    </xf>
    <xf numFmtId="3" fontId="19" fillId="24" borderId="140" xfId="0" applyNumberFormat="1" applyFont="1" applyFill="1" applyBorder="1" applyAlignment="1">
      <alignment horizontal="right"/>
    </xf>
    <xf numFmtId="3" fontId="4" fillId="0" borderId="140" xfId="0" applyNumberFormat="1" applyFont="1" applyFill="1" applyBorder="1" applyAlignment="1">
      <alignment horizontal="right"/>
    </xf>
    <xf numFmtId="0" fontId="0" fillId="24" borderId="0" xfId="0" applyFont="1" applyFill="1"/>
    <xf numFmtId="3" fontId="19" fillId="0" borderId="140" xfId="0" applyNumberFormat="1" applyFont="1" applyFill="1" applyBorder="1" applyAlignment="1">
      <alignment horizontal="right"/>
    </xf>
    <xf numFmtId="0" fontId="19" fillId="24" borderId="0" xfId="0" applyFont="1" applyFill="1"/>
    <xf numFmtId="3" fontId="3" fillId="24" borderId="140" xfId="0" applyNumberFormat="1" applyFont="1" applyFill="1" applyBorder="1" applyAlignment="1">
      <alignment horizontal="right"/>
    </xf>
    <xf numFmtId="3" fontId="2" fillId="0" borderId="140" xfId="0" applyNumberFormat="1" applyFont="1" applyFill="1" applyBorder="1" applyAlignment="1">
      <alignment horizontal="right"/>
    </xf>
    <xf numFmtId="3" fontId="2" fillId="0" borderId="140" xfId="0" applyNumberFormat="1" applyFont="1" applyFill="1" applyBorder="1" applyAlignment="1">
      <alignment horizontal="right" vertical="center"/>
    </xf>
    <xf numFmtId="0" fontId="2" fillId="0" borderId="131" xfId="0" applyFont="1" applyFill="1" applyBorder="1"/>
    <xf numFmtId="0" fontId="2" fillId="0" borderId="141" xfId="0" applyFont="1" applyFill="1" applyBorder="1"/>
    <xf numFmtId="3" fontId="2" fillId="0" borderId="140" xfId="0" applyNumberFormat="1" applyFont="1" applyBorder="1" applyAlignment="1">
      <alignment vertical="center"/>
    </xf>
    <xf numFmtId="0" fontId="16" fillId="0" borderId="131" xfId="0" applyFont="1" applyFill="1" applyBorder="1" applyAlignment="1">
      <alignment wrapText="1"/>
    </xf>
    <xf numFmtId="3" fontId="2" fillId="24" borderId="140" xfId="0" applyNumberFormat="1" applyFont="1" applyFill="1" applyBorder="1" applyAlignment="1">
      <alignment horizontal="right" vertical="top"/>
    </xf>
    <xf numFmtId="0" fontId="16" fillId="0" borderId="131" xfId="0" applyFont="1" applyFill="1" applyBorder="1"/>
    <xf numFmtId="0" fontId="16" fillId="0" borderId="134" xfId="0" applyFont="1" applyFill="1" applyBorder="1"/>
    <xf numFmtId="0" fontId="2" fillId="0" borderId="134" xfId="0" applyFont="1" applyFill="1" applyBorder="1" applyAlignment="1">
      <alignment horizontal="center"/>
    </xf>
    <xf numFmtId="3" fontId="84" fillId="24" borderId="140" xfId="0" applyNumberFormat="1" applyFont="1" applyFill="1" applyBorder="1" applyAlignment="1">
      <alignment horizontal="right" vertical="center"/>
    </xf>
    <xf numFmtId="3" fontId="84" fillId="0" borderId="140" xfId="0" applyNumberFormat="1" applyFont="1" applyFill="1" applyBorder="1" applyAlignment="1">
      <alignment horizontal="right" vertical="center"/>
    </xf>
    <xf numFmtId="3" fontId="27" fillId="0" borderId="140" xfId="0" applyNumberFormat="1" applyFont="1" applyFill="1" applyBorder="1" applyAlignment="1">
      <alignment horizontal="right" vertical="center"/>
    </xf>
    <xf numFmtId="0" fontId="2" fillId="0" borderId="131" xfId="0" applyFont="1" applyFill="1" applyBorder="1" applyAlignment="1">
      <alignment horizontal="left"/>
    </xf>
    <xf numFmtId="0" fontId="2" fillId="24" borderId="149" xfId="0" applyFont="1" applyFill="1" applyBorder="1" applyAlignment="1">
      <alignment horizontal="center"/>
    </xf>
    <xf numFmtId="0" fontId="84" fillId="24" borderId="151" xfId="0" applyFont="1" applyFill="1" applyBorder="1"/>
    <xf numFmtId="3" fontId="27" fillId="0" borderId="147" xfId="0" applyNumberFormat="1" applyFont="1" applyFill="1" applyBorder="1" applyAlignment="1">
      <alignment horizontal="right" vertical="center"/>
    </xf>
    <xf numFmtId="0" fontId="84" fillId="24" borderId="44" xfId="0" applyFont="1" applyFill="1" applyBorder="1"/>
    <xf numFmtId="3" fontId="27" fillId="0" borderId="152" xfId="0" applyNumberFormat="1" applyFont="1" applyFill="1" applyBorder="1" applyAlignment="1">
      <alignment horizontal="right" vertical="center"/>
    </xf>
    <xf numFmtId="0" fontId="2" fillId="0" borderId="131" xfId="0" applyFont="1" applyFill="1" applyBorder="1" applyAlignment="1">
      <alignment horizontal="left" wrapText="1"/>
    </xf>
    <xf numFmtId="0" fontId="2" fillId="24" borderId="131" xfId="0" applyFont="1" applyFill="1" applyBorder="1" applyAlignment="1">
      <alignment horizontal="left"/>
    </xf>
    <xf numFmtId="3" fontId="84" fillId="0" borderId="152" xfId="0" applyNumberFormat="1" applyFont="1" applyFill="1" applyBorder="1" applyAlignment="1">
      <alignment horizontal="right" vertical="center"/>
    </xf>
    <xf numFmtId="0" fontId="87" fillId="24" borderId="134" xfId="0" applyFont="1" applyFill="1" applyBorder="1" applyAlignment="1">
      <alignment horizontal="center"/>
    </xf>
    <xf numFmtId="0" fontId="84" fillId="24" borderId="129" xfId="0" applyFont="1" applyFill="1" applyBorder="1" applyAlignment="1">
      <alignment horizontal="center"/>
    </xf>
    <xf numFmtId="3" fontId="11" fillId="0" borderId="140" xfId="0" applyNumberFormat="1" applyFont="1" applyFill="1" applyBorder="1" applyAlignment="1">
      <alignment horizontal="right" vertical="center"/>
    </xf>
    <xf numFmtId="3" fontId="11" fillId="24" borderId="140" xfId="0" applyNumberFormat="1" applyFont="1" applyFill="1" applyBorder="1" applyAlignment="1">
      <alignment horizontal="right" vertical="center"/>
    </xf>
    <xf numFmtId="0" fontId="2" fillId="24" borderId="134" xfId="0" applyFont="1" applyFill="1" applyBorder="1" applyAlignment="1">
      <alignment horizontal="center" vertical="center"/>
    </xf>
    <xf numFmtId="0" fontId="84" fillId="24" borderId="134" xfId="0" applyFont="1" applyFill="1" applyBorder="1" applyAlignment="1">
      <alignment horizontal="center" vertical="top"/>
    </xf>
    <xf numFmtId="0" fontId="84" fillId="24" borderId="131" xfId="0" applyFont="1" applyFill="1" applyBorder="1" applyAlignment="1">
      <alignment vertical="top"/>
    </xf>
    <xf numFmtId="0" fontId="31" fillId="24" borderId="143" xfId="0" applyFont="1" applyFill="1" applyBorder="1" applyAlignment="1">
      <alignment vertical="center"/>
    </xf>
    <xf numFmtId="0" fontId="31" fillId="24" borderId="134" xfId="0" applyFont="1" applyFill="1" applyBorder="1" applyAlignment="1">
      <alignment horizontal="center"/>
    </xf>
    <xf numFmtId="0" fontId="31" fillId="24" borderId="141" xfId="0" applyFont="1" applyFill="1" applyBorder="1"/>
    <xf numFmtId="0" fontId="2" fillId="24" borderId="134" xfId="0" applyFont="1" applyFill="1" applyBorder="1" applyAlignment="1">
      <alignment horizontal="center" vertical="top"/>
    </xf>
    <xf numFmtId="0" fontId="2" fillId="0" borderId="134" xfId="0" applyFont="1" applyFill="1" applyBorder="1" applyAlignment="1">
      <alignment wrapText="1"/>
    </xf>
    <xf numFmtId="3" fontId="2" fillId="0" borderId="140" xfId="0" applyNumberFormat="1" applyFont="1" applyFill="1" applyBorder="1" applyAlignment="1">
      <alignment horizontal="right" vertical="top"/>
    </xf>
    <xf numFmtId="0" fontId="11" fillId="24" borderId="131" xfId="0" applyFont="1" applyFill="1" applyBorder="1"/>
    <xf numFmtId="3" fontId="11" fillId="0" borderId="141" xfId="0" applyNumberFormat="1" applyFont="1" applyFill="1" applyBorder="1" applyAlignment="1">
      <alignment horizontal="right" vertical="center"/>
    </xf>
    <xf numFmtId="0" fontId="34" fillId="24" borderId="127" xfId="0" applyFont="1" applyFill="1" applyBorder="1" applyAlignment="1">
      <alignment horizontal="center" vertical="center"/>
    </xf>
    <xf numFmtId="0" fontId="19" fillId="24" borderId="128" xfId="0" applyFont="1" applyFill="1" applyBorder="1" applyAlignment="1">
      <alignment vertical="center"/>
    </xf>
    <xf numFmtId="3" fontId="19" fillId="0" borderId="153" xfId="0" applyNumberFormat="1" applyFont="1" applyFill="1" applyBorder="1" applyAlignment="1">
      <alignment horizontal="right" vertical="center"/>
    </xf>
    <xf numFmtId="3" fontId="21" fillId="0" borderId="140" xfId="0" applyNumberFormat="1" applyFont="1" applyFill="1" applyBorder="1" applyAlignment="1">
      <alignment horizontal="right" vertical="center"/>
    </xf>
    <xf numFmtId="3" fontId="34" fillId="0" borderId="153" xfId="0" applyNumberFormat="1" applyFont="1" applyFill="1" applyBorder="1" applyAlignment="1">
      <alignment horizontal="right" vertical="center"/>
    </xf>
    <xf numFmtId="3" fontId="34" fillId="24" borderId="153" xfId="0" applyNumberFormat="1" applyFont="1" applyFill="1" applyBorder="1" applyAlignment="1">
      <alignment horizontal="right" vertical="center"/>
    </xf>
    <xf numFmtId="3" fontId="3" fillId="24" borderId="134" xfId="0" applyNumberFormat="1" applyFont="1" applyFill="1" applyBorder="1"/>
    <xf numFmtId="0" fontId="0" fillId="0" borderId="0" xfId="0" applyAlignment="1">
      <alignment wrapText="1"/>
    </xf>
    <xf numFmtId="0" fontId="0" fillId="0" borderId="0" xfId="0" applyBorder="1"/>
    <xf numFmtId="0" fontId="0" fillId="24" borderId="0" xfId="0" applyFont="1" applyFill="1" applyAlignment="1">
      <alignment horizontal="center"/>
    </xf>
    <xf numFmtId="0" fontId="0" fillId="24" borderId="0" xfId="0" applyFont="1" applyFill="1" applyAlignment="1">
      <alignment wrapText="1"/>
    </xf>
    <xf numFmtId="0" fontId="2" fillId="24" borderId="0" xfId="40" applyFont="1" applyFill="1" applyBorder="1" applyAlignment="1">
      <alignment horizontal="center"/>
    </xf>
    <xf numFmtId="3" fontId="3" fillId="0" borderId="100" xfId="0" applyNumberFormat="1" applyFont="1" applyFill="1" applyBorder="1" applyAlignment="1" applyProtection="1">
      <alignment vertical="center"/>
    </xf>
    <xf numFmtId="3" fontId="3" fillId="0" borderId="95" xfId="0" applyNumberFormat="1" applyFont="1" applyFill="1" applyBorder="1" applyAlignment="1" applyProtection="1">
      <alignment vertical="center"/>
    </xf>
    <xf numFmtId="3" fontId="3" fillId="0" borderId="154" xfId="0" applyNumberFormat="1" applyFont="1" applyFill="1" applyBorder="1" applyAlignment="1" applyProtection="1">
      <alignment vertical="center"/>
    </xf>
    <xf numFmtId="3" fontId="3" fillId="0" borderId="134" xfId="0" applyNumberFormat="1" applyFont="1" applyFill="1" applyBorder="1" applyAlignment="1" applyProtection="1">
      <alignment vertical="center"/>
    </xf>
    <xf numFmtId="3" fontId="3" fillId="0" borderId="155" xfId="0" applyNumberFormat="1" applyFont="1" applyFill="1" applyBorder="1" applyAlignment="1" applyProtection="1">
      <alignment horizontal="right" vertical="center"/>
    </xf>
    <xf numFmtId="3" fontId="3" fillId="0" borderId="155" xfId="0" applyNumberFormat="1" applyFont="1" applyFill="1" applyBorder="1" applyAlignment="1" applyProtection="1">
      <alignment vertical="center"/>
    </xf>
    <xf numFmtId="3" fontId="3" fillId="0" borderId="17" xfId="0" applyNumberFormat="1" applyFont="1" applyFill="1" applyBorder="1" applyAlignment="1" applyProtection="1">
      <alignment vertical="center"/>
      <protection locked="0"/>
    </xf>
    <xf numFmtId="3" fontId="3" fillId="0" borderId="155" xfId="0" applyNumberFormat="1" applyFont="1" applyFill="1" applyBorder="1" applyAlignment="1" applyProtection="1">
      <alignment vertical="center"/>
      <protection locked="0"/>
    </xf>
    <xf numFmtId="3" fontId="3" fillId="0" borderId="156" xfId="0" applyNumberFormat="1" applyFont="1" applyFill="1" applyBorder="1" applyAlignment="1" applyProtection="1">
      <alignment vertical="center"/>
      <protection locked="0"/>
    </xf>
    <xf numFmtId="3" fontId="3" fillId="0" borderId="157" xfId="0" applyNumberFormat="1" applyFont="1" applyFill="1" applyBorder="1" applyAlignment="1" applyProtection="1">
      <alignment vertical="center"/>
      <protection locked="0"/>
    </xf>
    <xf numFmtId="3" fontId="3" fillId="0" borderId="158" xfId="0" applyNumberFormat="1" applyFont="1" applyFill="1" applyBorder="1" applyAlignment="1" applyProtection="1">
      <alignment vertical="center"/>
      <protection locked="0"/>
    </xf>
    <xf numFmtId="3" fontId="11" fillId="0" borderId="159" xfId="0" applyNumberFormat="1" applyFont="1" applyFill="1" applyBorder="1" applyAlignment="1" applyProtection="1">
      <alignment vertical="center"/>
      <protection locked="0"/>
    </xf>
    <xf numFmtId="3" fontId="11" fillId="0" borderId="160" xfId="0" applyNumberFormat="1" applyFont="1" applyFill="1" applyBorder="1" applyAlignment="1" applyProtection="1">
      <alignment vertical="center"/>
      <protection locked="0"/>
    </xf>
    <xf numFmtId="3" fontId="2" fillId="0" borderId="160" xfId="0" applyNumberFormat="1" applyFont="1" applyFill="1" applyBorder="1" applyAlignment="1" applyProtection="1">
      <alignment vertical="center"/>
      <protection locked="0"/>
    </xf>
    <xf numFmtId="3" fontId="11" fillId="0" borderId="22" xfId="0" applyNumberFormat="1" applyFont="1" applyFill="1" applyBorder="1" applyAlignment="1" applyProtection="1">
      <alignment vertical="center"/>
    </xf>
    <xf numFmtId="3" fontId="11" fillId="0" borderId="22" xfId="0" applyNumberFormat="1" applyFont="1" applyFill="1" applyBorder="1" applyAlignment="1" applyProtection="1">
      <alignment vertical="center"/>
      <protection locked="0"/>
    </xf>
    <xf numFmtId="3" fontId="3" fillId="0" borderId="161" xfId="0" applyNumberFormat="1" applyFont="1" applyFill="1" applyBorder="1" applyAlignment="1" applyProtection="1">
      <alignment vertical="center"/>
      <protection locked="0"/>
    </xf>
    <xf numFmtId="0" fontId="84" fillId="24" borderId="129" xfId="0" applyFont="1" applyFill="1" applyBorder="1"/>
    <xf numFmtId="3" fontId="84" fillId="0" borderId="129" xfId="0" applyNumberFormat="1" applyFont="1" applyFill="1" applyBorder="1" applyAlignment="1">
      <alignment vertical="center"/>
    </xf>
    <xf numFmtId="0" fontId="40" fillId="0" borderId="0" xfId="0" applyFont="1" applyBorder="1" applyAlignment="1">
      <alignment horizontal="center" vertical="center" wrapText="1"/>
    </xf>
    <xf numFmtId="0" fontId="3" fillId="24" borderId="0" xfId="0" applyFont="1" applyFill="1" applyBorder="1" applyAlignment="1">
      <alignment horizontal="center"/>
    </xf>
    <xf numFmtId="0" fontId="3" fillId="0" borderId="20" xfId="0" applyFont="1" applyFill="1" applyBorder="1" applyAlignment="1">
      <alignment horizontal="center"/>
    </xf>
    <xf numFmtId="0" fontId="5" fillId="0" borderId="26" xfId="0" applyFont="1" applyFill="1" applyBorder="1" applyAlignment="1">
      <alignment horizontal="center"/>
    </xf>
    <xf numFmtId="0" fontId="5" fillId="0" borderId="20" xfId="0" applyFont="1" applyFill="1" applyBorder="1" applyAlignment="1">
      <alignment horizontal="center"/>
    </xf>
    <xf numFmtId="0" fontId="0" fillId="0" borderId="20" xfId="0" applyFill="1" applyBorder="1" applyAlignment="1">
      <alignment horizontal="center"/>
    </xf>
    <xf numFmtId="0" fontId="3" fillId="33" borderId="12" xfId="0" applyFont="1" applyFill="1" applyBorder="1" applyAlignment="1">
      <alignment horizontal="center"/>
    </xf>
    <xf numFmtId="0" fontId="3" fillId="33" borderId="16" xfId="0" applyFont="1" applyFill="1" applyBorder="1" applyAlignment="1">
      <alignment horizontal="center"/>
    </xf>
    <xf numFmtId="0" fontId="3" fillId="33" borderId="13" xfId="0" applyFont="1" applyFill="1" applyBorder="1" applyAlignment="1">
      <alignment horizontal="center"/>
    </xf>
    <xf numFmtId="0" fontId="3" fillId="33" borderId="0" xfId="0" applyFont="1" applyFill="1" applyBorder="1" applyAlignment="1">
      <alignment horizontal="center"/>
    </xf>
    <xf numFmtId="0" fontId="3" fillId="33" borderId="17" xfId="0" applyFont="1" applyFill="1" applyBorder="1" applyAlignment="1">
      <alignment horizontal="center"/>
    </xf>
    <xf numFmtId="0" fontId="3" fillId="0" borderId="127" xfId="0" applyFont="1" applyFill="1" applyBorder="1" applyAlignment="1">
      <alignment horizontal="center"/>
    </xf>
    <xf numFmtId="0" fontId="19" fillId="24" borderId="0" xfId="0" applyFont="1" applyFill="1" applyBorder="1" applyAlignment="1">
      <alignment horizontal="center"/>
    </xf>
    <xf numFmtId="0" fontId="3" fillId="0" borderId="0" xfId="0" applyFont="1" applyFill="1" applyBorder="1" applyAlignment="1">
      <alignment horizontal="center"/>
    </xf>
    <xf numFmtId="0" fontId="6" fillId="0" borderId="0" xfId="0" applyFont="1" applyBorder="1" applyAlignment="1">
      <alignment horizontal="center"/>
    </xf>
    <xf numFmtId="3" fontId="5" fillId="0" borderId="26" xfId="0" applyNumberFormat="1" applyFont="1" applyBorder="1" applyAlignment="1">
      <alignment horizontal="center"/>
    </xf>
    <xf numFmtId="3" fontId="5" fillId="0" borderId="20" xfId="0" applyNumberFormat="1" applyFont="1" applyBorder="1" applyAlignment="1">
      <alignment horizontal="center"/>
    </xf>
    <xf numFmtId="0" fontId="5" fillId="24" borderId="12" xfId="0" applyFont="1" applyFill="1" applyBorder="1" applyAlignment="1">
      <alignment horizontal="center" vertical="center"/>
    </xf>
    <xf numFmtId="0" fontId="5" fillId="24" borderId="134" xfId="0" applyFont="1" applyFill="1" applyBorder="1" applyAlignment="1">
      <alignment horizontal="center" vertical="center"/>
    </xf>
    <xf numFmtId="0" fontId="5" fillId="24" borderId="129" xfId="0" applyFont="1" applyFill="1" applyBorder="1" applyAlignment="1">
      <alignment horizontal="center" vertical="center"/>
    </xf>
    <xf numFmtId="0" fontId="3" fillId="33" borderId="131" xfId="0" applyFont="1" applyFill="1" applyBorder="1" applyAlignment="1">
      <alignment horizontal="center"/>
    </xf>
    <xf numFmtId="0" fontId="3" fillId="33" borderId="15" xfId="0" applyFont="1" applyFill="1" applyBorder="1" applyAlignment="1">
      <alignment horizontal="center"/>
    </xf>
    <xf numFmtId="0" fontId="3" fillId="33" borderId="25" xfId="0" applyFont="1" applyFill="1" applyBorder="1" applyAlignment="1">
      <alignment horizontal="center"/>
    </xf>
    <xf numFmtId="0" fontId="3" fillId="0" borderId="128" xfId="0" applyFont="1" applyFill="1" applyBorder="1" applyAlignment="1">
      <alignment horizontal="center"/>
    </xf>
    <xf numFmtId="0" fontId="3" fillId="0" borderId="19" xfId="0" applyFont="1" applyFill="1" applyBorder="1" applyAlignment="1">
      <alignment horizontal="center"/>
    </xf>
    <xf numFmtId="0" fontId="5" fillId="0" borderId="128" xfId="0" applyFont="1" applyFill="1" applyBorder="1" applyAlignment="1">
      <alignment horizontal="center"/>
    </xf>
    <xf numFmtId="0" fontId="25" fillId="24" borderId="0" xfId="40" applyFont="1" applyFill="1" applyBorder="1" applyAlignment="1">
      <alignment horizontal="center"/>
    </xf>
    <xf numFmtId="0" fontId="2" fillId="24" borderId="0" xfId="40" applyFont="1" applyFill="1" applyBorder="1" applyAlignment="1">
      <alignment horizontal="center"/>
    </xf>
    <xf numFmtId="0" fontId="25" fillId="24" borderId="0" xfId="0" applyFont="1" applyFill="1" applyBorder="1" applyAlignment="1">
      <alignment horizontal="center"/>
    </xf>
    <xf numFmtId="0" fontId="26" fillId="24" borderId="0" xfId="0" applyFont="1" applyFill="1" applyBorder="1" applyAlignment="1">
      <alignment horizontal="center"/>
    </xf>
    <xf numFmtId="0" fontId="19" fillId="24" borderId="0" xfId="0" applyFont="1" applyFill="1" applyBorder="1" applyAlignment="1" applyProtection="1">
      <alignment horizontal="center"/>
    </xf>
    <xf numFmtId="0" fontId="4" fillId="24" borderId="0" xfId="0" applyFont="1" applyFill="1" applyBorder="1" applyAlignment="1" applyProtection="1">
      <alignment horizontal="center"/>
    </xf>
    <xf numFmtId="0" fontId="83" fillId="24" borderId="0" xfId="0" applyFont="1" applyFill="1" applyBorder="1" applyAlignment="1">
      <alignment horizontal="center"/>
    </xf>
    <xf numFmtId="0" fontId="2" fillId="24" borderId="0" xfId="0" applyFont="1" applyFill="1" applyBorder="1" applyAlignment="1">
      <alignment horizontal="center"/>
    </xf>
    <xf numFmtId="0" fontId="2" fillId="24" borderId="111" xfId="0" applyFont="1" applyFill="1" applyBorder="1" applyAlignment="1">
      <alignment horizontal="center"/>
    </xf>
    <xf numFmtId="0" fontId="2" fillId="24" borderId="107" xfId="0" applyFont="1" applyFill="1" applyBorder="1" applyAlignment="1">
      <alignment horizontal="center"/>
    </xf>
    <xf numFmtId="0" fontId="2" fillId="24" borderId="112" xfId="0" applyFont="1" applyFill="1" applyBorder="1" applyAlignment="1">
      <alignment horizontal="center"/>
    </xf>
    <xf numFmtId="0" fontId="18" fillId="24" borderId="111" xfId="0" applyFont="1" applyFill="1" applyBorder="1" applyAlignment="1" applyProtection="1">
      <alignment horizontal="center"/>
      <protection hidden="1"/>
    </xf>
    <xf numFmtId="0" fontId="18" fillId="24" borderId="107" xfId="0" applyFont="1" applyFill="1" applyBorder="1" applyAlignment="1" applyProtection="1">
      <alignment horizontal="center"/>
      <protection hidden="1"/>
    </xf>
    <xf numFmtId="0" fontId="18" fillId="24" borderId="112" xfId="0" applyFont="1" applyFill="1" applyBorder="1" applyAlignment="1" applyProtection="1">
      <alignment horizontal="center"/>
      <protection hidden="1"/>
    </xf>
    <xf numFmtId="0" fontId="2" fillId="24" borderId="15" xfId="0" applyFont="1" applyFill="1" applyBorder="1" applyAlignment="1">
      <alignment horizontal="center" vertical="center"/>
    </xf>
    <xf numFmtId="0" fontId="2" fillId="24" borderId="85" xfId="0" applyFont="1" applyFill="1" applyBorder="1" applyAlignment="1">
      <alignment horizontal="center" vertical="center"/>
    </xf>
    <xf numFmtId="0" fontId="2" fillId="24" borderId="83" xfId="0" applyFont="1" applyFill="1" applyBorder="1" applyAlignment="1">
      <alignment horizontal="center" vertical="center"/>
    </xf>
    <xf numFmtId="0" fontId="2" fillId="24" borderId="110" xfId="0" applyFont="1" applyFill="1" applyBorder="1" applyAlignment="1">
      <alignment horizontal="center" vertical="center"/>
    </xf>
    <xf numFmtId="0" fontId="18" fillId="24" borderId="0" xfId="0" applyFont="1" applyFill="1" applyBorder="1" applyAlignment="1">
      <alignment horizontal="center"/>
    </xf>
  </cellXfs>
  <cellStyles count="62">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Bevitel 2" xfId="56"/>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Ezres" xfId="26" builtinId="3"/>
    <cellStyle name="Ezres 2" xfId="47"/>
    <cellStyle name="Ezres 3" xfId="48"/>
    <cellStyle name="Ezres 3 2" xfId="49"/>
    <cellStyle name="Ezres 3 2 2" xfId="51"/>
    <cellStyle name="Ezres 3 2 2 2" xfId="60"/>
    <cellStyle name="Ezres 3 2 3" xfId="58"/>
    <cellStyle name="Ezres 3 3" xfId="50"/>
    <cellStyle name="Ezres 3 3 2" xfId="59"/>
    <cellStyle name="Ezres 3 4" xfId="57"/>
    <cellStyle name="Figyelmeztetés" xfId="27" builtinId="11" customBuiltin="1"/>
    <cellStyle name="Hivatkozott cella" xfId="28" builtinId="24" customBuiltin="1"/>
    <cellStyle name="Jegyzet" xfId="29" builtinId="10" customBuiltin="1"/>
    <cellStyle name="Jegyzet 2" xfId="55"/>
    <cellStyle name="Jelölőszín (1)" xfId="30"/>
    <cellStyle name="Jelölőszín (2)" xfId="31"/>
    <cellStyle name="Jelölőszín (3)" xfId="32"/>
    <cellStyle name="Jelölőszín (4)" xfId="33"/>
    <cellStyle name="Jelölőszín (5)" xfId="34"/>
    <cellStyle name="Jelölőszín (6)" xfId="35"/>
    <cellStyle name="Jó" xfId="36" builtinId="26" customBuiltin="1"/>
    <cellStyle name="Kimenet" xfId="37" builtinId="21" customBuiltin="1"/>
    <cellStyle name="Kimenet 2" xfId="54"/>
    <cellStyle name="Magyarázó szöveg" xfId="38" builtinId="53" customBuiltin="1"/>
    <cellStyle name="Normál" xfId="0" builtinId="0"/>
    <cellStyle name="Normál 2" xfId="39"/>
    <cellStyle name="Normál 3" xfId="61"/>
    <cellStyle name="Normál_1.számú melléklet" xfId="40"/>
    <cellStyle name="Normál_2012_7-es tábla_kézi" xfId="41"/>
    <cellStyle name="Normal_KARSZJ3" xfId="42"/>
    <cellStyle name="Összesen" xfId="43" builtinId="25" customBuiltin="1"/>
    <cellStyle name="Összesen 2" xfId="53"/>
    <cellStyle name="Rossz" xfId="44" builtinId="27" customBuiltin="1"/>
    <cellStyle name="Semleges" xfId="45" builtinId="28" customBuiltin="1"/>
    <cellStyle name="Számítás" xfId="46" builtinId="22" customBuiltin="1"/>
    <cellStyle name="Számítás 2" xfId="52"/>
  </cellStyles>
  <dxfs count="0"/>
  <tableStyles count="0" defaultTableStyle="TableStyleMedium2" defaultPivotStyle="PivotStyleLight16"/>
  <colors>
    <mruColors>
      <color rgb="FFFFFF99"/>
      <color rgb="FFCF9FFF"/>
      <color rgb="FFCCFF33"/>
      <color rgb="FF99FF33"/>
      <color rgb="FFFFFFCC"/>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B24"/>
  <sheetViews>
    <sheetView zoomScale="80" zoomScaleNormal="80" workbookViewId="0">
      <selection activeCell="B7" sqref="B7"/>
    </sheetView>
  </sheetViews>
  <sheetFormatPr defaultColWidth="9.140625" defaultRowHeight="15.75" x14ac:dyDescent="0.25"/>
  <cols>
    <col min="1" max="1" width="63" style="47" customWidth="1"/>
    <col min="2" max="2" width="22.7109375" style="47" customWidth="1"/>
    <col min="3" max="16384" width="9.140625" style="47"/>
  </cols>
  <sheetData>
    <row r="1" spans="1:2" ht="63.75" customHeight="1" x14ac:dyDescent="0.25">
      <c r="A1" s="1719" t="s">
        <v>151</v>
      </c>
      <c r="B1" s="1719"/>
    </row>
    <row r="2" spans="1:2" ht="39" customHeight="1" x14ac:dyDescent="0.25">
      <c r="A2" s="259"/>
      <c r="B2" s="259"/>
    </row>
    <row r="3" spans="1:2" ht="60" customHeight="1" x14ac:dyDescent="0.25">
      <c r="A3" s="252" t="s">
        <v>112</v>
      </c>
      <c r="B3" s="252" t="s">
        <v>345</v>
      </c>
    </row>
    <row r="4" spans="1:2" ht="20.100000000000001" customHeight="1" x14ac:dyDescent="0.25">
      <c r="A4" s="253" t="s">
        <v>307</v>
      </c>
      <c r="B4" s="253"/>
    </row>
    <row r="5" spans="1:2" ht="20.100000000000001" customHeight="1" x14ac:dyDescent="0.25">
      <c r="A5" s="254" t="s">
        <v>98</v>
      </c>
      <c r="B5" s="255">
        <v>0</v>
      </c>
    </row>
    <row r="6" spans="1:2" ht="20.100000000000001" customHeight="1" x14ac:dyDescent="0.25">
      <c r="A6" s="256" t="s">
        <v>491</v>
      </c>
      <c r="B6" s="257"/>
    </row>
    <row r="7" spans="1:2" ht="20.100000000000001" customHeight="1" x14ac:dyDescent="0.25">
      <c r="A7" s="256" t="s">
        <v>541</v>
      </c>
      <c r="B7" s="257" t="e">
        <f>#REF!</f>
        <v>#REF!</v>
      </c>
    </row>
    <row r="8" spans="1:2" ht="20.100000000000001" customHeight="1" x14ac:dyDescent="0.25">
      <c r="A8" s="256" t="s">
        <v>330</v>
      </c>
      <c r="B8" s="257" t="e">
        <f>#REF!</f>
        <v>#REF!</v>
      </c>
    </row>
    <row r="9" spans="1:2" ht="20.100000000000001" customHeight="1" x14ac:dyDescent="0.25">
      <c r="A9" s="256" t="s">
        <v>136</v>
      </c>
      <c r="B9" s="257" t="e">
        <f>#REF!</f>
        <v>#REF!</v>
      </c>
    </row>
    <row r="10" spans="1:2" ht="20.100000000000001" customHeight="1" x14ac:dyDescent="0.25">
      <c r="A10" s="256" t="s">
        <v>181</v>
      </c>
      <c r="B10" s="257" t="e">
        <f>#REF!</f>
        <v>#REF!</v>
      </c>
    </row>
    <row r="11" spans="1:2" ht="20.100000000000001" customHeight="1" x14ac:dyDescent="0.25">
      <c r="A11" s="256" t="s">
        <v>97</v>
      </c>
      <c r="B11" s="257" t="e">
        <f>#REF!</f>
        <v>#REF!</v>
      </c>
    </row>
    <row r="12" spans="1:2" ht="20.100000000000001" customHeight="1" x14ac:dyDescent="0.25">
      <c r="A12" s="256" t="s">
        <v>339</v>
      </c>
      <c r="B12" s="257" t="e">
        <f>#REF!</f>
        <v>#REF!</v>
      </c>
    </row>
    <row r="13" spans="1:2" ht="20.100000000000001" customHeight="1" x14ac:dyDescent="0.25">
      <c r="A13" s="253" t="s">
        <v>340</v>
      </c>
      <c r="B13" s="257" t="e">
        <f>#REF!</f>
        <v>#REF!</v>
      </c>
    </row>
    <row r="14" spans="1:2" ht="20.100000000000001" customHeight="1" x14ac:dyDescent="0.25">
      <c r="A14" s="253" t="s">
        <v>702</v>
      </c>
      <c r="B14" s="257" t="e">
        <f>#REF!+#REF!</f>
        <v>#REF!</v>
      </c>
    </row>
    <row r="15" spans="1:2" ht="20.100000000000001" customHeight="1" x14ac:dyDescent="0.25">
      <c r="A15" s="253" t="s">
        <v>703</v>
      </c>
      <c r="B15" s="257" t="e">
        <f>#REF!</f>
        <v>#REF!</v>
      </c>
    </row>
    <row r="16" spans="1:2" ht="20.100000000000001" customHeight="1" x14ac:dyDescent="0.25">
      <c r="A16" s="253" t="s">
        <v>180</v>
      </c>
      <c r="B16" s="257">
        <v>0</v>
      </c>
    </row>
    <row r="17" spans="1:2" ht="20.100000000000001" customHeight="1" x14ac:dyDescent="0.25">
      <c r="A17" s="253" t="s">
        <v>713</v>
      </c>
      <c r="B17" s="257" t="e">
        <f>#REF!-B14-B11</f>
        <v>#REF!</v>
      </c>
    </row>
    <row r="18" spans="1:2" s="48" customFormat="1" ht="20.100000000000001" customHeight="1" x14ac:dyDescent="0.25">
      <c r="A18" s="258" t="s">
        <v>494</v>
      </c>
      <c r="B18" s="49" t="e">
        <f>SUM(B6:B17)</f>
        <v>#REF!</v>
      </c>
    </row>
    <row r="19" spans="1:2" ht="20.100000000000001" customHeight="1" x14ac:dyDescent="0.25">
      <c r="A19" s="253" t="s">
        <v>0</v>
      </c>
      <c r="B19" s="257" t="e">
        <f>#REF!+#REF!</f>
        <v>#REF!</v>
      </c>
    </row>
    <row r="20" spans="1:2" s="48" customFormat="1" ht="31.5" x14ac:dyDescent="0.25">
      <c r="A20" s="251" t="s">
        <v>649</v>
      </c>
      <c r="B20" s="49" t="e">
        <f>B18-B19</f>
        <v>#REF!</v>
      </c>
    </row>
    <row r="21" spans="1:2" s="48" customFormat="1" ht="24.75" customHeight="1" x14ac:dyDescent="0.25">
      <c r="A21" s="251" t="s">
        <v>650</v>
      </c>
      <c r="B21" s="49" t="e">
        <f>B20*0.7</f>
        <v>#REF!</v>
      </c>
    </row>
    <row r="22" spans="1:2" s="48" customFormat="1" ht="20.100000000000001" customHeight="1" x14ac:dyDescent="0.25">
      <c r="A22" s="253" t="s">
        <v>174</v>
      </c>
      <c r="B22" s="49">
        <v>0</v>
      </c>
    </row>
    <row r="23" spans="1:2" ht="20.100000000000001" customHeight="1" x14ac:dyDescent="0.25">
      <c r="A23" s="253" t="s">
        <v>175</v>
      </c>
      <c r="B23" s="49" t="e">
        <f>#REF!</f>
        <v>#REF!</v>
      </c>
    </row>
    <row r="24" spans="1:2" s="48" customFormat="1" ht="30.75" customHeight="1" x14ac:dyDescent="0.25">
      <c r="A24" s="258" t="s">
        <v>107</v>
      </c>
      <c r="B24" s="49" t="e">
        <f>B21-B22-B23</f>
        <v>#REF!</v>
      </c>
    </row>
  </sheetData>
  <mergeCells count="1">
    <mergeCell ref="A1:B1"/>
  </mergeCells>
  <phoneticPr fontId="0" type="noConversion"/>
  <printOptions horizontalCentered="1" verticalCentered="1"/>
  <pageMargins left="0.78749999999999998" right="0.78749999999999998"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tabColor rgb="FFFFFF00"/>
  </sheetPr>
  <dimension ref="A1:AO61"/>
  <sheetViews>
    <sheetView topLeftCell="A3" zoomScaleNormal="100" workbookViewId="0">
      <pane xSplit="7" ySplit="5" topLeftCell="H8" activePane="bottomRight" state="frozen"/>
      <selection activeCell="L59" sqref="L59"/>
      <selection pane="topRight" activeCell="L59" sqref="L59"/>
      <selection pane="bottomLeft" activeCell="L59" sqref="L59"/>
      <selection pane="bottomRight" activeCell="M16" sqref="M16"/>
    </sheetView>
  </sheetViews>
  <sheetFormatPr defaultRowHeight="12.75" x14ac:dyDescent="0.2"/>
  <cols>
    <col min="3" max="3" width="39.85546875" customWidth="1"/>
    <col min="4" max="4" width="11.42578125" customWidth="1"/>
    <col min="5" max="5" width="8.28515625" hidden="1" customWidth="1"/>
    <col min="6" max="6" width="6.7109375" customWidth="1"/>
    <col min="7" max="10" width="9.7109375" customWidth="1"/>
    <col min="11" max="11" width="1.7109375" customWidth="1"/>
    <col min="12" max="12" width="9.7109375" customWidth="1"/>
    <col min="13" max="13" width="7.7109375" customWidth="1"/>
    <col min="14" max="14" width="9.7109375" customWidth="1"/>
    <col min="15" max="15" width="1.7109375" hidden="1" customWidth="1"/>
    <col min="16" max="16" width="9.7109375" hidden="1" customWidth="1"/>
    <col min="17" max="17" width="7.7109375" hidden="1" customWidth="1"/>
    <col min="18" max="18" width="1.7109375" hidden="1" customWidth="1"/>
    <col min="19" max="19" width="9.7109375" hidden="1" customWidth="1"/>
    <col min="20" max="20" width="7.7109375" hidden="1" customWidth="1"/>
    <col min="21" max="21" width="1.7109375" customWidth="1"/>
    <col min="22" max="23" width="10.7109375" hidden="1" customWidth="1"/>
    <col min="24" max="24" width="1.7109375" hidden="1" customWidth="1"/>
    <col min="25" max="27" width="9.7109375" hidden="1" customWidth="1"/>
    <col min="28" max="28" width="1.7109375" hidden="1" customWidth="1"/>
    <col min="29" max="29" width="9.7109375" customWidth="1"/>
    <col min="30" max="30" width="7.7109375" customWidth="1"/>
    <col min="31" max="31" width="9.7109375" customWidth="1"/>
    <col min="32" max="32" width="1.7109375" hidden="1" customWidth="1"/>
    <col min="33" max="35" width="9.7109375" hidden="1" customWidth="1"/>
    <col min="37" max="37" width="11.140625" customWidth="1"/>
    <col min="39" max="39" width="11.140625" customWidth="1"/>
  </cols>
  <sheetData>
    <row r="1" spans="1:36" x14ac:dyDescent="0.2">
      <c r="A1" s="1720" t="s">
        <v>492</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c r="AC1" s="1720"/>
      <c r="AD1" s="1720"/>
      <c r="AE1" s="1720"/>
      <c r="AF1" s="2"/>
      <c r="AG1" s="2"/>
      <c r="AH1" s="2"/>
      <c r="AI1" s="2"/>
    </row>
    <row r="2" spans="1:36" ht="16.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5"/>
      <c r="AF2" s="5"/>
      <c r="AG2" s="5"/>
      <c r="AH2" s="5"/>
      <c r="AI2" s="5"/>
    </row>
    <row r="3" spans="1:36" ht="13.5" thickBot="1" x14ac:dyDescent="0.25">
      <c r="A3" s="51" t="s">
        <v>113</v>
      </c>
      <c r="B3" s="7" t="s">
        <v>478</v>
      </c>
      <c r="C3" s="51" t="s">
        <v>128</v>
      </c>
      <c r="D3" s="7" t="s">
        <v>308</v>
      </c>
      <c r="E3" s="7" t="s">
        <v>479</v>
      </c>
      <c r="F3" s="563" t="s">
        <v>972</v>
      </c>
      <c r="G3" s="563" t="s">
        <v>778</v>
      </c>
      <c r="H3" s="1721" t="s">
        <v>1471</v>
      </c>
      <c r="I3" s="1721"/>
      <c r="J3" s="1721"/>
      <c r="K3" s="563"/>
      <c r="L3" s="1721" t="s">
        <v>1510</v>
      </c>
      <c r="M3" s="1721"/>
      <c r="N3" s="1721"/>
      <c r="O3" s="293"/>
      <c r="P3" s="1722" t="s">
        <v>1332</v>
      </c>
      <c r="Q3" s="1723"/>
      <c r="R3" s="293"/>
      <c r="S3" s="1722" t="s">
        <v>1512</v>
      </c>
      <c r="T3" s="1723"/>
      <c r="U3" s="293"/>
      <c r="V3" s="1722" t="s">
        <v>123</v>
      </c>
      <c r="W3" s="1724"/>
      <c r="X3" s="293"/>
      <c r="Y3" s="1725" t="s">
        <v>1511</v>
      </c>
      <c r="Z3" s="1726"/>
      <c r="AA3" s="1726"/>
      <c r="AB3" s="293"/>
      <c r="AC3" s="1721" t="s">
        <v>1511</v>
      </c>
      <c r="AD3" s="1721"/>
      <c r="AE3" s="1721"/>
      <c r="AF3" s="1207"/>
      <c r="AG3" s="1725"/>
      <c r="AH3" s="1726"/>
      <c r="AI3" s="1726"/>
      <c r="AJ3" s="96"/>
    </row>
    <row r="4" spans="1:36" x14ac:dyDescent="0.2">
      <c r="A4" s="6" t="s">
        <v>114</v>
      </c>
      <c r="B4" s="6" t="s">
        <v>311</v>
      </c>
      <c r="C4" s="6" t="s">
        <v>295</v>
      </c>
      <c r="D4" s="8" t="s">
        <v>116</v>
      </c>
      <c r="E4" s="6" t="s">
        <v>220</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row>
    <row r="5" spans="1:36" ht="13.5" thickBot="1" x14ac:dyDescent="0.25">
      <c r="A5" s="9" t="s">
        <v>370</v>
      </c>
      <c r="B5" s="10" t="s">
        <v>371</v>
      </c>
      <c r="C5" s="9"/>
      <c r="D5" s="9" t="s">
        <v>115</v>
      </c>
      <c r="E5" s="10" t="s">
        <v>221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row>
    <row r="6" spans="1:36" x14ac:dyDescent="0.2">
      <c r="A6" s="11"/>
      <c r="B6" s="12"/>
      <c r="C6" s="12"/>
      <c r="D6" s="12"/>
      <c r="E6" s="12"/>
      <c r="F6" s="12"/>
      <c r="G6" s="11"/>
      <c r="H6" s="11"/>
      <c r="I6" s="11"/>
      <c r="J6" s="11"/>
      <c r="K6" s="12"/>
      <c r="L6" s="12"/>
      <c r="M6" s="12"/>
      <c r="N6" s="11"/>
      <c r="O6" s="12"/>
      <c r="P6" s="12"/>
      <c r="Q6" s="12"/>
      <c r="R6" s="12"/>
      <c r="S6" s="12"/>
      <c r="T6" s="12"/>
      <c r="U6" s="12"/>
      <c r="V6" s="12"/>
      <c r="W6" s="12"/>
      <c r="X6" s="12"/>
      <c r="Y6" s="719"/>
      <c r="Z6" s="719"/>
      <c r="AA6" s="719"/>
      <c r="AB6" s="12"/>
      <c r="AC6" s="11"/>
      <c r="AD6" s="11"/>
      <c r="AE6" s="11"/>
      <c r="AF6" s="13"/>
      <c r="AG6" s="720"/>
      <c r="AH6" s="720"/>
      <c r="AI6" s="720"/>
    </row>
    <row r="7" spans="1:36" ht="12.75" customHeight="1" x14ac:dyDescent="0.2">
      <c r="A7" s="937" t="s">
        <v>1472</v>
      </c>
      <c r="B7" s="1047" t="s">
        <v>1468</v>
      </c>
      <c r="C7" s="1046" t="s">
        <v>1469</v>
      </c>
      <c r="D7" s="14"/>
      <c r="E7" s="15"/>
      <c r="F7" s="15"/>
      <c r="G7" s="933"/>
      <c r="H7" s="990"/>
      <c r="I7" s="18"/>
      <c r="J7" s="18"/>
      <c r="K7" s="939"/>
      <c r="L7" s="17"/>
      <c r="M7" s="17"/>
      <c r="N7" s="366" t="s">
        <v>520</v>
      </c>
      <c r="O7" s="17"/>
      <c r="P7" s="17"/>
      <c r="Q7" s="17"/>
      <c r="R7" s="17"/>
      <c r="S7" s="17"/>
      <c r="T7" s="17"/>
      <c r="U7" s="17"/>
      <c r="V7" s="17"/>
      <c r="W7" s="17"/>
      <c r="X7" s="17"/>
      <c r="Y7" s="715"/>
      <c r="Z7" s="715"/>
      <c r="AA7" s="715"/>
      <c r="AB7" s="17"/>
      <c r="AC7" s="18"/>
      <c r="AD7" s="18"/>
      <c r="AE7" s="18"/>
      <c r="AF7" s="18"/>
      <c r="AG7" s="686"/>
      <c r="AH7" s="686"/>
      <c r="AI7" s="686"/>
    </row>
    <row r="8" spans="1:36" ht="12.75" customHeight="1" x14ac:dyDescent="0.2">
      <c r="A8" s="20"/>
      <c r="B8" s="21"/>
      <c r="C8" s="22"/>
      <c r="D8" s="20"/>
      <c r="E8" s="15"/>
      <c r="F8" s="15"/>
      <c r="G8" s="933"/>
      <c r="H8" s="966"/>
      <c r="I8" s="23"/>
      <c r="J8" s="23"/>
      <c r="K8" s="939"/>
      <c r="L8" s="22"/>
      <c r="M8" s="22"/>
      <c r="N8" s="22"/>
      <c r="O8" s="22"/>
      <c r="P8" s="22"/>
      <c r="Q8" s="22"/>
      <c r="R8" s="22"/>
      <c r="S8" s="22"/>
      <c r="T8" s="22"/>
      <c r="U8" s="22"/>
      <c r="V8" s="22"/>
      <c r="W8" s="22"/>
      <c r="X8" s="22"/>
      <c r="Y8" s="697"/>
      <c r="Z8" s="697"/>
      <c r="AA8" s="697"/>
      <c r="AB8" s="22"/>
      <c r="AC8" s="23"/>
      <c r="AD8" s="23"/>
      <c r="AE8" s="23"/>
      <c r="AF8" s="24"/>
      <c r="AG8" s="691"/>
      <c r="AH8" s="691"/>
      <c r="AI8" s="691"/>
    </row>
    <row r="9" spans="1:36" ht="13.5" customHeight="1" x14ac:dyDescent="0.2">
      <c r="A9" s="20"/>
      <c r="B9" s="304" t="s">
        <v>8</v>
      </c>
      <c r="C9" s="22" t="s">
        <v>256</v>
      </c>
      <c r="D9" s="20"/>
      <c r="E9" s="14"/>
      <c r="F9" s="14"/>
      <c r="G9" s="933"/>
      <c r="H9" s="966"/>
      <c r="I9" s="23"/>
      <c r="J9" s="23"/>
      <c r="K9" s="933"/>
      <c r="L9" s="81"/>
      <c r="M9" s="81"/>
      <c r="N9" s="81"/>
      <c r="O9" s="81"/>
      <c r="P9" s="81"/>
      <c r="Q9" s="81"/>
      <c r="R9" s="81"/>
      <c r="S9" s="81"/>
      <c r="T9" s="81"/>
      <c r="U9" s="81"/>
      <c r="V9" s="81"/>
      <c r="W9" s="81"/>
      <c r="X9" s="81"/>
      <c r="Y9" s="698"/>
      <c r="Z9" s="698"/>
      <c r="AA9" s="698"/>
      <c r="AB9" s="81"/>
      <c r="AC9" s="23"/>
      <c r="AD9" s="23"/>
      <c r="AE9" s="23"/>
      <c r="AF9" s="24"/>
      <c r="AG9" s="691"/>
      <c r="AH9" s="691"/>
      <c r="AI9" s="691"/>
    </row>
    <row r="10" spans="1:36" x14ac:dyDescent="0.2">
      <c r="A10" s="20"/>
      <c r="B10" s="26"/>
      <c r="C10" s="27"/>
      <c r="D10" s="20"/>
      <c r="E10" s="26"/>
      <c r="F10" s="26"/>
      <c r="G10" s="992"/>
      <c r="H10" s="966"/>
      <c r="I10" s="23"/>
      <c r="J10" s="23"/>
      <c r="K10" s="958"/>
      <c r="L10" s="27"/>
      <c r="M10" s="27"/>
      <c r="N10" s="52"/>
      <c r="O10" s="27"/>
      <c r="P10" s="27"/>
      <c r="Q10" s="27"/>
      <c r="R10" s="27"/>
      <c r="S10" s="176"/>
      <c r="T10" s="176"/>
      <c r="U10" s="176"/>
      <c r="V10" s="176"/>
      <c r="W10" s="176"/>
      <c r="X10" s="27"/>
      <c r="Y10" s="725"/>
      <c r="Z10" s="725"/>
      <c r="AA10" s="725"/>
      <c r="AB10" s="27"/>
      <c r="AC10" s="23"/>
      <c r="AD10" s="23"/>
      <c r="AE10" s="23"/>
      <c r="AF10" s="24"/>
      <c r="AG10" s="691"/>
      <c r="AH10" s="691"/>
      <c r="AI10" s="691"/>
    </row>
    <row r="11" spans="1:36" x14ac:dyDescent="0.2">
      <c r="A11" s="307" t="s">
        <v>824</v>
      </c>
      <c r="B11" s="582" t="s">
        <v>1379</v>
      </c>
      <c r="C11" s="52" t="s">
        <v>1380</v>
      </c>
      <c r="D11" s="56" t="s">
        <v>1381</v>
      </c>
      <c r="E11" s="56" t="s">
        <v>1049</v>
      </c>
      <c r="F11" s="56" t="s">
        <v>922</v>
      </c>
      <c r="G11" s="56" t="s">
        <v>789</v>
      </c>
      <c r="H11" s="966"/>
      <c r="I11" s="966"/>
      <c r="J11" s="966"/>
      <c r="K11" s="958"/>
      <c r="L11" s="963"/>
      <c r="M11" s="963"/>
      <c r="N11" s="35">
        <f>SUM(L11:M11)</f>
        <v>0</v>
      </c>
      <c r="O11" s="963"/>
      <c r="P11" s="963"/>
      <c r="Q11" s="963"/>
      <c r="R11" s="963"/>
      <c r="S11" s="137"/>
      <c r="T11" s="1186"/>
      <c r="U11" s="1186"/>
      <c r="V11" s="1186"/>
      <c r="W11" s="1186"/>
      <c r="X11" s="963"/>
      <c r="Y11" s="1015"/>
      <c r="Z11" s="1015"/>
      <c r="AA11" s="1015"/>
      <c r="AB11" s="963"/>
      <c r="AC11" s="35">
        <f>L11+P11+S11+V11</f>
        <v>0</v>
      </c>
      <c r="AD11" s="35"/>
      <c r="AE11" s="35">
        <f>SUM(AC11:AD11)</f>
        <v>0</v>
      </c>
      <c r="AF11" s="24"/>
      <c r="AG11" s="691"/>
      <c r="AH11" s="691"/>
      <c r="AI11" s="691"/>
    </row>
    <row r="12" spans="1:36" ht="7.5" customHeight="1" x14ac:dyDescent="0.2">
      <c r="A12" s="992"/>
      <c r="B12" s="958"/>
      <c r="C12" s="963"/>
      <c r="D12" s="992"/>
      <c r="E12" s="958"/>
      <c r="F12" s="958"/>
      <c r="G12" s="992"/>
      <c r="H12" s="966"/>
      <c r="I12" s="966"/>
      <c r="J12" s="966"/>
      <c r="K12" s="958"/>
      <c r="L12" s="963"/>
      <c r="M12" s="963"/>
      <c r="N12" s="945"/>
      <c r="O12" s="963"/>
      <c r="P12" s="963"/>
      <c r="Q12" s="963"/>
      <c r="R12" s="963"/>
      <c r="S12" s="1186"/>
      <c r="T12" s="1186"/>
      <c r="U12" s="1186"/>
      <c r="V12" s="1186"/>
      <c r="W12" s="1186"/>
      <c r="X12" s="963"/>
      <c r="Y12" s="1015"/>
      <c r="Z12" s="1015"/>
      <c r="AA12" s="1015"/>
      <c r="AB12" s="963"/>
      <c r="AC12" s="966"/>
      <c r="AD12" s="966"/>
      <c r="AE12" s="966"/>
      <c r="AF12" s="24"/>
      <c r="AG12" s="691"/>
      <c r="AH12" s="691"/>
      <c r="AI12" s="691"/>
    </row>
    <row r="13" spans="1:36" ht="12.75" customHeight="1" x14ac:dyDescent="0.2">
      <c r="A13" s="1195" t="s">
        <v>824</v>
      </c>
      <c r="B13" s="582" t="s">
        <v>524</v>
      </c>
      <c r="C13" s="640" t="s">
        <v>924</v>
      </c>
      <c r="D13" s="1191" t="s">
        <v>850</v>
      </c>
      <c r="E13" s="1191" t="s">
        <v>1049</v>
      </c>
      <c r="F13" s="1192" t="s">
        <v>922</v>
      </c>
      <c r="G13" s="1190" t="s">
        <v>789</v>
      </c>
      <c r="H13" s="35">
        <v>59970</v>
      </c>
      <c r="I13" s="35"/>
      <c r="J13" s="35">
        <f>SUM(H13:I13)</f>
        <v>59970</v>
      </c>
      <c r="K13" s="1090"/>
      <c r="L13" s="35"/>
      <c r="M13" s="35"/>
      <c r="N13" s="35">
        <f>SUM(L13:M13)</f>
        <v>0</v>
      </c>
      <c r="O13" s="52"/>
      <c r="P13" s="35"/>
      <c r="Q13" s="52"/>
      <c r="R13" s="52"/>
      <c r="S13" s="1193"/>
      <c r="T13" s="137"/>
      <c r="U13" s="137"/>
      <c r="V13" s="137"/>
      <c r="W13" s="137"/>
      <c r="X13" s="52"/>
      <c r="Y13" s="677">
        <f>L13+P13+S13+V13</f>
        <v>0</v>
      </c>
      <c r="Z13" s="677"/>
      <c r="AA13" s="677">
        <f>SUM(Y13:Z13)</f>
        <v>0</v>
      </c>
      <c r="AB13" s="52"/>
      <c r="AC13" s="35">
        <f>L13+P13+S13+V13</f>
        <v>0</v>
      </c>
      <c r="AD13" s="35"/>
      <c r="AE13" s="35">
        <f>SUM(AC13:AD13)</f>
        <v>0</v>
      </c>
      <c r="AF13" s="35"/>
      <c r="AG13" s="687">
        <f>Y13-AC13</f>
        <v>0</v>
      </c>
      <c r="AH13" s="687"/>
      <c r="AI13" s="677">
        <f>SUM(AG13:AH13)</f>
        <v>0</v>
      </c>
    </row>
    <row r="14" spans="1:36" ht="7.5" customHeight="1" x14ac:dyDescent="0.2">
      <c r="A14" s="52"/>
      <c r="B14" s="27"/>
      <c r="C14" s="1198"/>
      <c r="D14" s="640"/>
      <c r="E14" s="1199"/>
      <c r="F14" s="1201"/>
      <c r="G14" s="1201"/>
      <c r="H14" s="35"/>
      <c r="I14" s="35"/>
      <c r="J14" s="35"/>
      <c r="K14" s="1094"/>
      <c r="L14" s="35"/>
      <c r="M14" s="35"/>
      <c r="N14" s="35"/>
      <c r="O14" s="27"/>
      <c r="P14" s="27"/>
      <c r="Q14" s="27"/>
      <c r="R14" s="27"/>
      <c r="S14" s="176"/>
      <c r="T14" s="176"/>
      <c r="U14" s="176"/>
      <c r="V14" s="176"/>
      <c r="W14" s="176"/>
      <c r="X14" s="27"/>
      <c r="Y14" s="725"/>
      <c r="Z14" s="725"/>
      <c r="AA14" s="725"/>
      <c r="AB14" s="27"/>
      <c r="AC14" s="35"/>
      <c r="AD14" s="35"/>
      <c r="AE14" s="35"/>
      <c r="AF14" s="35"/>
      <c r="AG14" s="687"/>
      <c r="AH14" s="687"/>
      <c r="AI14" s="687"/>
    </row>
    <row r="15" spans="1:36" ht="12.75" customHeight="1" x14ac:dyDescent="0.2">
      <c r="A15" s="307" t="s">
        <v>824</v>
      </c>
      <c r="B15" s="582" t="s">
        <v>1382</v>
      </c>
      <c r="C15" s="640" t="s">
        <v>1383</v>
      </c>
      <c r="D15" s="1191" t="s">
        <v>1384</v>
      </c>
      <c r="E15" s="1191" t="s">
        <v>1049</v>
      </c>
      <c r="F15" s="1191" t="s">
        <v>922</v>
      </c>
      <c r="G15" s="1191" t="s">
        <v>789</v>
      </c>
      <c r="H15" s="920"/>
      <c r="I15" s="920"/>
      <c r="J15" s="920"/>
      <c r="K15" s="1094"/>
      <c r="L15" s="920"/>
      <c r="M15" s="920"/>
      <c r="N15" s="35">
        <f>SUM(L15:M15)</f>
        <v>0</v>
      </c>
      <c r="O15" s="963"/>
      <c r="P15" s="963"/>
      <c r="Q15" s="963"/>
      <c r="R15" s="963"/>
      <c r="S15" s="137"/>
      <c r="T15" s="1186"/>
      <c r="U15" s="1186"/>
      <c r="V15" s="1186"/>
      <c r="W15" s="1186"/>
      <c r="X15" s="963"/>
      <c r="Y15" s="1015"/>
      <c r="Z15" s="1015"/>
      <c r="AA15" s="1015"/>
      <c r="AB15" s="963"/>
      <c r="AC15" s="35">
        <f>L15+P15+S15+V15</f>
        <v>0</v>
      </c>
      <c r="AD15" s="35"/>
      <c r="AE15" s="35">
        <f>SUM(AC15:AD15)</f>
        <v>0</v>
      </c>
      <c r="AF15" s="920"/>
      <c r="AG15" s="948"/>
      <c r="AH15" s="948"/>
      <c r="AI15" s="948"/>
    </row>
    <row r="16" spans="1:36" ht="7.5" customHeight="1" x14ac:dyDescent="0.2">
      <c r="A16" s="945"/>
      <c r="B16" s="963"/>
      <c r="C16" s="1203"/>
      <c r="D16" s="1188"/>
      <c r="E16" s="1204"/>
      <c r="F16" s="1202"/>
      <c r="G16" s="1202"/>
      <c r="H16" s="920"/>
      <c r="I16" s="920"/>
      <c r="J16" s="920"/>
      <c r="K16" s="1094"/>
      <c r="L16" s="920"/>
      <c r="M16" s="920"/>
      <c r="N16" s="920"/>
      <c r="O16" s="963"/>
      <c r="P16" s="963"/>
      <c r="Q16" s="963"/>
      <c r="R16" s="963"/>
      <c r="S16" s="1186"/>
      <c r="T16" s="1186"/>
      <c r="U16" s="1186"/>
      <c r="V16" s="1186"/>
      <c r="W16" s="1186"/>
      <c r="X16" s="963"/>
      <c r="Y16" s="1015"/>
      <c r="Z16" s="1015"/>
      <c r="AA16" s="1015"/>
      <c r="AB16" s="963"/>
      <c r="AC16" s="920"/>
      <c r="AD16" s="920"/>
      <c r="AE16" s="920"/>
      <c r="AF16" s="920"/>
      <c r="AG16" s="948"/>
      <c r="AH16" s="948"/>
      <c r="AI16" s="948"/>
    </row>
    <row r="17" spans="1:35" x14ac:dyDescent="0.2">
      <c r="A17" s="307" t="s">
        <v>824</v>
      </c>
      <c r="B17" s="582" t="s">
        <v>145</v>
      </c>
      <c r="C17" s="640" t="s">
        <v>129</v>
      </c>
      <c r="D17" s="1191" t="s">
        <v>958</v>
      </c>
      <c r="E17" s="1191" t="s">
        <v>1050</v>
      </c>
      <c r="F17" s="1192" t="s">
        <v>1051</v>
      </c>
      <c r="G17" s="1192" t="s">
        <v>789</v>
      </c>
      <c r="H17" s="35">
        <v>4800</v>
      </c>
      <c r="I17" s="35"/>
      <c r="J17" s="35">
        <f>SUM(H17:I17)</f>
        <v>4800</v>
      </c>
      <c r="K17" s="1090"/>
      <c r="L17" s="35"/>
      <c r="M17" s="35"/>
      <c r="N17" s="35">
        <f>SUM(L17:M17)</f>
        <v>0</v>
      </c>
      <c r="O17" s="52"/>
      <c r="P17" s="141"/>
      <c r="Q17" s="137"/>
      <c r="R17" s="52"/>
      <c r="S17" s="137"/>
      <c r="T17" s="137"/>
      <c r="U17" s="137"/>
      <c r="V17" s="137"/>
      <c r="W17" s="137"/>
      <c r="X17" s="52"/>
      <c r="Y17" s="677">
        <f>L17+P17+S17+V17</f>
        <v>0</v>
      </c>
      <c r="Z17" s="677"/>
      <c r="AA17" s="677">
        <f>SUM(Y17:Z17)</f>
        <v>0</v>
      </c>
      <c r="AB17" s="52"/>
      <c r="AC17" s="35">
        <f>L17+P17+S17+V17</f>
        <v>0</v>
      </c>
      <c r="AD17" s="35"/>
      <c r="AE17" s="35">
        <f>SUM(AC17:AD17)</f>
        <v>0</v>
      </c>
      <c r="AF17" s="35"/>
      <c r="AG17" s="687">
        <f>Y17-AC17</f>
        <v>0</v>
      </c>
      <c r="AH17" s="687"/>
      <c r="AI17" s="677">
        <f>SUM(AG17:AH17)</f>
        <v>0</v>
      </c>
    </row>
    <row r="18" spans="1:35" ht="7.5" customHeight="1" x14ac:dyDescent="0.2">
      <c r="A18" s="307"/>
      <c r="B18" s="52"/>
      <c r="C18" s="640"/>
      <c r="D18" s="1191"/>
      <c r="E18" s="1191"/>
      <c r="F18" s="1192"/>
      <c r="G18" s="1192"/>
      <c r="H18" s="35"/>
      <c r="I18" s="35"/>
      <c r="J18" s="35"/>
      <c r="K18" s="1090"/>
      <c r="L18" s="35"/>
      <c r="M18" s="35"/>
      <c r="N18" s="35"/>
      <c r="O18" s="52"/>
      <c r="P18" s="141"/>
      <c r="Q18" s="137"/>
      <c r="R18" s="52"/>
      <c r="S18" s="141"/>
      <c r="T18" s="141"/>
      <c r="U18" s="137"/>
      <c r="V18" s="137"/>
      <c r="W18" s="137"/>
      <c r="X18" s="52"/>
      <c r="Y18" s="677"/>
      <c r="Z18" s="677"/>
      <c r="AA18" s="677"/>
      <c r="AB18" s="52"/>
      <c r="AC18" s="35"/>
      <c r="AD18" s="35"/>
      <c r="AE18" s="35"/>
      <c r="AF18" s="35"/>
      <c r="AG18" s="687"/>
      <c r="AH18" s="687"/>
      <c r="AI18" s="677"/>
    </row>
    <row r="19" spans="1:35" x14ac:dyDescent="0.2">
      <c r="A19" s="1195" t="s">
        <v>824</v>
      </c>
      <c r="B19" s="582" t="s">
        <v>496</v>
      </c>
      <c r="C19" s="640" t="s">
        <v>274</v>
      </c>
      <c r="D19" s="1191" t="s">
        <v>950</v>
      </c>
      <c r="E19" s="1191" t="s">
        <v>1052</v>
      </c>
      <c r="F19" s="1192" t="s">
        <v>1053</v>
      </c>
      <c r="G19" s="1192" t="s">
        <v>789</v>
      </c>
      <c r="H19" s="35"/>
      <c r="I19" s="35"/>
      <c r="J19" s="35">
        <f>SUM(H19:I19)</f>
        <v>0</v>
      </c>
      <c r="K19" s="1090"/>
      <c r="L19" s="35"/>
      <c r="M19" s="35"/>
      <c r="N19" s="35">
        <f>SUM(L19:M19)</f>
        <v>0</v>
      </c>
      <c r="O19" s="52"/>
      <c r="P19" s="976"/>
      <c r="Q19" s="137"/>
      <c r="R19" s="52"/>
      <c r="S19" s="1193"/>
      <c r="T19" s="141"/>
      <c r="U19" s="137"/>
      <c r="V19" s="137"/>
      <c r="W19" s="137"/>
      <c r="X19" s="52"/>
      <c r="Y19" s="677">
        <f>L19+P19+S19+V19</f>
        <v>0</v>
      </c>
      <c r="Z19" s="677"/>
      <c r="AA19" s="677">
        <f>SUM(Y19:Z19)</f>
        <v>0</v>
      </c>
      <c r="AB19" s="52"/>
      <c r="AC19" s="35">
        <f>L19+P19+S19+V19</f>
        <v>0</v>
      </c>
      <c r="AD19" s="35"/>
      <c r="AE19" s="35">
        <f>SUM(AC19:AD19)</f>
        <v>0</v>
      </c>
      <c r="AF19" s="35"/>
      <c r="AG19" s="687">
        <f>Y19-AC19</f>
        <v>0</v>
      </c>
      <c r="AH19" s="687"/>
      <c r="AI19" s="677">
        <f>SUM(AG19:AH19)</f>
        <v>0</v>
      </c>
    </row>
    <row r="20" spans="1:35" ht="7.5" customHeight="1" x14ac:dyDescent="0.2">
      <c r="A20" s="52"/>
      <c r="B20" s="52"/>
      <c r="C20" s="52"/>
      <c r="D20" s="52"/>
      <c r="E20" s="56"/>
      <c r="F20" s="1085"/>
      <c r="G20" s="1085"/>
      <c r="H20" s="35"/>
      <c r="I20" s="35"/>
      <c r="J20" s="35"/>
      <c r="K20" s="1090"/>
      <c r="L20" s="35"/>
      <c r="M20" s="35"/>
      <c r="N20" s="35"/>
      <c r="O20" s="52"/>
      <c r="P20" s="52"/>
      <c r="Q20" s="52"/>
      <c r="R20" s="52"/>
      <c r="S20" s="141"/>
      <c r="T20" s="141"/>
      <c r="U20" s="137"/>
      <c r="V20" s="137"/>
      <c r="W20" s="137"/>
      <c r="X20" s="52"/>
      <c r="Y20" s="680"/>
      <c r="Z20" s="680"/>
      <c r="AA20" s="680"/>
      <c r="AB20" s="52"/>
      <c r="AC20" s="35"/>
      <c r="AD20" s="35"/>
      <c r="AE20" s="35"/>
      <c r="AF20" s="35"/>
      <c r="AG20" s="687"/>
      <c r="AH20" s="687"/>
      <c r="AI20" s="687"/>
    </row>
    <row r="21" spans="1:35" x14ac:dyDescent="0.2">
      <c r="A21" s="307" t="s">
        <v>824</v>
      </c>
      <c r="B21" s="582" t="s">
        <v>322</v>
      </c>
      <c r="C21" s="95" t="s">
        <v>89</v>
      </c>
      <c r="D21" s="56" t="s">
        <v>925</v>
      </c>
      <c r="E21" s="56" t="s">
        <v>1054</v>
      </c>
      <c r="F21" s="1085" t="s">
        <v>1055</v>
      </c>
      <c r="G21" s="1085" t="s">
        <v>789</v>
      </c>
      <c r="H21" s="35">
        <v>500</v>
      </c>
      <c r="I21" s="35"/>
      <c r="J21" s="35">
        <f>SUM(H21:I21)</f>
        <v>500</v>
      </c>
      <c r="K21" s="1090"/>
      <c r="L21" s="35"/>
      <c r="M21" s="35"/>
      <c r="N21" s="35">
        <f>SUM(L21:M21)</f>
        <v>0</v>
      </c>
      <c r="O21" s="95"/>
      <c r="P21" s="95"/>
      <c r="Q21" s="95"/>
      <c r="R21" s="95"/>
      <c r="S21" s="137"/>
      <c r="T21" s="137"/>
      <c r="U21" s="137"/>
      <c r="V21" s="137"/>
      <c r="W21" s="137"/>
      <c r="X21" s="95"/>
      <c r="Y21" s="677">
        <f>L21+P21+S21+V21</f>
        <v>0</v>
      </c>
      <c r="Z21" s="677"/>
      <c r="AA21" s="677">
        <f>SUM(Y21:Z21)</f>
        <v>0</v>
      </c>
      <c r="AB21" s="95"/>
      <c r="AC21" s="35">
        <f>L21+P21+S21+V21</f>
        <v>0</v>
      </c>
      <c r="AD21" s="35"/>
      <c r="AE21" s="35">
        <f>SUM(AC21:AD21)</f>
        <v>0</v>
      </c>
      <c r="AF21" s="35"/>
      <c r="AG21" s="687">
        <f>Y21-AC21</f>
        <v>0</v>
      </c>
      <c r="AH21" s="687"/>
      <c r="AI21" s="677">
        <f>SUM(AG21:AH21)</f>
        <v>0</v>
      </c>
    </row>
    <row r="22" spans="1:35" ht="12.75" hidden="1" customHeight="1" x14ac:dyDescent="0.2">
      <c r="A22" s="307" t="s">
        <v>824</v>
      </c>
      <c r="B22" s="582" t="s">
        <v>365</v>
      </c>
      <c r="C22" s="95" t="s">
        <v>152</v>
      </c>
      <c r="D22" s="56" t="s">
        <v>959</v>
      </c>
      <c r="E22" s="56" t="s">
        <v>1054</v>
      </c>
      <c r="F22" s="1085" t="s">
        <v>1055</v>
      </c>
      <c r="G22" s="1085" t="s">
        <v>789</v>
      </c>
      <c r="H22" s="35"/>
      <c r="I22" s="35"/>
      <c r="J22" s="35">
        <f>SUM(H22:I22)</f>
        <v>0</v>
      </c>
      <c r="K22" s="1090"/>
      <c r="L22" s="35"/>
      <c r="M22" s="35"/>
      <c r="N22" s="35">
        <f>SUM(L22:M22)</f>
        <v>0</v>
      </c>
      <c r="O22" s="95"/>
      <c r="P22" s="95"/>
      <c r="Q22" s="95"/>
      <c r="R22" s="95"/>
      <c r="S22" s="137"/>
      <c r="T22" s="137"/>
      <c r="U22" s="137"/>
      <c r="V22" s="137"/>
      <c r="W22" s="137"/>
      <c r="X22" s="95"/>
      <c r="Y22" s="677">
        <f>L22+P22+S22+V22</f>
        <v>0</v>
      </c>
      <c r="Z22" s="677"/>
      <c r="AA22" s="677">
        <f>SUM(Y22:Z22)</f>
        <v>0</v>
      </c>
      <c r="AB22" s="95"/>
      <c r="AC22" s="35">
        <f>L22+P22+S22+V22</f>
        <v>0</v>
      </c>
      <c r="AD22" s="35"/>
      <c r="AE22" s="35">
        <f>SUM(AC22:AD22)</f>
        <v>0</v>
      </c>
      <c r="AF22" s="35"/>
      <c r="AG22" s="687">
        <f>Y22-AC22</f>
        <v>0</v>
      </c>
      <c r="AH22" s="687"/>
      <c r="AI22" s="677">
        <f>SUM(AG22:AH22)</f>
        <v>0</v>
      </c>
    </row>
    <row r="23" spans="1:35" ht="7.5" customHeight="1" x14ac:dyDescent="0.2">
      <c r="A23" s="52"/>
      <c r="B23" s="27"/>
      <c r="C23" s="27"/>
      <c r="D23" s="52"/>
      <c r="E23" s="140"/>
      <c r="F23" s="1087"/>
      <c r="G23" s="1087"/>
      <c r="H23" s="35"/>
      <c r="I23" s="35"/>
      <c r="J23" s="35"/>
      <c r="K23" s="1094"/>
      <c r="L23" s="35"/>
      <c r="M23" s="35"/>
      <c r="N23" s="35"/>
      <c r="O23" s="27"/>
      <c r="P23" s="27"/>
      <c r="Q23" s="27"/>
      <c r="R23" s="27"/>
      <c r="S23" s="176"/>
      <c r="T23" s="176"/>
      <c r="U23" s="176"/>
      <c r="V23" s="176"/>
      <c r="W23" s="176"/>
      <c r="X23" s="27"/>
      <c r="Y23" s="725"/>
      <c r="Z23" s="725"/>
      <c r="AA23" s="725"/>
      <c r="AB23" s="27"/>
      <c r="AC23" s="35"/>
      <c r="AD23" s="35"/>
      <c r="AE23" s="35"/>
      <c r="AF23" s="35"/>
      <c r="AG23" s="687"/>
      <c r="AH23" s="687"/>
      <c r="AI23" s="687"/>
    </row>
    <row r="24" spans="1:35" ht="12.75" customHeight="1" x14ac:dyDescent="0.2">
      <c r="A24" s="307" t="s">
        <v>824</v>
      </c>
      <c r="B24" s="582" t="s">
        <v>445</v>
      </c>
      <c r="C24" s="95" t="s">
        <v>931</v>
      </c>
      <c r="D24" s="56" t="s">
        <v>951</v>
      </c>
      <c r="E24" s="56" t="s">
        <v>1056</v>
      </c>
      <c r="F24" s="1085" t="s">
        <v>1057</v>
      </c>
      <c r="G24" s="1085" t="s">
        <v>789</v>
      </c>
      <c r="H24" s="35">
        <v>473</v>
      </c>
      <c r="I24" s="35"/>
      <c r="J24" s="35">
        <f>SUM(H24:I24)</f>
        <v>473</v>
      </c>
      <c r="K24" s="1090"/>
      <c r="L24" s="35"/>
      <c r="M24" s="35"/>
      <c r="N24" s="35">
        <f>SUM(L24:M24)</f>
        <v>0</v>
      </c>
      <c r="O24" s="27"/>
      <c r="P24" s="27"/>
      <c r="Q24" s="27"/>
      <c r="R24" s="27"/>
      <c r="S24" s="176"/>
      <c r="T24" s="176"/>
      <c r="U24" s="176"/>
      <c r="V24" s="176"/>
      <c r="W24" s="176"/>
      <c r="X24" s="27"/>
      <c r="Y24" s="677">
        <f>L24+P24+S24+V24</f>
        <v>0</v>
      </c>
      <c r="Z24" s="677"/>
      <c r="AA24" s="677">
        <f>SUM(Y24:Z24)</f>
        <v>0</v>
      </c>
      <c r="AB24" s="27"/>
      <c r="AC24" s="35">
        <f>L24+P24+S24+V24</f>
        <v>0</v>
      </c>
      <c r="AD24" s="35"/>
      <c r="AE24" s="35">
        <f>SUM(AC24:AD24)</f>
        <v>0</v>
      </c>
      <c r="AF24" s="35"/>
      <c r="AG24" s="687">
        <f>Y24-AC24</f>
        <v>0</v>
      </c>
      <c r="AH24" s="687"/>
      <c r="AI24" s="677">
        <f>SUM(AG24:AH24)</f>
        <v>0</v>
      </c>
    </row>
    <row r="25" spans="1:35" ht="7.5" customHeight="1" x14ac:dyDescent="0.2">
      <c r="A25" s="52"/>
      <c r="B25" s="27"/>
      <c r="C25" s="27"/>
      <c r="D25" s="52"/>
      <c r="E25" s="140"/>
      <c r="F25" s="1087"/>
      <c r="G25" s="1087"/>
      <c r="H25" s="35"/>
      <c r="I25" s="35"/>
      <c r="J25" s="35"/>
      <c r="K25" s="1094"/>
      <c r="L25" s="35"/>
      <c r="M25" s="35"/>
      <c r="N25" s="35"/>
      <c r="O25" s="27"/>
      <c r="P25" s="27"/>
      <c r="Q25" s="27"/>
      <c r="R25" s="27"/>
      <c r="S25" s="176"/>
      <c r="T25" s="176"/>
      <c r="U25" s="176"/>
      <c r="V25" s="176"/>
      <c r="W25" s="176"/>
      <c r="X25" s="27"/>
      <c r="Y25" s="725"/>
      <c r="Z25" s="725"/>
      <c r="AA25" s="725"/>
      <c r="AB25" s="27"/>
      <c r="AC25" s="35"/>
      <c r="AD25" s="35"/>
      <c r="AE25" s="35"/>
      <c r="AF25" s="35"/>
      <c r="AG25" s="687"/>
      <c r="AH25" s="687"/>
      <c r="AI25" s="687"/>
    </row>
    <row r="26" spans="1:35" ht="12.75" customHeight="1" x14ac:dyDescent="0.2">
      <c r="A26" s="307" t="s">
        <v>824</v>
      </c>
      <c r="B26" s="582" t="s">
        <v>191</v>
      </c>
      <c r="C26" s="95" t="s">
        <v>748</v>
      </c>
      <c r="D26" s="56" t="s">
        <v>905</v>
      </c>
      <c r="E26" s="56" t="s">
        <v>1058</v>
      </c>
      <c r="F26" s="1085" t="s">
        <v>1059</v>
      </c>
      <c r="G26" s="1085" t="s">
        <v>789</v>
      </c>
      <c r="H26" s="35">
        <v>50</v>
      </c>
      <c r="I26" s="35"/>
      <c r="J26" s="35">
        <f>SUM(H26:I26)</f>
        <v>50</v>
      </c>
      <c r="K26" s="1090"/>
      <c r="L26" s="35"/>
      <c r="M26" s="35"/>
      <c r="N26" s="35">
        <f>SUM(L26:M26)</f>
        <v>0</v>
      </c>
      <c r="O26" s="95"/>
      <c r="P26" s="95"/>
      <c r="Q26" s="95"/>
      <c r="R26" s="95"/>
      <c r="S26" s="137"/>
      <c r="T26" s="137"/>
      <c r="U26" s="137"/>
      <c r="V26" s="137"/>
      <c r="W26" s="137"/>
      <c r="X26" s="95"/>
      <c r="Y26" s="677">
        <f>L26+P26+S26+V26</f>
        <v>0</v>
      </c>
      <c r="Z26" s="677"/>
      <c r="AA26" s="677">
        <f>SUM(Y26:Z26)</f>
        <v>0</v>
      </c>
      <c r="AB26" s="95"/>
      <c r="AC26" s="35">
        <f>L26+P26+S26+V26</f>
        <v>0</v>
      </c>
      <c r="AD26" s="35"/>
      <c r="AE26" s="35">
        <f>SUM(AC26:AD26)</f>
        <v>0</v>
      </c>
      <c r="AF26" s="35"/>
      <c r="AG26" s="687">
        <f>Y26-AC26</f>
        <v>0</v>
      </c>
      <c r="AH26" s="687"/>
      <c r="AI26" s="677">
        <f>SUM(AG26:AH26)</f>
        <v>0</v>
      </c>
    </row>
    <row r="27" spans="1:35" ht="7.5" customHeight="1" x14ac:dyDescent="0.2">
      <c r="A27" s="307"/>
      <c r="B27" s="52"/>
      <c r="C27" s="95"/>
      <c r="D27" s="56"/>
      <c r="E27" s="56"/>
      <c r="F27" s="1085"/>
      <c r="G27" s="1085"/>
      <c r="H27" s="35"/>
      <c r="I27" s="35"/>
      <c r="J27" s="35"/>
      <c r="K27" s="1090"/>
      <c r="L27" s="35"/>
      <c r="M27" s="35"/>
      <c r="N27" s="35"/>
      <c r="O27" s="126"/>
      <c r="P27" s="126"/>
      <c r="Q27" s="126"/>
      <c r="R27" s="126"/>
      <c r="S27" s="176"/>
      <c r="T27" s="176"/>
      <c r="U27" s="176"/>
      <c r="V27" s="176"/>
      <c r="W27" s="176"/>
      <c r="X27" s="126"/>
      <c r="Y27" s="677"/>
      <c r="Z27" s="677"/>
      <c r="AA27" s="677"/>
      <c r="AB27" s="126"/>
      <c r="AC27" s="35"/>
      <c r="AD27" s="35"/>
      <c r="AE27" s="35"/>
      <c r="AF27" s="35"/>
      <c r="AG27" s="687"/>
      <c r="AH27" s="687"/>
      <c r="AI27" s="677"/>
    </row>
    <row r="28" spans="1:35" ht="12.75" customHeight="1" x14ac:dyDescent="0.2">
      <c r="A28" s="307" t="s">
        <v>824</v>
      </c>
      <c r="B28" s="582" t="s">
        <v>1385</v>
      </c>
      <c r="C28" s="95" t="s">
        <v>1386</v>
      </c>
      <c r="D28" s="56" t="s">
        <v>1387</v>
      </c>
      <c r="E28" s="56" t="s">
        <v>1058</v>
      </c>
      <c r="F28" s="56" t="s">
        <v>1059</v>
      </c>
      <c r="G28" s="56" t="s">
        <v>789</v>
      </c>
      <c r="H28" s="920"/>
      <c r="I28" s="920"/>
      <c r="J28" s="920"/>
      <c r="K28" s="1090"/>
      <c r="L28" s="920"/>
      <c r="M28" s="920"/>
      <c r="N28" s="35">
        <f>SUM(L28:M28)</f>
        <v>0</v>
      </c>
      <c r="O28" s="938"/>
      <c r="P28" s="938"/>
      <c r="Q28" s="938"/>
      <c r="R28" s="938"/>
      <c r="S28" s="137"/>
      <c r="T28" s="1186"/>
      <c r="U28" s="1186"/>
      <c r="V28" s="1186"/>
      <c r="W28" s="1186"/>
      <c r="X28" s="938"/>
      <c r="Y28" s="977"/>
      <c r="Z28" s="977"/>
      <c r="AA28" s="977"/>
      <c r="AB28" s="938"/>
      <c r="AC28" s="35">
        <f>L28+P28+S28+V28</f>
        <v>0</v>
      </c>
      <c r="AD28" s="35"/>
      <c r="AE28" s="35">
        <f>SUM(AC28:AD28)</f>
        <v>0</v>
      </c>
      <c r="AF28" s="920"/>
      <c r="AG28" s="948"/>
      <c r="AH28" s="948"/>
      <c r="AI28" s="977"/>
    </row>
    <row r="29" spans="1:35" ht="7.5" customHeight="1" x14ac:dyDescent="0.2">
      <c r="A29" s="951"/>
      <c r="B29" s="945"/>
      <c r="C29" s="921"/>
      <c r="D29" s="953"/>
      <c r="E29" s="953"/>
      <c r="F29" s="1090"/>
      <c r="G29" s="1090"/>
      <c r="H29" s="920"/>
      <c r="I29" s="920"/>
      <c r="J29" s="920"/>
      <c r="K29" s="1090"/>
      <c r="L29" s="920"/>
      <c r="M29" s="920"/>
      <c r="N29" s="920"/>
      <c r="O29" s="938"/>
      <c r="P29" s="938"/>
      <c r="Q29" s="938"/>
      <c r="R29" s="938"/>
      <c r="S29" s="1186"/>
      <c r="T29" s="1186"/>
      <c r="U29" s="1186"/>
      <c r="V29" s="1186"/>
      <c r="W29" s="1186"/>
      <c r="X29" s="938"/>
      <c r="Y29" s="977"/>
      <c r="Z29" s="977"/>
      <c r="AA29" s="977"/>
      <c r="AB29" s="938"/>
      <c r="AC29" s="920"/>
      <c r="AD29" s="920"/>
      <c r="AE29" s="920"/>
      <c r="AF29" s="920"/>
      <c r="AG29" s="948"/>
      <c r="AH29" s="948"/>
      <c r="AI29" s="977"/>
    </row>
    <row r="30" spans="1:35" x14ac:dyDescent="0.2">
      <c r="A30" s="307" t="s">
        <v>824</v>
      </c>
      <c r="B30" s="582" t="s">
        <v>291</v>
      </c>
      <c r="C30" s="95" t="s">
        <v>147</v>
      </c>
      <c r="D30" s="56" t="s">
        <v>926</v>
      </c>
      <c r="E30" s="56" t="s">
        <v>1060</v>
      </c>
      <c r="F30" s="1085" t="s">
        <v>1061</v>
      </c>
      <c r="G30" s="1085" t="s">
        <v>789</v>
      </c>
      <c r="H30" s="35">
        <v>240</v>
      </c>
      <c r="I30" s="35"/>
      <c r="J30" s="35">
        <f>SUM(H30:I30)</f>
        <v>240</v>
      </c>
      <c r="K30" s="1090"/>
      <c r="L30" s="35"/>
      <c r="M30" s="35"/>
      <c r="N30" s="35">
        <f>SUM(L30:M30)</f>
        <v>0</v>
      </c>
      <c r="O30" s="126"/>
      <c r="P30" s="141"/>
      <c r="Q30" s="126"/>
      <c r="R30" s="126"/>
      <c r="S30" s="137"/>
      <c r="T30" s="137"/>
      <c r="U30" s="176"/>
      <c r="V30" s="176"/>
      <c r="W30" s="176"/>
      <c r="X30" s="126"/>
      <c r="Y30" s="677">
        <f>L30+P30+S30+V30</f>
        <v>0</v>
      </c>
      <c r="Z30" s="677"/>
      <c r="AA30" s="677">
        <f>SUM(Y30:Z30)</f>
        <v>0</v>
      </c>
      <c r="AB30" s="126"/>
      <c r="AC30" s="35">
        <f>L30+P30+S30+V30</f>
        <v>0</v>
      </c>
      <c r="AD30" s="35"/>
      <c r="AE30" s="35">
        <f>SUM(AC30:AD30)</f>
        <v>0</v>
      </c>
      <c r="AF30" s="35"/>
      <c r="AG30" s="687">
        <f>Y30-AC30</f>
        <v>0</v>
      </c>
      <c r="AH30" s="687"/>
      <c r="AI30" s="677">
        <f>SUM(AG30:AH30)</f>
        <v>0</v>
      </c>
    </row>
    <row r="31" spans="1:35" ht="7.5" customHeight="1" x14ac:dyDescent="0.2">
      <c r="A31" s="307"/>
      <c r="B31" s="52"/>
      <c r="C31" s="95"/>
      <c r="D31" s="56"/>
      <c r="E31" s="56"/>
      <c r="F31" s="1085"/>
      <c r="G31" s="1085"/>
      <c r="H31" s="35"/>
      <c r="I31" s="35"/>
      <c r="J31" s="35"/>
      <c r="K31" s="1090"/>
      <c r="L31" s="35"/>
      <c r="M31" s="35"/>
      <c r="N31" s="35"/>
      <c r="O31" s="126"/>
      <c r="P31" s="126"/>
      <c r="Q31" s="126"/>
      <c r="R31" s="126"/>
      <c r="S31" s="176"/>
      <c r="T31" s="176"/>
      <c r="U31" s="176"/>
      <c r="V31" s="176"/>
      <c r="W31" s="176"/>
      <c r="X31" s="126"/>
      <c r="Y31" s="677"/>
      <c r="Z31" s="677"/>
      <c r="AA31" s="677"/>
      <c r="AB31" s="126"/>
      <c r="AC31" s="35"/>
      <c r="AD31" s="35"/>
      <c r="AE31" s="35"/>
      <c r="AF31" s="35"/>
      <c r="AG31" s="687"/>
      <c r="AH31" s="687"/>
      <c r="AI31" s="677"/>
    </row>
    <row r="32" spans="1:35" x14ac:dyDescent="0.2">
      <c r="A32" s="307" t="s">
        <v>824</v>
      </c>
      <c r="B32" s="582" t="s">
        <v>148</v>
      </c>
      <c r="C32" s="95" t="s">
        <v>728</v>
      </c>
      <c r="D32" s="56" t="s">
        <v>927</v>
      </c>
      <c r="E32" s="56" t="s">
        <v>1062</v>
      </c>
      <c r="F32" s="1085" t="s">
        <v>1063</v>
      </c>
      <c r="G32" s="1085" t="s">
        <v>789</v>
      </c>
      <c r="H32" s="35"/>
      <c r="I32" s="35"/>
      <c r="J32" s="35">
        <f>SUM(H32:I32)</f>
        <v>0</v>
      </c>
      <c r="K32" s="1090"/>
      <c r="L32" s="35"/>
      <c r="M32" s="35"/>
      <c r="N32" s="35">
        <f>SUM(L32:M32)</f>
        <v>0</v>
      </c>
      <c r="O32" s="27"/>
      <c r="P32" s="27"/>
      <c r="Q32" s="27"/>
      <c r="R32" s="27"/>
      <c r="S32" s="137"/>
      <c r="T32" s="176"/>
      <c r="U32" s="176"/>
      <c r="V32" s="176"/>
      <c r="W32" s="176"/>
      <c r="X32" s="27"/>
      <c r="Y32" s="677">
        <f>L32+P32+S32+V32</f>
        <v>0</v>
      </c>
      <c r="Z32" s="677"/>
      <c r="AA32" s="677">
        <f>SUM(Y32:Z32)</f>
        <v>0</v>
      </c>
      <c r="AB32" s="27"/>
      <c r="AC32" s="35">
        <f>L32+P32+S32+V32</f>
        <v>0</v>
      </c>
      <c r="AD32" s="35"/>
      <c r="AE32" s="35">
        <f>SUM(AC32:AD32)</f>
        <v>0</v>
      </c>
      <c r="AF32" s="35"/>
      <c r="AG32" s="687">
        <f>Y32-AC32</f>
        <v>0</v>
      </c>
      <c r="AH32" s="687"/>
      <c r="AI32" s="677">
        <f>SUM(AG32:AH32)</f>
        <v>0</v>
      </c>
    </row>
    <row r="33" spans="1:41" ht="7.5" customHeight="1" x14ac:dyDescent="0.2">
      <c r="A33" s="52"/>
      <c r="B33" s="52"/>
      <c r="C33" s="95"/>
      <c r="D33" s="52"/>
      <c r="E33" s="56"/>
      <c r="F33" s="1085"/>
      <c r="G33" s="1085"/>
      <c r="H33" s="35"/>
      <c r="I33" s="35"/>
      <c r="J33" s="35"/>
      <c r="K33" s="1090"/>
      <c r="L33" s="35"/>
      <c r="M33" s="35"/>
      <c r="N33" s="35"/>
      <c r="O33" s="27"/>
      <c r="P33" s="27"/>
      <c r="Q33" s="27"/>
      <c r="R33" s="27"/>
      <c r="S33" s="176"/>
      <c r="T33" s="176"/>
      <c r="U33" s="176"/>
      <c r="V33" s="176"/>
      <c r="W33" s="176"/>
      <c r="X33" s="27"/>
      <c r="Y33" s="725"/>
      <c r="Z33" s="725"/>
      <c r="AA33" s="725"/>
      <c r="AB33" s="27"/>
      <c r="AC33" s="35"/>
      <c r="AD33" s="35"/>
      <c r="AE33" s="35"/>
      <c r="AF33" s="35"/>
      <c r="AG33" s="687"/>
      <c r="AH33" s="687"/>
      <c r="AI33" s="687"/>
    </row>
    <row r="34" spans="1:41" hidden="1" x14ac:dyDescent="0.2">
      <c r="A34" s="307" t="s">
        <v>824</v>
      </c>
      <c r="B34" s="582" t="s">
        <v>206</v>
      </c>
      <c r="C34" s="95" t="s">
        <v>930</v>
      </c>
      <c r="D34" s="56" t="s">
        <v>928</v>
      </c>
      <c r="E34" s="56" t="s">
        <v>1064</v>
      </c>
      <c r="F34" s="1085" t="s">
        <v>1065</v>
      </c>
      <c r="G34" s="1085" t="s">
        <v>789</v>
      </c>
      <c r="H34" s="35"/>
      <c r="I34" s="35"/>
      <c r="J34" s="35">
        <f>SUM(H34:I34)</f>
        <v>0</v>
      </c>
      <c r="K34" s="1090"/>
      <c r="L34" s="35"/>
      <c r="M34" s="35"/>
      <c r="N34" s="35">
        <f>SUM(L34:M34)</f>
        <v>0</v>
      </c>
      <c r="O34" s="27"/>
      <c r="P34" s="27"/>
      <c r="Q34" s="27"/>
      <c r="R34" s="27"/>
      <c r="S34" s="137"/>
      <c r="T34" s="137"/>
      <c r="U34" s="176"/>
      <c r="V34" s="176"/>
      <c r="W34" s="176"/>
      <c r="X34" s="27"/>
      <c r="Y34" s="677">
        <f>L34+P34+S34+V34</f>
        <v>0</v>
      </c>
      <c r="Z34" s="677"/>
      <c r="AA34" s="677">
        <f>SUM(Y34:Z34)</f>
        <v>0</v>
      </c>
      <c r="AB34" s="27"/>
      <c r="AC34" s="35">
        <f>L34+P34+S34+V34</f>
        <v>0</v>
      </c>
      <c r="AD34" s="35"/>
      <c r="AE34" s="35">
        <f>SUM(AC34:AD34)</f>
        <v>0</v>
      </c>
      <c r="AF34" s="35"/>
      <c r="AG34" s="687">
        <f>Y34-AC34</f>
        <v>0</v>
      </c>
      <c r="AH34" s="687"/>
      <c r="AI34" s="677">
        <f>SUM(AG34:AH34)</f>
        <v>0</v>
      </c>
    </row>
    <row r="35" spans="1:41" ht="12.75" customHeight="1" x14ac:dyDescent="0.2">
      <c r="A35" s="307" t="s">
        <v>824</v>
      </c>
      <c r="B35" s="582" t="s">
        <v>139</v>
      </c>
      <c r="C35" s="95" t="s">
        <v>213</v>
      </c>
      <c r="D35" s="56" t="s">
        <v>929</v>
      </c>
      <c r="E35" s="56" t="s">
        <v>1064</v>
      </c>
      <c r="F35" s="1085" t="s">
        <v>1065</v>
      </c>
      <c r="G35" s="1085" t="s">
        <v>789</v>
      </c>
      <c r="H35" s="35">
        <v>1000</v>
      </c>
      <c r="I35" s="35"/>
      <c r="J35" s="35">
        <f>SUM(H35:I35)</f>
        <v>1000</v>
      </c>
      <c r="K35" s="1090"/>
      <c r="L35" s="35"/>
      <c r="M35" s="35"/>
      <c r="N35" s="35">
        <f>SUM(L35:M35)</f>
        <v>0</v>
      </c>
      <c r="O35" s="95"/>
      <c r="P35" s="95"/>
      <c r="Q35" s="95"/>
      <c r="R35" s="95"/>
      <c r="S35" s="137"/>
      <c r="T35" s="137"/>
      <c r="U35" s="137"/>
      <c r="V35" s="137"/>
      <c r="W35" s="137"/>
      <c r="X35" s="95"/>
      <c r="Y35" s="677">
        <f>L35+P35+S35+V35</f>
        <v>0</v>
      </c>
      <c r="Z35" s="677"/>
      <c r="AA35" s="677">
        <f>SUM(Y35:Z35)</f>
        <v>0</v>
      </c>
      <c r="AB35" s="95"/>
      <c r="AC35" s="35">
        <f>L35+P35+S35+V35</f>
        <v>0</v>
      </c>
      <c r="AD35" s="35"/>
      <c r="AE35" s="35">
        <f>SUM(AC35:AD35)</f>
        <v>0</v>
      </c>
      <c r="AF35" s="35"/>
      <c r="AG35" s="687">
        <f>Y35-AC35</f>
        <v>0</v>
      </c>
      <c r="AH35" s="687"/>
      <c r="AI35" s="677">
        <f>SUM(AG35:AH35)</f>
        <v>0</v>
      </c>
    </row>
    <row r="36" spans="1:41" ht="9.9499999999999993" customHeight="1" x14ac:dyDescent="0.2">
      <c r="A36" s="52"/>
      <c r="B36" s="27"/>
      <c r="C36" s="27"/>
      <c r="D36" s="52"/>
      <c r="E36" s="140"/>
      <c r="F36" s="1087"/>
      <c r="G36" s="1087"/>
      <c r="H36" s="35"/>
      <c r="I36" s="35"/>
      <c r="J36" s="35"/>
      <c r="K36" s="1094"/>
      <c r="L36" s="35"/>
      <c r="M36" s="35"/>
      <c r="N36" s="35"/>
      <c r="O36" s="27"/>
      <c r="P36" s="27"/>
      <c r="Q36" s="27"/>
      <c r="R36" s="27"/>
      <c r="S36" s="27"/>
      <c r="T36" s="27"/>
      <c r="U36" s="27"/>
      <c r="V36" s="27"/>
      <c r="W36" s="27"/>
      <c r="X36" s="27"/>
      <c r="Y36" s="725"/>
      <c r="Z36" s="725"/>
      <c r="AA36" s="725"/>
      <c r="AB36" s="27"/>
      <c r="AC36" s="35"/>
      <c r="AD36" s="35"/>
      <c r="AE36" s="35"/>
      <c r="AF36" s="35"/>
      <c r="AG36" s="687"/>
      <c r="AH36" s="687"/>
      <c r="AI36" s="687"/>
    </row>
    <row r="37" spans="1:41" ht="12.75" customHeight="1" x14ac:dyDescent="0.2">
      <c r="A37" s="52"/>
      <c r="B37" s="27"/>
      <c r="C37" s="81" t="s">
        <v>646</v>
      </c>
      <c r="D37" s="52"/>
      <c r="E37" s="27"/>
      <c r="F37" s="1092"/>
      <c r="G37" s="1092"/>
      <c r="H37" s="37">
        <f>SUM(H13:H36)</f>
        <v>67033</v>
      </c>
      <c r="I37" s="37"/>
      <c r="J37" s="37">
        <f>SUM(J13:J36)</f>
        <v>67033</v>
      </c>
      <c r="K37" s="1130"/>
      <c r="L37" s="37">
        <f>SUM(L11:L36)</f>
        <v>0</v>
      </c>
      <c r="M37" s="37"/>
      <c r="N37" s="37">
        <f>SUM(N11:N36)</f>
        <v>0</v>
      </c>
      <c r="O37" s="37"/>
      <c r="P37" s="37">
        <f>SUM(P11:P36)</f>
        <v>0</v>
      </c>
      <c r="Q37" s="37"/>
      <c r="R37" s="37">
        <f>SUM(R11:R36)</f>
        <v>0</v>
      </c>
      <c r="S37" s="37">
        <f>SUM(S11:S36)</f>
        <v>0</v>
      </c>
      <c r="T37" s="37"/>
      <c r="U37" s="37"/>
      <c r="V37" s="37">
        <f t="shared" ref="V37:AC37" si="0">SUM(V11:V36)</f>
        <v>0</v>
      </c>
      <c r="W37" s="37">
        <f t="shared" si="0"/>
        <v>0</v>
      </c>
      <c r="X37" s="37">
        <f t="shared" si="0"/>
        <v>0</v>
      </c>
      <c r="Y37" s="37">
        <f t="shared" si="0"/>
        <v>0</v>
      </c>
      <c r="Z37" s="37">
        <f t="shared" si="0"/>
        <v>0</v>
      </c>
      <c r="AA37" s="37">
        <f t="shared" si="0"/>
        <v>0</v>
      </c>
      <c r="AB37" s="37">
        <f t="shared" si="0"/>
        <v>0</v>
      </c>
      <c r="AC37" s="37">
        <f t="shared" si="0"/>
        <v>0</v>
      </c>
      <c r="AD37" s="37"/>
      <c r="AE37" s="37">
        <f>SUM(AE11:AE36)</f>
        <v>0</v>
      </c>
      <c r="AF37" s="37">
        <f>SUM(AF11:AF36)</f>
        <v>0</v>
      </c>
      <c r="AG37" s="37">
        <f>SUM(AG11:AG36)</f>
        <v>0</v>
      </c>
      <c r="AH37" s="37">
        <f>SUM(AH11:AH36)</f>
        <v>0</v>
      </c>
      <c r="AI37" s="37">
        <f>SUM(AI11:AI36)</f>
        <v>0</v>
      </c>
    </row>
    <row r="38" spans="1:41" ht="12.75" customHeight="1" x14ac:dyDescent="0.2">
      <c r="A38" s="52"/>
      <c r="B38" s="27"/>
      <c r="C38" s="27"/>
      <c r="D38" s="27"/>
      <c r="E38" s="27"/>
      <c r="F38" s="1092"/>
      <c r="G38" s="1092"/>
      <c r="H38" s="75"/>
      <c r="I38" s="75"/>
      <c r="J38" s="75"/>
      <c r="K38" s="1130"/>
      <c r="L38" s="75">
        <f>L37*0.195</f>
        <v>0</v>
      </c>
      <c r="M38" s="75"/>
      <c r="N38" s="75"/>
      <c r="O38" s="27"/>
      <c r="P38" s="27"/>
      <c r="Q38" s="27"/>
      <c r="R38" s="27"/>
      <c r="S38" s="27"/>
      <c r="T38" s="27"/>
      <c r="U38" s="27"/>
      <c r="V38" s="27"/>
      <c r="W38" s="27"/>
      <c r="X38" s="27"/>
      <c r="Y38" s="725"/>
      <c r="Z38" s="725"/>
      <c r="AA38" s="725"/>
      <c r="AB38" s="27"/>
      <c r="AC38" s="75"/>
      <c r="AD38" s="75"/>
      <c r="AE38" s="75"/>
      <c r="AF38" s="75"/>
      <c r="AG38" s="677"/>
      <c r="AH38" s="677"/>
      <c r="AI38" s="677"/>
    </row>
    <row r="39" spans="1:41" ht="12.75" customHeight="1" x14ac:dyDescent="0.2">
      <c r="A39" s="307" t="s">
        <v>824</v>
      </c>
      <c r="B39" s="134" t="s">
        <v>562</v>
      </c>
      <c r="C39" s="134" t="s">
        <v>90</v>
      </c>
      <c r="D39" s="64" t="s">
        <v>908</v>
      </c>
      <c r="E39" s="135" t="s">
        <v>976</v>
      </c>
      <c r="F39" s="1092" t="s">
        <v>636</v>
      </c>
      <c r="G39" s="1085" t="s">
        <v>789</v>
      </c>
      <c r="H39" s="75">
        <v>12765</v>
      </c>
      <c r="I39" s="75"/>
      <c r="J39" s="35">
        <f t="shared" ref="J39:J43" si="1">SUM(H39:I39)</f>
        <v>12765</v>
      </c>
      <c r="K39" s="1090"/>
      <c r="L39" s="75"/>
      <c r="M39" s="75"/>
      <c r="N39" s="35">
        <f t="shared" ref="N39:N43" si="2">SUM(L39:M39)</f>
        <v>0</v>
      </c>
      <c r="O39" s="52"/>
      <c r="P39" s="976"/>
      <c r="Q39" s="137"/>
      <c r="R39" s="52"/>
      <c r="S39" s="137"/>
      <c r="T39" s="137"/>
      <c r="U39" s="176"/>
      <c r="V39" s="176"/>
      <c r="W39" s="176"/>
      <c r="X39" s="52"/>
      <c r="Y39" s="677">
        <f t="shared" ref="Y39:Y43" si="3">L39+P39+S39+V39</f>
        <v>0</v>
      </c>
      <c r="Z39" s="677"/>
      <c r="AA39" s="677">
        <f t="shared" ref="AA39:AA43" si="4">SUM(Y39:Z39)</f>
        <v>0</v>
      </c>
      <c r="AB39" s="52"/>
      <c r="AC39" s="35">
        <f t="shared" ref="AC39:AC43" si="5">L39+P39+S39+V39</f>
        <v>0</v>
      </c>
      <c r="AD39" s="75"/>
      <c r="AE39" s="35">
        <f t="shared" ref="AE39:AE43" si="6">SUM(AC39:AD39)</f>
        <v>0</v>
      </c>
      <c r="AF39" s="35"/>
      <c r="AG39" s="687">
        <f t="shared" ref="AG39:AG43" si="7">Y39-AC39</f>
        <v>0</v>
      </c>
      <c r="AH39" s="687"/>
      <c r="AI39" s="677">
        <f t="shared" ref="AI39:AI43" si="8">SUM(AG39:AH39)</f>
        <v>0</v>
      </c>
      <c r="AM39" s="226"/>
      <c r="AO39" s="226"/>
    </row>
    <row r="40" spans="1:41" ht="12.75" customHeight="1" x14ac:dyDescent="0.2">
      <c r="A40" s="307" t="s">
        <v>824</v>
      </c>
      <c r="B40" s="134" t="s">
        <v>225</v>
      </c>
      <c r="C40" s="134" t="s">
        <v>226</v>
      </c>
      <c r="D40" s="64" t="s">
        <v>910</v>
      </c>
      <c r="E40" s="135" t="s">
        <v>976</v>
      </c>
      <c r="F40" s="1092" t="s">
        <v>636</v>
      </c>
      <c r="G40" s="1085" t="s">
        <v>789</v>
      </c>
      <c r="H40" s="75"/>
      <c r="I40" s="75"/>
      <c r="J40" s="35">
        <f t="shared" si="1"/>
        <v>0</v>
      </c>
      <c r="K40" s="1090"/>
      <c r="L40" s="75"/>
      <c r="M40" s="75"/>
      <c r="N40" s="35">
        <f t="shared" si="2"/>
        <v>0</v>
      </c>
      <c r="O40" s="27"/>
      <c r="P40" s="141"/>
      <c r="Q40" s="137"/>
      <c r="R40" s="27"/>
      <c r="S40" s="137"/>
      <c r="T40" s="137"/>
      <c r="U40" s="176"/>
      <c r="V40" s="176"/>
      <c r="W40" s="176"/>
      <c r="X40" s="27"/>
      <c r="Y40" s="677">
        <f t="shared" si="3"/>
        <v>0</v>
      </c>
      <c r="Z40" s="677"/>
      <c r="AA40" s="677">
        <f t="shared" si="4"/>
        <v>0</v>
      </c>
      <c r="AB40" s="27"/>
      <c r="AC40" s="35">
        <f t="shared" si="5"/>
        <v>0</v>
      </c>
      <c r="AD40" s="75"/>
      <c r="AE40" s="35">
        <f t="shared" si="6"/>
        <v>0</v>
      </c>
      <c r="AF40" s="35"/>
      <c r="AG40" s="687">
        <f t="shared" si="7"/>
        <v>0</v>
      </c>
      <c r="AH40" s="687"/>
      <c r="AI40" s="677">
        <f t="shared" si="8"/>
        <v>0</v>
      </c>
      <c r="AM40" s="226"/>
      <c r="AO40" s="226"/>
    </row>
    <row r="41" spans="1:41" ht="12.75" customHeight="1" x14ac:dyDescent="0.2">
      <c r="A41" s="307" t="s">
        <v>824</v>
      </c>
      <c r="B41" s="134" t="s">
        <v>506</v>
      </c>
      <c r="C41" s="134" t="s">
        <v>349</v>
      </c>
      <c r="D41" s="64" t="s">
        <v>911</v>
      </c>
      <c r="E41" s="135" t="s">
        <v>976</v>
      </c>
      <c r="F41" s="1092" t="s">
        <v>636</v>
      </c>
      <c r="G41" s="1085" t="s">
        <v>789</v>
      </c>
      <c r="H41" s="75">
        <v>500</v>
      </c>
      <c r="I41" s="75"/>
      <c r="J41" s="35">
        <f t="shared" si="1"/>
        <v>500</v>
      </c>
      <c r="K41" s="1090"/>
      <c r="L41" s="75"/>
      <c r="M41" s="75"/>
      <c r="N41" s="35">
        <f t="shared" si="2"/>
        <v>0</v>
      </c>
      <c r="O41" s="27"/>
      <c r="P41" s="141"/>
      <c r="Q41" s="137"/>
      <c r="R41" s="27"/>
      <c r="S41" s="137"/>
      <c r="T41" s="137"/>
      <c r="U41" s="176"/>
      <c r="V41" s="176"/>
      <c r="W41" s="176"/>
      <c r="X41" s="27"/>
      <c r="Y41" s="677">
        <f t="shared" si="3"/>
        <v>0</v>
      </c>
      <c r="Z41" s="677"/>
      <c r="AA41" s="677">
        <f t="shared" si="4"/>
        <v>0</v>
      </c>
      <c r="AB41" s="27"/>
      <c r="AC41" s="35">
        <f t="shared" si="5"/>
        <v>0</v>
      </c>
      <c r="AD41" s="75"/>
      <c r="AE41" s="35">
        <f t="shared" si="6"/>
        <v>0</v>
      </c>
      <c r="AF41" s="35"/>
      <c r="AG41" s="687">
        <f t="shared" si="7"/>
        <v>0</v>
      </c>
      <c r="AH41" s="687"/>
      <c r="AI41" s="677">
        <f t="shared" si="8"/>
        <v>0</v>
      </c>
      <c r="AM41" s="226"/>
      <c r="AO41" s="226"/>
    </row>
    <row r="42" spans="1:41" ht="12.75" customHeight="1" x14ac:dyDescent="0.2">
      <c r="A42" s="307" t="s">
        <v>824</v>
      </c>
      <c r="B42" s="52" t="s">
        <v>754</v>
      </c>
      <c r="C42" s="52" t="s">
        <v>284</v>
      </c>
      <c r="D42" s="64" t="s">
        <v>909</v>
      </c>
      <c r="E42" s="135" t="s">
        <v>976</v>
      </c>
      <c r="F42" s="1092" t="s">
        <v>636</v>
      </c>
      <c r="G42" s="1085" t="s">
        <v>789</v>
      </c>
      <c r="H42" s="75"/>
      <c r="I42" s="75"/>
      <c r="J42" s="35">
        <f t="shared" si="1"/>
        <v>0</v>
      </c>
      <c r="K42" s="1090"/>
      <c r="L42" s="75"/>
      <c r="M42" s="75"/>
      <c r="N42" s="35">
        <f t="shared" si="2"/>
        <v>0</v>
      </c>
      <c r="O42" s="27"/>
      <c r="P42" s="141"/>
      <c r="Q42" s="137"/>
      <c r="R42" s="27"/>
      <c r="S42" s="137"/>
      <c r="T42" s="137"/>
      <c r="U42" s="176"/>
      <c r="V42" s="176"/>
      <c r="W42" s="176"/>
      <c r="X42" s="27"/>
      <c r="Y42" s="677">
        <f t="shared" si="3"/>
        <v>0</v>
      </c>
      <c r="Z42" s="677"/>
      <c r="AA42" s="677">
        <f t="shared" si="4"/>
        <v>0</v>
      </c>
      <c r="AB42" s="27"/>
      <c r="AC42" s="35">
        <f t="shared" si="5"/>
        <v>0</v>
      </c>
      <c r="AD42" s="75"/>
      <c r="AE42" s="35">
        <f t="shared" si="6"/>
        <v>0</v>
      </c>
      <c r="AF42" s="35"/>
      <c r="AG42" s="687">
        <f t="shared" si="7"/>
        <v>0</v>
      </c>
      <c r="AH42" s="687"/>
      <c r="AI42" s="677">
        <f t="shared" si="8"/>
        <v>0</v>
      </c>
      <c r="AM42" s="226"/>
      <c r="AO42" s="226"/>
    </row>
    <row r="43" spans="1:41" ht="12.75" customHeight="1" x14ac:dyDescent="0.2">
      <c r="A43" s="307" t="s">
        <v>824</v>
      </c>
      <c r="B43" s="134" t="s">
        <v>285</v>
      </c>
      <c r="C43" s="134" t="s">
        <v>564</v>
      </c>
      <c r="D43" s="64" t="s">
        <v>912</v>
      </c>
      <c r="E43" s="135" t="s">
        <v>976</v>
      </c>
      <c r="F43" s="1092" t="s">
        <v>636</v>
      </c>
      <c r="G43" s="1085" t="s">
        <v>789</v>
      </c>
      <c r="H43" s="75"/>
      <c r="I43" s="75"/>
      <c r="J43" s="35">
        <f t="shared" si="1"/>
        <v>0</v>
      </c>
      <c r="K43" s="1090"/>
      <c r="L43" s="75"/>
      <c r="M43" s="75"/>
      <c r="N43" s="35">
        <f t="shared" si="2"/>
        <v>0</v>
      </c>
      <c r="O43" s="27"/>
      <c r="P43" s="141"/>
      <c r="Q43" s="137"/>
      <c r="R43" s="27"/>
      <c r="S43" s="137"/>
      <c r="T43" s="141"/>
      <c r="U43" s="176"/>
      <c r="V43" s="176"/>
      <c r="W43" s="176"/>
      <c r="X43" s="27"/>
      <c r="Y43" s="677">
        <f t="shared" si="3"/>
        <v>0</v>
      </c>
      <c r="Z43" s="677"/>
      <c r="AA43" s="677">
        <f t="shared" si="4"/>
        <v>0</v>
      </c>
      <c r="AB43" s="27"/>
      <c r="AC43" s="35">
        <f t="shared" si="5"/>
        <v>0</v>
      </c>
      <c r="AD43" s="75"/>
      <c r="AE43" s="35">
        <f t="shared" si="6"/>
        <v>0</v>
      </c>
      <c r="AF43" s="35"/>
      <c r="AG43" s="687">
        <f t="shared" si="7"/>
        <v>0</v>
      </c>
      <c r="AH43" s="687"/>
      <c r="AI43" s="677">
        <f t="shared" si="8"/>
        <v>0</v>
      </c>
      <c r="AM43" s="226"/>
      <c r="AO43" s="226"/>
    </row>
    <row r="44" spans="1:41" ht="9.9499999999999993" customHeight="1" x14ac:dyDescent="0.2">
      <c r="A44" s="52"/>
      <c r="B44" s="52"/>
      <c r="C44" s="52"/>
      <c r="D44" s="52"/>
      <c r="E44" s="56"/>
      <c r="F44" s="56"/>
      <c r="G44" s="56"/>
      <c r="H44" s="75"/>
      <c r="I44" s="75"/>
      <c r="J44" s="75"/>
      <c r="K44" s="953"/>
      <c r="L44" s="75"/>
      <c r="M44" s="75"/>
      <c r="N44" s="35"/>
      <c r="O44" s="27"/>
      <c r="P44" s="27"/>
      <c r="Q44" s="27"/>
      <c r="R44" s="27"/>
      <c r="S44" s="27"/>
      <c r="T44" s="27"/>
      <c r="U44" s="27"/>
      <c r="V44" s="27"/>
      <c r="W44" s="27"/>
      <c r="X44" s="27"/>
      <c r="Y44" s="725"/>
      <c r="Z44" s="725"/>
      <c r="AA44" s="725"/>
      <c r="AB44" s="27"/>
      <c r="AC44" s="75"/>
      <c r="AD44" s="75"/>
      <c r="AE44" s="35"/>
      <c r="AF44" s="35"/>
      <c r="AG44" s="687"/>
      <c r="AH44" s="687"/>
      <c r="AI44" s="687"/>
    </row>
    <row r="45" spans="1:41" ht="12.75" customHeight="1" x14ac:dyDescent="0.2">
      <c r="A45" s="52"/>
      <c r="B45" s="52"/>
      <c r="C45" s="139" t="s">
        <v>563</v>
      </c>
      <c r="D45" s="52"/>
      <c r="E45" s="56" t="s">
        <v>652</v>
      </c>
      <c r="F45" s="56"/>
      <c r="G45" s="56"/>
      <c r="H45" s="68">
        <f>SUM(H39:H43)</f>
        <v>13265</v>
      </c>
      <c r="I45" s="68"/>
      <c r="J45" s="68">
        <f>SUM(J39:J43)</f>
        <v>13265</v>
      </c>
      <c r="K45" s="953"/>
      <c r="L45" s="68">
        <f>SUM(L39:L43)</f>
        <v>0</v>
      </c>
      <c r="M45" s="68">
        <f>SUM(M39:M43)</f>
        <v>0</v>
      </c>
      <c r="N45" s="68">
        <f>SUM(N39:N43)</f>
        <v>0</v>
      </c>
      <c r="O45" s="68"/>
      <c r="P45" s="68">
        <f>SUM(P39:P43)</f>
        <v>0</v>
      </c>
      <c r="Q45" s="68"/>
      <c r="R45" s="68"/>
      <c r="S45" s="68">
        <f>SUM(S39:S43)</f>
        <v>0</v>
      </c>
      <c r="T45" s="81"/>
      <c r="U45" s="81"/>
      <c r="V45" s="68">
        <f>SUM(V39:V43)</f>
        <v>0</v>
      </c>
      <c r="W45" s="81"/>
      <c r="X45" s="81"/>
      <c r="Y45" s="678">
        <f>SUM(Y39:Y43)</f>
        <v>0</v>
      </c>
      <c r="Z45" s="678"/>
      <c r="AA45" s="678">
        <f>SUM(AA39:AA43)</f>
        <v>0</v>
      </c>
      <c r="AB45" s="81"/>
      <c r="AC45" s="68">
        <f>SUM(AC39:AC43)</f>
        <v>0</v>
      </c>
      <c r="AD45" s="68"/>
      <c r="AE45" s="68">
        <f>SUM(AE39:AE43)</f>
        <v>0</v>
      </c>
      <c r="AF45" s="68"/>
      <c r="AG45" s="678">
        <f>SUM(AG39:AG43)</f>
        <v>0</v>
      </c>
      <c r="AH45" s="678"/>
      <c r="AI45" s="678">
        <f>SUM(AI39:AI43)</f>
        <v>0</v>
      </c>
    </row>
    <row r="46" spans="1:41" s="32" customFormat="1" ht="12.75" customHeight="1" x14ac:dyDescent="0.2">
      <c r="A46" s="52"/>
      <c r="B46" s="42"/>
      <c r="C46" s="29"/>
      <c r="D46" s="52"/>
      <c r="E46" s="140"/>
      <c r="F46" s="140"/>
      <c r="G46" s="140"/>
      <c r="H46" s="68"/>
      <c r="I46" s="146"/>
      <c r="J46" s="31"/>
      <c r="K46" s="954"/>
      <c r="L46" s="68"/>
      <c r="M46" s="146"/>
      <c r="N46" s="146"/>
      <c r="O46" s="29"/>
      <c r="P46" s="29"/>
      <c r="Q46" s="29"/>
      <c r="R46" s="29"/>
      <c r="S46" s="29"/>
      <c r="T46" s="29"/>
      <c r="U46" s="29"/>
      <c r="V46" s="29"/>
      <c r="W46" s="29"/>
      <c r="X46" s="29"/>
      <c r="Y46" s="726"/>
      <c r="Z46" s="726"/>
      <c r="AA46" s="726"/>
      <c r="AB46" s="29"/>
      <c r="AC46" s="68"/>
      <c r="AD46" s="146"/>
      <c r="AE46" s="146"/>
      <c r="AF46" s="146"/>
      <c r="AG46" s="693"/>
      <c r="AH46" s="693"/>
      <c r="AI46" s="693"/>
    </row>
    <row r="47" spans="1:41" s="32" customFormat="1" ht="12.75" hidden="1" customHeight="1" x14ac:dyDescent="0.2">
      <c r="A47" s="301" t="s">
        <v>824</v>
      </c>
      <c r="B47" s="52" t="s">
        <v>700</v>
      </c>
      <c r="C47" s="52" t="s">
        <v>384</v>
      </c>
      <c r="D47" s="52">
        <v>5521918</v>
      </c>
      <c r="E47" s="56" t="s">
        <v>556</v>
      </c>
      <c r="F47" s="56"/>
      <c r="G47" s="56" t="s">
        <v>789</v>
      </c>
      <c r="H47" s="145"/>
      <c r="I47" s="192"/>
      <c r="J47" s="192">
        <f>SUM(H47:I47)</f>
        <v>0</v>
      </c>
      <c r="K47" s="953"/>
      <c r="L47" s="145"/>
      <c r="M47" s="192"/>
      <c r="N47" s="192">
        <f>SUM(L47:M47)</f>
        <v>0</v>
      </c>
      <c r="O47" s="29"/>
      <c r="P47" s="29"/>
      <c r="Q47" s="29"/>
      <c r="R47" s="29"/>
      <c r="S47" s="29"/>
      <c r="T47" s="29"/>
      <c r="U47" s="29"/>
      <c r="V47" s="29"/>
      <c r="W47" s="29"/>
      <c r="X47" s="29"/>
      <c r="Y47" s="677">
        <f>L47+P47+S47+V47</f>
        <v>0</v>
      </c>
      <c r="Z47" s="677"/>
      <c r="AA47" s="677">
        <f>SUM(Y47:Z47)</f>
        <v>0</v>
      </c>
      <c r="AB47" s="29"/>
      <c r="AC47" s="35">
        <f>L47+P47+S47+V47</f>
        <v>0</v>
      </c>
      <c r="AD47" s="146"/>
      <c r="AE47" s="192">
        <f>SUM(AC47:AD47)</f>
        <v>0</v>
      </c>
      <c r="AF47" s="192"/>
      <c r="AG47" s="687">
        <f>Y47-AC47</f>
        <v>0</v>
      </c>
      <c r="AH47" s="687"/>
      <c r="AI47" s="677">
        <f>SUM(AG47:AH47)</f>
        <v>0</v>
      </c>
    </row>
    <row r="48" spans="1:41" s="32" customFormat="1" ht="12.75" hidden="1" customHeight="1" x14ac:dyDescent="0.2">
      <c r="A48" s="307" t="s">
        <v>824</v>
      </c>
      <c r="B48" s="52" t="s">
        <v>108</v>
      </c>
      <c r="C48" s="52" t="s">
        <v>275</v>
      </c>
      <c r="D48" s="52">
        <v>5631903</v>
      </c>
      <c r="E48" s="56" t="s">
        <v>380</v>
      </c>
      <c r="F48" s="56"/>
      <c r="G48" s="56" t="s">
        <v>789</v>
      </c>
      <c r="H48" s="145"/>
      <c r="I48" s="192"/>
      <c r="J48" s="192">
        <f>SUM(H48:I48)</f>
        <v>0</v>
      </c>
      <c r="K48" s="953"/>
      <c r="L48" s="145"/>
      <c r="M48" s="192"/>
      <c r="N48" s="192">
        <f>SUM(L48:M48)</f>
        <v>0</v>
      </c>
      <c r="O48" s="29"/>
      <c r="P48" s="29"/>
      <c r="Q48" s="29"/>
      <c r="R48" s="29"/>
      <c r="S48" s="29"/>
      <c r="T48" s="29"/>
      <c r="U48" s="29"/>
      <c r="V48" s="29"/>
      <c r="W48" s="29"/>
      <c r="X48" s="29"/>
      <c r="Y48" s="677">
        <f>L48+P48+S48+V48</f>
        <v>0</v>
      </c>
      <c r="Z48" s="677"/>
      <c r="AA48" s="677">
        <f>SUM(Y48:Z48)</f>
        <v>0</v>
      </c>
      <c r="AB48" s="29"/>
      <c r="AC48" s="35">
        <f>L48+P48+S48+V48</f>
        <v>0</v>
      </c>
      <c r="AD48" s="75">
        <f>M48+Q48+T48</f>
        <v>0</v>
      </c>
      <c r="AE48" s="192">
        <f>SUM(AC48:AD48)</f>
        <v>0</v>
      </c>
      <c r="AF48" s="192"/>
      <c r="AG48" s="687">
        <f>Y48-AC48</f>
        <v>0</v>
      </c>
      <c r="AH48" s="687"/>
      <c r="AI48" s="677">
        <f>SUM(AG48:AH48)</f>
        <v>0</v>
      </c>
    </row>
    <row r="49" spans="1:35" s="32" customFormat="1" ht="9.9499999999999993" hidden="1" customHeight="1" x14ac:dyDescent="0.2">
      <c r="A49" s="52"/>
      <c r="B49" s="42"/>
      <c r="C49" s="29"/>
      <c r="D49" s="52"/>
      <c r="E49" s="140"/>
      <c r="F49" s="140"/>
      <c r="G49" s="140"/>
      <c r="H49" s="68"/>
      <c r="I49" s="146"/>
      <c r="J49" s="31"/>
      <c r="K49" s="954"/>
      <c r="L49" s="68"/>
      <c r="M49" s="146"/>
      <c r="N49" s="146"/>
      <c r="O49" s="29"/>
      <c r="P49" s="29"/>
      <c r="Q49" s="29"/>
      <c r="R49" s="29"/>
      <c r="S49" s="29"/>
      <c r="T49" s="29"/>
      <c r="U49" s="29"/>
      <c r="V49" s="29"/>
      <c r="W49" s="29"/>
      <c r="X49" s="29"/>
      <c r="Y49" s="726"/>
      <c r="Z49" s="726"/>
      <c r="AA49" s="726"/>
      <c r="AB49" s="29"/>
      <c r="AC49" s="68"/>
      <c r="AD49" s="146"/>
      <c r="AE49" s="146"/>
      <c r="AF49" s="146"/>
      <c r="AG49" s="693"/>
      <c r="AH49" s="693"/>
      <c r="AI49" s="693"/>
    </row>
    <row r="50" spans="1:35" s="32" customFormat="1" ht="12.75" hidden="1" customHeight="1" x14ac:dyDescent="0.2">
      <c r="A50" s="52"/>
      <c r="B50" s="27" t="s">
        <v>288</v>
      </c>
      <c r="C50" s="81" t="s">
        <v>316</v>
      </c>
      <c r="D50" s="52"/>
      <c r="E50" s="52" t="s">
        <v>255</v>
      </c>
      <c r="F50" s="52"/>
      <c r="G50" s="52"/>
      <c r="H50" s="68">
        <f>SUM(H47:H49)</f>
        <v>0</v>
      </c>
      <c r="I50" s="68">
        <f>SUM(I47:I49)</f>
        <v>0</v>
      </c>
      <c r="J50" s="68">
        <f>SUM(J47:J49)</f>
        <v>0</v>
      </c>
      <c r="K50" s="945"/>
      <c r="L50" s="68">
        <f>SUM(L47:L49)</f>
        <v>0</v>
      </c>
      <c r="M50" s="68">
        <f>SUM(M47:M49)</f>
        <v>0</v>
      </c>
      <c r="N50" s="68">
        <f>SUM(N47:N49)</f>
        <v>0</v>
      </c>
      <c r="O50" s="68"/>
      <c r="P50" s="68">
        <f>SUM(P47:P49)</f>
        <v>0</v>
      </c>
      <c r="Q50" s="68">
        <f>SUM(Q47:Q49)</f>
        <v>0</v>
      </c>
      <c r="R50" s="68"/>
      <c r="S50" s="68">
        <f>SUM(S47:S49)</f>
        <v>0</v>
      </c>
      <c r="T50" s="68">
        <f>SUM(T47:T49)</f>
        <v>0</v>
      </c>
      <c r="U50" s="68"/>
      <c r="V50" s="68">
        <f>SUM(V47:V49)</f>
        <v>0</v>
      </c>
      <c r="W50" s="68">
        <f>SUM(W47:W49)</f>
        <v>0</v>
      </c>
      <c r="X50" s="68"/>
      <c r="Y50" s="678">
        <f>SUM(Y47:Y49)</f>
        <v>0</v>
      </c>
      <c r="Z50" s="678">
        <f>SUM(Z47:Z49)</f>
        <v>0</v>
      </c>
      <c r="AA50" s="678">
        <f>SUM(AA47:AA49)</f>
        <v>0</v>
      </c>
      <c r="AB50" s="68"/>
      <c r="AC50" s="68">
        <f>SUM(AC47:AC49)</f>
        <v>0</v>
      </c>
      <c r="AD50" s="68">
        <f>SUM(AD47:AD49)</f>
        <v>0</v>
      </c>
      <c r="AE50" s="68">
        <f>SUM(AE47:AE49)</f>
        <v>0</v>
      </c>
      <c r="AF50" s="68"/>
      <c r="AG50" s="678">
        <f>SUM(AG47:AG49)</f>
        <v>0</v>
      </c>
      <c r="AH50" s="678">
        <f>SUM(AH47:AH49)</f>
        <v>0</v>
      </c>
      <c r="AI50" s="678">
        <f>SUM(AI47:AI49)</f>
        <v>0</v>
      </c>
    </row>
    <row r="51" spans="1:35" s="32" customFormat="1" ht="12.75" hidden="1" customHeight="1" x14ac:dyDescent="0.2">
      <c r="A51" s="81"/>
      <c r="B51" s="58"/>
      <c r="C51" s="29"/>
      <c r="D51" s="81"/>
      <c r="E51" s="29"/>
      <c r="F51" s="29"/>
      <c r="G51" s="29"/>
      <c r="H51" s="68"/>
      <c r="I51" s="146"/>
      <c r="J51" s="31"/>
      <c r="K51" s="984"/>
      <c r="L51" s="68"/>
      <c r="M51" s="146"/>
      <c r="N51" s="146"/>
      <c r="O51" s="29"/>
      <c r="P51" s="29"/>
      <c r="Q51" s="29"/>
      <c r="R51" s="29"/>
      <c r="S51" s="29"/>
      <c r="T51" s="29"/>
      <c r="U51" s="29"/>
      <c r="V51" s="29"/>
      <c r="W51" s="29"/>
      <c r="X51" s="29"/>
      <c r="Y51" s="678"/>
      <c r="Z51" s="693"/>
      <c r="AA51" s="693"/>
      <c r="AB51" s="29"/>
      <c r="AC51" s="68"/>
      <c r="AD51" s="146"/>
      <c r="AE51" s="146"/>
      <c r="AF51" s="146"/>
      <c r="AG51" s="678"/>
      <c r="AH51" s="693"/>
      <c r="AI51" s="693"/>
    </row>
    <row r="52" spans="1:35" ht="12.75" customHeight="1" x14ac:dyDescent="0.2">
      <c r="A52" s="20"/>
      <c r="B52" s="20"/>
      <c r="C52" s="94" t="s">
        <v>111</v>
      </c>
      <c r="D52" s="20"/>
      <c r="E52" s="20"/>
      <c r="F52" s="20"/>
      <c r="G52" s="20"/>
      <c r="H52" s="37">
        <f>H37+H45+H50</f>
        <v>80298</v>
      </c>
      <c r="I52" s="37">
        <f>I37+I45+I50</f>
        <v>0</v>
      </c>
      <c r="J52" s="37">
        <f>J37+J45+J50</f>
        <v>80298</v>
      </c>
      <c r="K52" s="992"/>
      <c r="L52" s="37">
        <f>L37+L45+L50</f>
        <v>0</v>
      </c>
      <c r="M52" s="37">
        <f>M37+M45+M50</f>
        <v>0</v>
      </c>
      <c r="N52" s="37">
        <f>N37+N45+N50</f>
        <v>0</v>
      </c>
      <c r="O52" s="37"/>
      <c r="P52" s="37">
        <f>P37+P45+P50</f>
        <v>0</v>
      </c>
      <c r="Q52" s="37">
        <f>Q37+Q45+Q50</f>
        <v>0</v>
      </c>
      <c r="R52" s="37"/>
      <c r="S52" s="37">
        <f>S37+S45+S50</f>
        <v>0</v>
      </c>
      <c r="T52" s="37">
        <f>T37+T45+T50</f>
        <v>0</v>
      </c>
      <c r="U52" s="37"/>
      <c r="V52" s="37">
        <f>V37+V45+V50</f>
        <v>0</v>
      </c>
      <c r="W52" s="37">
        <f>W37+W45+W50</f>
        <v>0</v>
      </c>
      <c r="X52" s="37"/>
      <c r="Y52" s="682">
        <f>Y37+Y45+Y50</f>
        <v>0</v>
      </c>
      <c r="Z52" s="682">
        <f>Z37+Z45+Z50</f>
        <v>0</v>
      </c>
      <c r="AA52" s="682">
        <f>AA37+AA45+AA50</f>
        <v>0</v>
      </c>
      <c r="AB52" s="37"/>
      <c r="AC52" s="37">
        <f>AC37+AC45+AC50</f>
        <v>0</v>
      </c>
      <c r="AD52" s="37">
        <f>AD37+AD45+AD50</f>
        <v>0</v>
      </c>
      <c r="AE52" s="37">
        <f>AE37+AE45+AE50</f>
        <v>0</v>
      </c>
      <c r="AF52" s="37"/>
      <c r="AG52" s="682">
        <f>AG37+AG45+AG50</f>
        <v>0</v>
      </c>
      <c r="AH52" s="682">
        <f>AH37+AH45+AH50</f>
        <v>0</v>
      </c>
      <c r="AI52" s="682">
        <f>AI37+AI45+AI50</f>
        <v>0</v>
      </c>
    </row>
    <row r="53" spans="1:35" ht="9.9499999999999993" customHeight="1" thickBot="1" x14ac:dyDescent="0.25">
      <c r="A53" s="20"/>
      <c r="B53" s="20"/>
      <c r="C53" s="52"/>
      <c r="D53" s="52"/>
      <c r="E53" s="41"/>
      <c r="F53" s="20"/>
      <c r="G53" s="20"/>
      <c r="H53" s="36"/>
      <c r="I53" s="35"/>
      <c r="J53" s="33"/>
      <c r="K53" s="992"/>
      <c r="L53" s="52"/>
      <c r="M53" s="52"/>
      <c r="N53" s="52"/>
      <c r="O53" s="52"/>
      <c r="P53" s="52"/>
      <c r="Q53" s="52"/>
      <c r="R53" s="52"/>
      <c r="S53" s="52"/>
      <c r="T53" s="52"/>
      <c r="U53" s="52"/>
      <c r="V53" s="52"/>
      <c r="W53" s="52"/>
      <c r="X53" s="52"/>
      <c r="Y53" s="680"/>
      <c r="Z53" s="680"/>
      <c r="AA53" s="680"/>
      <c r="AB53" s="52"/>
      <c r="AC53" s="35"/>
      <c r="AD53" s="35"/>
      <c r="AE53" s="33"/>
      <c r="AF53" s="34"/>
      <c r="AG53" s="704"/>
      <c r="AH53" s="704"/>
      <c r="AI53" s="704"/>
    </row>
    <row r="54" spans="1:35" ht="7.5" customHeight="1" thickBot="1" x14ac:dyDescent="0.25">
      <c r="A54" s="43"/>
      <c r="B54" s="43"/>
      <c r="C54" s="107"/>
      <c r="D54" s="107"/>
      <c r="E54" s="43"/>
      <c r="F54" s="43"/>
      <c r="G54" s="43"/>
      <c r="H54" s="46"/>
      <c r="I54" s="44"/>
      <c r="J54" s="45"/>
      <c r="K54" s="43"/>
      <c r="L54" s="107"/>
      <c r="M54" s="107"/>
      <c r="N54" s="107"/>
      <c r="O54" s="107"/>
      <c r="P54" s="107"/>
      <c r="Q54" s="107"/>
      <c r="R54" s="107"/>
      <c r="S54" s="107"/>
      <c r="T54" s="107"/>
      <c r="U54" s="107"/>
      <c r="V54" s="107"/>
      <c r="W54" s="107"/>
      <c r="X54" s="107"/>
      <c r="Y54" s="701"/>
      <c r="Z54" s="701"/>
      <c r="AA54" s="701"/>
      <c r="AB54" s="107"/>
      <c r="AC54" s="44"/>
      <c r="AD54" s="44"/>
      <c r="AE54" s="45"/>
      <c r="AF54" s="285"/>
      <c r="AG54" s="706"/>
      <c r="AH54" s="706"/>
      <c r="AI54" s="706"/>
    </row>
    <row r="55" spans="1:35" x14ac:dyDescent="0.2">
      <c r="Q55" s="108">
        <f>SUM(P52:Q52)</f>
        <v>0</v>
      </c>
    </row>
    <row r="57" spans="1:35" x14ac:dyDescent="0.2">
      <c r="L57" s="108"/>
    </row>
    <row r="58" spans="1:35" x14ac:dyDescent="0.2">
      <c r="L58" s="108">
        <f>L13+L17</f>
        <v>0</v>
      </c>
    </row>
    <row r="59" spans="1:35" x14ac:dyDescent="0.2">
      <c r="L59">
        <f>L58/12</f>
        <v>0</v>
      </c>
      <c r="M59">
        <f>L59*0.22</f>
        <v>0</v>
      </c>
    </row>
    <row r="60" spans="1:35" x14ac:dyDescent="0.2">
      <c r="M60">
        <f>L59*11*0.195</f>
        <v>0</v>
      </c>
    </row>
    <row r="61" spans="1:35" x14ac:dyDescent="0.2">
      <c r="M61">
        <f>SUM(M59:M60)</f>
        <v>0</v>
      </c>
    </row>
  </sheetData>
  <mergeCells count="11">
    <mergeCell ref="AG3:AI3"/>
    <mergeCell ref="Y4:AA4"/>
    <mergeCell ref="AG4:AI4"/>
    <mergeCell ref="AC3:AE3"/>
    <mergeCell ref="H3:J3"/>
    <mergeCell ref="A1:AE1"/>
    <mergeCell ref="L3:N3"/>
    <mergeCell ref="P3:Q3"/>
    <mergeCell ref="S3:T3"/>
    <mergeCell ref="V3:W3"/>
    <mergeCell ref="Y3:AA3"/>
  </mergeCells>
  <phoneticPr fontId="0" type="noConversion"/>
  <printOptions horizontalCentered="1" verticalCentered="1"/>
  <pageMargins left="0" right="0" top="0.3" bottom="0.36" header="0.19685039370078741" footer="0.15748031496062992"/>
  <pageSetup paperSize="9" scale="75" firstPageNumber="0" orientation="landscape" r:id="rId1"/>
  <headerFooter alignWithMargins="0">
    <oddFooter>&amp;C&amp;F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33"/>
  </sheetPr>
  <dimension ref="A1:AM54"/>
  <sheetViews>
    <sheetView topLeftCell="A4" zoomScale="80" zoomScaleNormal="80" workbookViewId="0">
      <pane xSplit="7" ySplit="6" topLeftCell="H10" activePane="bottomRight" state="frozen"/>
      <selection activeCell="M19" sqref="M19"/>
      <selection pane="topRight" activeCell="M19" sqref="M19"/>
      <selection pane="bottomLeft" activeCell="M19" sqref="M19"/>
      <selection pane="bottomRight" activeCell="P19" sqref="P19"/>
    </sheetView>
  </sheetViews>
  <sheetFormatPr defaultRowHeight="12.75" x14ac:dyDescent="0.2"/>
  <cols>
    <col min="2" max="2" width="8.42578125" customWidth="1"/>
    <col min="3" max="3" width="49.85546875" customWidth="1"/>
    <col min="4" max="4" width="12.7109375" customWidth="1"/>
    <col min="5" max="5" width="7.28515625" customWidth="1"/>
    <col min="6" max="6" width="7.7109375" customWidth="1"/>
    <col min="7" max="10" width="9.7109375" customWidth="1"/>
    <col min="11" max="11" width="1.7109375" customWidth="1"/>
    <col min="12" max="12" width="9.7109375" customWidth="1"/>
    <col min="13" max="13" width="8.7109375" customWidth="1"/>
    <col min="14" max="14" width="9.85546875" customWidth="1"/>
    <col min="15" max="15" width="1.7109375" customWidth="1"/>
    <col min="16" max="16" width="9.7109375" customWidth="1"/>
    <col min="17" max="17" width="8.7109375" customWidth="1"/>
    <col min="18" max="18" width="1.7109375" hidden="1" customWidth="1"/>
    <col min="19" max="19" width="9.7109375" hidden="1" customWidth="1"/>
    <col min="20" max="20" width="8.7109375" hidden="1" customWidth="1"/>
    <col min="21" max="21" width="1.7109375" customWidth="1"/>
    <col min="22" max="23" width="9.7109375" hidden="1" customWidth="1"/>
    <col min="24" max="24" width="1.7109375" hidden="1" customWidth="1"/>
    <col min="25" max="27" width="9.7109375" hidden="1" customWidth="1"/>
    <col min="28" max="28" width="1.7109375" hidden="1" customWidth="1"/>
    <col min="29" max="29" width="9.7109375" customWidth="1"/>
    <col min="30" max="30" width="9.5703125" customWidth="1"/>
    <col min="31" max="31" width="9.7109375" customWidth="1"/>
    <col min="32" max="32" width="1.7109375" hidden="1" customWidth="1"/>
    <col min="33" max="35" width="9.7109375" hidden="1" customWidth="1"/>
    <col min="36" max="36" width="3.7109375" customWidth="1"/>
  </cols>
  <sheetData>
    <row r="1" spans="1:39" x14ac:dyDescent="0.2">
      <c r="A1" s="1720" t="s">
        <v>492</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c r="AC1" s="1720"/>
      <c r="AD1" s="1720"/>
      <c r="AE1" s="1720"/>
      <c r="AF1" s="1"/>
      <c r="AG1" s="1"/>
      <c r="AH1" s="1"/>
      <c r="AI1" s="1"/>
    </row>
    <row r="2" spans="1:39" x14ac:dyDescent="0.2">
      <c r="A2" s="1036"/>
      <c r="B2" s="1036"/>
      <c r="C2" s="1036"/>
      <c r="D2" s="1036"/>
      <c r="E2" s="1036"/>
      <c r="F2" s="1036"/>
      <c r="G2" s="1036"/>
      <c r="H2" s="1136"/>
      <c r="I2" s="1136"/>
      <c r="J2" s="1136"/>
      <c r="K2" s="1136"/>
      <c r="L2" s="1036"/>
      <c r="M2" s="1036"/>
      <c r="N2" s="1036"/>
      <c r="O2" s="1036"/>
      <c r="P2" s="1036"/>
      <c r="Q2" s="1036"/>
      <c r="R2" s="1036"/>
      <c r="S2" s="1036"/>
      <c r="T2" s="1036"/>
      <c r="U2" s="1036"/>
      <c r="V2" s="1036"/>
      <c r="W2" s="1036"/>
      <c r="X2" s="1036"/>
      <c r="Y2" s="1036"/>
      <c r="Z2" s="1036"/>
      <c r="AA2" s="1036"/>
      <c r="AB2" s="1036"/>
      <c r="AC2" s="1036"/>
      <c r="AD2" s="1036"/>
      <c r="AE2" s="1036"/>
      <c r="AF2" s="1"/>
      <c r="AG2" s="1"/>
      <c r="AH2" s="1"/>
      <c r="AI2" s="1"/>
    </row>
    <row r="3" spans="1:39" ht="16.5" thickBo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4"/>
      <c r="AF3" s="4"/>
      <c r="AG3" s="4"/>
      <c r="AH3" s="4"/>
      <c r="AI3" s="4"/>
    </row>
    <row r="4" spans="1:39" ht="13.5" thickBot="1" x14ac:dyDescent="0.25">
      <c r="A4" s="51" t="s">
        <v>113</v>
      </c>
      <c r="B4" s="7" t="s">
        <v>1518</v>
      </c>
      <c r="C4" s="51" t="s">
        <v>128</v>
      </c>
      <c r="D4" s="7" t="s">
        <v>308</v>
      </c>
      <c r="E4" s="7" t="s">
        <v>1560</v>
      </c>
      <c r="F4" s="563" t="s">
        <v>972</v>
      </c>
      <c r="G4" s="563" t="s">
        <v>778</v>
      </c>
      <c r="H4" s="1721" t="s">
        <v>1510</v>
      </c>
      <c r="I4" s="1721"/>
      <c r="J4" s="1721"/>
      <c r="K4" s="563"/>
      <c r="L4" s="1721" t="s">
        <v>1671</v>
      </c>
      <c r="M4" s="1721"/>
      <c r="N4" s="1721"/>
      <c r="O4" s="293"/>
      <c r="P4" s="1722" t="s">
        <v>1332</v>
      </c>
      <c r="Q4" s="1723"/>
      <c r="R4" s="293"/>
      <c r="S4" s="1722" t="s">
        <v>1672</v>
      </c>
      <c r="T4" s="1723"/>
      <c r="U4" s="293"/>
      <c r="V4" s="1722" t="s">
        <v>123</v>
      </c>
      <c r="W4" s="1724"/>
      <c r="X4" s="293"/>
      <c r="Y4" s="1725" t="s">
        <v>1673</v>
      </c>
      <c r="Z4" s="1726"/>
      <c r="AA4" s="1726"/>
      <c r="AB4" s="293"/>
      <c r="AC4" s="1721" t="s">
        <v>1673</v>
      </c>
      <c r="AD4" s="1721"/>
      <c r="AE4" s="1721"/>
      <c r="AF4" s="1328"/>
      <c r="AG4" s="1725"/>
      <c r="AH4" s="1726"/>
      <c r="AI4" s="1726"/>
      <c r="AK4" s="1730" t="s">
        <v>1670</v>
      </c>
      <c r="AL4" s="1721"/>
      <c r="AM4" s="1721"/>
    </row>
    <row r="5" spans="1:39" x14ac:dyDescent="0.2">
      <c r="A5" s="968" t="s">
        <v>114</v>
      </c>
      <c r="B5" s="968" t="s">
        <v>1519</v>
      </c>
      <c r="C5" s="968" t="s">
        <v>295</v>
      </c>
      <c r="D5" s="969" t="s">
        <v>116</v>
      </c>
      <c r="E5" s="6" t="s">
        <v>1561</v>
      </c>
      <c r="F5" s="968" t="s">
        <v>38</v>
      </c>
      <c r="G5" s="6" t="s">
        <v>779</v>
      </c>
      <c r="H5" s="22" t="s">
        <v>296</v>
      </c>
      <c r="I5" s="22" t="s">
        <v>368</v>
      </c>
      <c r="J5" s="22" t="s">
        <v>369</v>
      </c>
      <c r="K5" s="968"/>
      <c r="L5" s="22" t="s">
        <v>296</v>
      </c>
      <c r="M5" s="22" t="s">
        <v>368</v>
      </c>
      <c r="N5" s="22" t="s">
        <v>369</v>
      </c>
      <c r="O5" s="22"/>
      <c r="P5" s="22" t="s">
        <v>296</v>
      </c>
      <c r="Q5" s="22" t="s">
        <v>368</v>
      </c>
      <c r="R5" s="22"/>
      <c r="S5" s="22" t="s">
        <v>296</v>
      </c>
      <c r="T5" s="22" t="s">
        <v>368</v>
      </c>
      <c r="U5" s="22"/>
      <c r="V5" s="22" t="s">
        <v>296</v>
      </c>
      <c r="W5" s="22" t="s">
        <v>368</v>
      </c>
      <c r="X5" s="22"/>
      <c r="Y5" s="1727" t="s">
        <v>1273</v>
      </c>
      <c r="Z5" s="1728"/>
      <c r="AA5" s="1729"/>
      <c r="AB5" s="22"/>
      <c r="AC5" s="22" t="s">
        <v>296</v>
      </c>
      <c r="AD5" s="22" t="s">
        <v>368</v>
      </c>
      <c r="AE5" s="22" t="s">
        <v>369</v>
      </c>
      <c r="AF5" s="22"/>
      <c r="AG5" s="1727" t="s">
        <v>1274</v>
      </c>
      <c r="AH5" s="1728"/>
      <c r="AI5" s="1729"/>
      <c r="AK5" s="821" t="s">
        <v>296</v>
      </c>
      <c r="AL5" s="821" t="s">
        <v>368</v>
      </c>
      <c r="AM5" s="821" t="s">
        <v>369</v>
      </c>
    </row>
    <row r="6" spans="1:39" ht="13.5" thickBot="1" x14ac:dyDescent="0.25">
      <c r="A6" s="9" t="s">
        <v>370</v>
      </c>
      <c r="B6" s="10" t="s">
        <v>1520</v>
      </c>
      <c r="C6" s="9"/>
      <c r="D6" s="9" t="s">
        <v>115</v>
      </c>
      <c r="E6" s="10" t="s">
        <v>371</v>
      </c>
      <c r="F6" s="10"/>
      <c r="G6" s="10" t="s">
        <v>780</v>
      </c>
      <c r="H6" s="98"/>
      <c r="I6" s="98"/>
      <c r="J6" s="98"/>
      <c r="K6" s="10"/>
      <c r="L6" s="98"/>
      <c r="M6" s="98"/>
      <c r="N6" s="98"/>
      <c r="O6" s="98"/>
      <c r="P6" s="98"/>
      <c r="Q6" s="98"/>
      <c r="R6" s="98"/>
      <c r="S6" s="98"/>
      <c r="T6" s="98"/>
      <c r="U6" s="98"/>
      <c r="V6" s="98"/>
      <c r="W6" s="98"/>
      <c r="X6" s="98"/>
      <c r="Y6" s="683" t="s">
        <v>296</v>
      </c>
      <c r="Z6" s="683" t="s">
        <v>368</v>
      </c>
      <c r="AA6" s="683" t="s">
        <v>369</v>
      </c>
      <c r="AB6" s="98"/>
      <c r="AC6" s="98"/>
      <c r="AD6" s="98"/>
      <c r="AE6" s="98"/>
      <c r="AF6" s="98"/>
      <c r="AG6" s="683" t="s">
        <v>296</v>
      </c>
      <c r="AH6" s="683" t="s">
        <v>368</v>
      </c>
      <c r="AI6" s="683" t="s">
        <v>369</v>
      </c>
      <c r="AK6" s="1302"/>
      <c r="AL6" s="1302"/>
      <c r="AM6" s="1302"/>
    </row>
    <row r="7" spans="1:39" x14ac:dyDescent="0.2">
      <c r="A7" s="11"/>
      <c r="B7" s="11"/>
      <c r="C7" s="11"/>
      <c r="D7" s="11"/>
      <c r="E7" s="78"/>
      <c r="F7" s="78"/>
      <c r="G7" s="78"/>
      <c r="H7" s="11"/>
      <c r="I7" s="11"/>
      <c r="J7" s="11"/>
      <c r="K7" s="78"/>
      <c r="L7" s="11"/>
      <c r="M7" s="11"/>
      <c r="N7" s="11"/>
      <c r="O7" s="11"/>
      <c r="P7" s="11"/>
      <c r="Q7" s="11"/>
      <c r="R7" s="11"/>
      <c r="S7" s="11"/>
      <c r="T7" s="11"/>
      <c r="U7" s="11"/>
      <c r="V7" s="11"/>
      <c r="W7" s="11"/>
      <c r="X7" s="11"/>
      <c r="Y7" s="675"/>
      <c r="Z7" s="675"/>
      <c r="AA7" s="675"/>
      <c r="AB7" s="11"/>
      <c r="AC7" s="11"/>
      <c r="AD7" s="11"/>
      <c r="AE7" s="11"/>
      <c r="AF7" s="11"/>
      <c r="AG7" s="675"/>
      <c r="AH7" s="675"/>
      <c r="AI7" s="675"/>
      <c r="AK7" s="11"/>
      <c r="AL7" s="11"/>
      <c r="AM7" s="11"/>
    </row>
    <row r="8" spans="1:39" ht="12.75" customHeight="1" x14ac:dyDescent="0.2">
      <c r="A8" s="1037" t="s">
        <v>1472</v>
      </c>
      <c r="B8" s="1047">
        <v>8401</v>
      </c>
      <c r="C8" s="1046" t="s">
        <v>1474</v>
      </c>
      <c r="D8" s="885"/>
      <c r="E8" s="886"/>
      <c r="F8" s="886"/>
      <c r="G8" s="886"/>
      <c r="H8" s="885"/>
      <c r="I8" s="885"/>
      <c r="J8" s="16"/>
      <c r="K8" s="934"/>
      <c r="L8" s="885"/>
      <c r="M8" s="885"/>
      <c r="N8" s="1038" t="s">
        <v>520</v>
      </c>
      <c r="O8" s="885"/>
      <c r="P8" s="885"/>
      <c r="Q8" s="885"/>
      <c r="R8" s="885"/>
      <c r="S8" s="885"/>
      <c r="T8" s="885"/>
      <c r="U8" s="885"/>
      <c r="V8" s="885"/>
      <c r="W8" s="885"/>
      <c r="X8" s="885"/>
      <c r="Y8" s="911"/>
      <c r="Z8" s="911"/>
      <c r="AA8" s="911"/>
      <c r="AB8" s="885"/>
      <c r="AC8" s="885"/>
      <c r="AD8" s="885"/>
      <c r="AE8" s="16"/>
      <c r="AF8" s="16"/>
      <c r="AG8" s="711"/>
      <c r="AH8" s="711"/>
      <c r="AI8" s="711"/>
      <c r="AK8" s="885"/>
      <c r="AL8" s="885"/>
      <c r="AM8" s="16"/>
    </row>
    <row r="9" spans="1:39" ht="12.75" customHeight="1" x14ac:dyDescent="0.2">
      <c r="A9" s="1039"/>
      <c r="B9" s="826"/>
      <c r="C9" s="821"/>
      <c r="D9" s="885"/>
      <c r="E9" s="886"/>
      <c r="F9" s="886"/>
      <c r="G9" s="886"/>
      <c r="H9" s="885"/>
      <c r="I9" s="885"/>
      <c r="J9" s="16"/>
      <c r="K9" s="934"/>
      <c r="L9" s="885"/>
      <c r="M9" s="885"/>
      <c r="N9" s="885"/>
      <c r="O9" s="885"/>
      <c r="P9" s="885"/>
      <c r="Q9" s="885"/>
      <c r="R9" s="885"/>
      <c r="S9" s="885"/>
      <c r="T9" s="885"/>
      <c r="U9" s="885"/>
      <c r="V9" s="885"/>
      <c r="W9" s="885"/>
      <c r="X9" s="885"/>
      <c r="Y9" s="911"/>
      <c r="Z9" s="911"/>
      <c r="AA9" s="911"/>
      <c r="AB9" s="885"/>
      <c r="AC9" s="885"/>
      <c r="AD9" s="885"/>
      <c r="AE9" s="16"/>
      <c r="AF9" s="16"/>
      <c r="AG9" s="711"/>
      <c r="AH9" s="711"/>
      <c r="AI9" s="711"/>
      <c r="AK9" s="885"/>
      <c r="AL9" s="885"/>
      <c r="AM9" s="16"/>
    </row>
    <row r="10" spans="1:39" ht="12.75" customHeight="1" x14ac:dyDescent="0.2">
      <c r="A10" s="885"/>
      <c r="B10" s="885"/>
      <c r="C10" s="885"/>
      <c r="D10" s="885"/>
      <c r="E10" s="1283"/>
      <c r="F10" s="886"/>
      <c r="G10" s="886"/>
      <c r="H10" s="885"/>
      <c r="I10" s="885"/>
      <c r="J10" s="16"/>
      <c r="K10" s="934"/>
      <c r="L10" s="885"/>
      <c r="M10" s="885"/>
      <c r="N10" s="885"/>
      <c r="O10" s="885"/>
      <c r="P10" s="885"/>
      <c r="Q10" s="885"/>
      <c r="R10" s="885"/>
      <c r="S10" s="885"/>
      <c r="T10" s="885"/>
      <c r="U10" s="885"/>
      <c r="V10" s="885"/>
      <c r="W10" s="885"/>
      <c r="X10" s="885"/>
      <c r="Y10" s="911"/>
      <c r="Z10" s="911"/>
      <c r="AA10" s="911"/>
      <c r="AB10" s="885"/>
      <c r="AC10" s="885"/>
      <c r="AD10" s="885"/>
      <c r="AE10" s="16"/>
      <c r="AF10" s="16"/>
      <c r="AG10" s="711"/>
      <c r="AH10" s="711"/>
      <c r="AI10" s="711"/>
      <c r="AK10" s="885"/>
      <c r="AL10" s="885"/>
      <c r="AM10" s="16"/>
    </row>
    <row r="11" spans="1:39" ht="12.75" customHeight="1" x14ac:dyDescent="0.2">
      <c r="A11" s="813"/>
      <c r="B11" s="820" t="s">
        <v>8</v>
      </c>
      <c r="C11" s="821" t="s">
        <v>1514</v>
      </c>
      <c r="D11" s="821"/>
      <c r="E11" s="1264"/>
      <c r="F11" s="802"/>
      <c r="G11" s="802"/>
      <c r="H11" s="885"/>
      <c r="I11" s="885"/>
      <c r="J11" s="16"/>
      <c r="K11" s="953"/>
      <c r="L11" s="885"/>
      <c r="M11" s="885"/>
      <c r="N11" s="885"/>
      <c r="O11" s="885"/>
      <c r="P11" s="885"/>
      <c r="Q11" s="885"/>
      <c r="R11" s="885"/>
      <c r="S11" s="885"/>
      <c r="T11" s="885"/>
      <c r="U11" s="885"/>
      <c r="V11" s="885"/>
      <c r="W11" s="885"/>
      <c r="X11" s="885"/>
      <c r="Y11" s="911"/>
      <c r="Z11" s="911"/>
      <c r="AA11" s="911"/>
      <c r="AB11" s="885"/>
      <c r="AC11" s="885"/>
      <c r="AD11" s="885"/>
      <c r="AE11" s="16"/>
      <c r="AF11" s="16"/>
      <c r="AG11" s="711"/>
      <c r="AH11" s="711"/>
      <c r="AI11" s="711"/>
      <c r="AK11" s="885"/>
      <c r="AL11" s="885"/>
      <c r="AM11" s="16"/>
    </row>
    <row r="12" spans="1:39" ht="12.75" customHeight="1" x14ac:dyDescent="0.2">
      <c r="A12" s="885"/>
      <c r="B12" s="885"/>
      <c r="C12" s="885"/>
      <c r="D12" s="885"/>
      <c r="E12" s="1283"/>
      <c r="F12" s="886"/>
      <c r="G12" s="886"/>
      <c r="H12" s="885"/>
      <c r="I12" s="885"/>
      <c r="J12" s="16"/>
      <c r="K12" s="934"/>
      <c r="L12" s="885"/>
      <c r="M12" s="885"/>
      <c r="N12" s="885"/>
      <c r="O12" s="885"/>
      <c r="P12" s="885"/>
      <c r="Q12" s="885"/>
      <c r="R12" s="885"/>
      <c r="S12" s="885"/>
      <c r="T12" s="885"/>
      <c r="U12" s="885"/>
      <c r="V12" s="885"/>
      <c r="W12" s="885"/>
      <c r="X12" s="885"/>
      <c r="Y12" s="911"/>
      <c r="Z12" s="911"/>
      <c r="AA12" s="911"/>
      <c r="AB12" s="885"/>
      <c r="AC12" s="885"/>
      <c r="AD12" s="885"/>
      <c r="AE12" s="16"/>
      <c r="AF12" s="16"/>
      <c r="AG12" s="711"/>
      <c r="AH12" s="711"/>
      <c r="AI12" s="711"/>
      <c r="AK12" s="885"/>
      <c r="AL12" s="885"/>
      <c r="AM12" s="16"/>
    </row>
    <row r="13" spans="1:39" ht="12.75" customHeight="1" x14ac:dyDescent="0.2">
      <c r="A13" s="885"/>
      <c r="B13" s="885"/>
      <c r="C13" s="888"/>
      <c r="D13" s="885"/>
      <c r="E13" s="1283"/>
      <c r="F13" s="886"/>
      <c r="G13" s="886"/>
      <c r="H13" s="885"/>
      <c r="I13" s="885"/>
      <c r="J13" s="16"/>
      <c r="K13" s="934"/>
      <c r="L13" s="885"/>
      <c r="M13" s="885"/>
      <c r="N13" s="885"/>
      <c r="O13" s="885"/>
      <c r="P13" s="885"/>
      <c r="Q13" s="885"/>
      <c r="R13" s="885"/>
      <c r="S13" s="885"/>
      <c r="T13" s="885"/>
      <c r="U13" s="885"/>
      <c r="V13" s="885"/>
      <c r="W13" s="885"/>
      <c r="X13" s="885"/>
      <c r="Y13" s="911"/>
      <c r="Z13" s="911"/>
      <c r="AA13" s="911"/>
      <c r="AB13" s="885"/>
      <c r="AC13" s="885"/>
      <c r="AD13" s="885"/>
      <c r="AE13" s="16"/>
      <c r="AF13" s="16"/>
      <c r="AG13" s="711"/>
      <c r="AH13" s="711"/>
      <c r="AI13" s="711"/>
      <c r="AK13" s="885"/>
      <c r="AL13" s="885"/>
      <c r="AM13" s="16"/>
    </row>
    <row r="14" spans="1:39" ht="12.75" customHeight="1" x14ac:dyDescent="0.2">
      <c r="A14" s="885"/>
      <c r="B14" s="885"/>
      <c r="C14" s="885"/>
      <c r="D14" s="885"/>
      <c r="E14" s="1283"/>
      <c r="F14" s="886"/>
      <c r="G14" s="886"/>
      <c r="H14" s="885"/>
      <c r="I14" s="885"/>
      <c r="J14" s="16"/>
      <c r="K14" s="934"/>
      <c r="L14" s="885"/>
      <c r="M14" s="885"/>
      <c r="N14" s="885"/>
      <c r="O14" s="885"/>
      <c r="P14" s="885"/>
      <c r="Q14" s="885"/>
      <c r="R14" s="885"/>
      <c r="S14" s="885"/>
      <c r="T14" s="885"/>
      <c r="U14" s="885"/>
      <c r="V14" s="885"/>
      <c r="W14" s="885"/>
      <c r="X14" s="885"/>
      <c r="Y14" s="911"/>
      <c r="Z14" s="911"/>
      <c r="AA14" s="911"/>
      <c r="AB14" s="885"/>
      <c r="AC14" s="885"/>
      <c r="AD14" s="885"/>
      <c r="AE14" s="16"/>
      <c r="AF14" s="16"/>
      <c r="AG14" s="711"/>
      <c r="AH14" s="711"/>
      <c r="AI14" s="711"/>
      <c r="AK14" s="885"/>
      <c r="AL14" s="885"/>
      <c r="AM14" s="16"/>
    </row>
    <row r="15" spans="1:39" ht="12.75" customHeight="1" x14ac:dyDescent="0.2">
      <c r="A15" s="812" t="s">
        <v>824</v>
      </c>
      <c r="B15" s="27" t="s">
        <v>641</v>
      </c>
      <c r="C15" s="52" t="s">
        <v>13</v>
      </c>
      <c r="D15" s="56" t="s">
        <v>875</v>
      </c>
      <c r="E15" s="1258" t="s">
        <v>1608</v>
      </c>
      <c r="F15" s="1065" t="s">
        <v>772</v>
      </c>
      <c r="G15" s="802" t="s">
        <v>789</v>
      </c>
      <c r="H15" s="827"/>
      <c r="I15" s="827"/>
      <c r="J15" s="827">
        <f>SUM(H15:I15)</f>
        <v>0</v>
      </c>
      <c r="K15" s="953"/>
      <c r="L15" s="827"/>
      <c r="M15" s="827"/>
      <c r="N15" s="827">
        <f>SUM(L15:M15)</f>
        <v>0</v>
      </c>
      <c r="O15" s="885"/>
      <c r="P15" s="921"/>
      <c r="Q15" s="885"/>
      <c r="R15" s="885"/>
      <c r="S15" s="1193"/>
      <c r="T15" s="1193"/>
      <c r="U15" s="885"/>
      <c r="V15" s="885"/>
      <c r="W15" s="885"/>
      <c r="X15" s="885"/>
      <c r="Y15" s="696">
        <f>L15+P15+S15+V15</f>
        <v>0</v>
      </c>
      <c r="Z15" s="696">
        <f>M15+Q15+T15+W15</f>
        <v>0</v>
      </c>
      <c r="AA15" s="696">
        <f>SUM(Y15:Z15)</f>
        <v>0</v>
      </c>
      <c r="AB15" s="885"/>
      <c r="AC15" s="816">
        <f t="shared" ref="AC15:AD15" si="0">L15+P15+S15+V15</f>
        <v>0</v>
      </c>
      <c r="AD15" s="816">
        <f t="shared" si="0"/>
        <v>0</v>
      </c>
      <c r="AE15" s="816">
        <f t="shared" ref="AE15" si="1">AC15+AD15</f>
        <v>0</v>
      </c>
      <c r="AF15" s="16"/>
      <c r="AG15" s="702">
        <f>Y15-AC15</f>
        <v>0</v>
      </c>
      <c r="AH15" s="702">
        <f>Z15-AD15</f>
        <v>0</v>
      </c>
      <c r="AI15" s="696">
        <f>SUM(AG15:AH15)</f>
        <v>0</v>
      </c>
      <c r="AK15" s="816">
        <v>491</v>
      </c>
      <c r="AL15" s="816">
        <v>0</v>
      </c>
      <c r="AM15" s="816">
        <v>491</v>
      </c>
    </row>
    <row r="16" spans="1:39" ht="12.75" customHeight="1" x14ac:dyDescent="0.2">
      <c r="A16" s="812"/>
      <c r="B16" s="813"/>
      <c r="C16" s="813"/>
      <c r="D16" s="802"/>
      <c r="E16" s="1264"/>
      <c r="F16" s="802"/>
      <c r="G16" s="802"/>
      <c r="H16" s="827"/>
      <c r="I16" s="827"/>
      <c r="J16" s="227"/>
      <c r="K16" s="953"/>
      <c r="L16" s="827"/>
      <c r="M16" s="827"/>
      <c r="N16" s="227"/>
      <c r="O16" s="885"/>
      <c r="P16" s="885"/>
      <c r="Q16" s="885"/>
      <c r="R16" s="885"/>
      <c r="S16" s="885"/>
      <c r="T16" s="885"/>
      <c r="U16" s="885"/>
      <c r="V16" s="885"/>
      <c r="W16" s="885"/>
      <c r="X16" s="885"/>
      <c r="Y16" s="911"/>
      <c r="Z16" s="911"/>
      <c r="AA16" s="911"/>
      <c r="AB16" s="885"/>
      <c r="AC16" s="885"/>
      <c r="AD16" s="885"/>
      <c r="AE16" s="16"/>
      <c r="AF16" s="16"/>
      <c r="AG16" s="711"/>
      <c r="AH16" s="711"/>
      <c r="AI16" s="711"/>
      <c r="AK16" s="885"/>
      <c r="AL16" s="885"/>
      <c r="AM16" s="16"/>
    </row>
    <row r="17" spans="1:39" ht="12.75" customHeight="1" x14ac:dyDescent="0.2">
      <c r="A17" s="812"/>
      <c r="B17" s="823" t="s">
        <v>288</v>
      </c>
      <c r="C17" s="823" t="s">
        <v>473</v>
      </c>
      <c r="D17" s="806" t="s">
        <v>853</v>
      </c>
      <c r="E17" s="1263"/>
      <c r="F17" s="1095" t="s">
        <v>775</v>
      </c>
      <c r="G17" s="802"/>
      <c r="H17" s="230">
        <f t="shared" ref="H17:I17" si="2">SUM(H15:H16)</f>
        <v>0</v>
      </c>
      <c r="I17" s="230">
        <f t="shared" si="2"/>
        <v>0</v>
      </c>
      <c r="J17" s="230">
        <f>SUM(J15:J16)</f>
        <v>0</v>
      </c>
      <c r="K17" s="565"/>
      <c r="L17" s="230">
        <f t="shared" ref="L17:M17" si="3">SUM(L15:L16)</f>
        <v>0</v>
      </c>
      <c r="M17" s="230">
        <f t="shared" si="3"/>
        <v>0</v>
      </c>
      <c r="N17" s="230">
        <f>SUM(N15:N16)</f>
        <v>0</v>
      </c>
      <c r="O17" s="230"/>
      <c r="P17" s="230">
        <f t="shared" ref="P17:Q17" si="4">SUM(P15:P16)</f>
        <v>0</v>
      </c>
      <c r="Q17" s="230">
        <f t="shared" si="4"/>
        <v>0</v>
      </c>
      <c r="R17" s="230"/>
      <c r="S17" s="230">
        <f t="shared" ref="S17:W17" si="5">SUM(S15:S16)</f>
        <v>0</v>
      </c>
      <c r="T17" s="230">
        <f t="shared" si="5"/>
        <v>0</v>
      </c>
      <c r="U17" s="230"/>
      <c r="V17" s="230">
        <f t="shared" si="5"/>
        <v>0</v>
      </c>
      <c r="W17" s="230">
        <f t="shared" si="5"/>
        <v>0</v>
      </c>
      <c r="X17" s="230"/>
      <c r="Y17" s="705">
        <f>SUM(Y15:Y16)</f>
        <v>0</v>
      </c>
      <c r="Z17" s="705">
        <f t="shared" ref="Z17:AE17" si="6">SUM(Z15:Z16)</f>
        <v>0</v>
      </c>
      <c r="AA17" s="705">
        <f t="shared" si="6"/>
        <v>0</v>
      </c>
      <c r="AB17" s="230"/>
      <c r="AC17" s="230">
        <f t="shared" si="6"/>
        <v>0</v>
      </c>
      <c r="AD17" s="230">
        <f t="shared" si="6"/>
        <v>0</v>
      </c>
      <c r="AE17" s="230">
        <f t="shared" si="6"/>
        <v>0</v>
      </c>
      <c r="AF17" s="16"/>
      <c r="AG17" s="705">
        <f>SUM(AG15:AG16)</f>
        <v>0</v>
      </c>
      <c r="AH17" s="705">
        <f t="shared" ref="AH17:AI17" si="7">SUM(AH15:AH16)</f>
        <v>0</v>
      </c>
      <c r="AI17" s="705">
        <f t="shared" si="7"/>
        <v>0</v>
      </c>
      <c r="AK17" s="910">
        <v>491</v>
      </c>
      <c r="AL17" s="230">
        <v>0</v>
      </c>
      <c r="AM17" s="230">
        <v>491</v>
      </c>
    </row>
    <row r="18" spans="1:39" ht="12.75" customHeight="1" x14ac:dyDescent="0.2">
      <c r="A18" s="885"/>
      <c r="B18" s="885"/>
      <c r="C18" s="885"/>
      <c r="D18" s="885"/>
      <c r="E18" s="1283"/>
      <c r="F18" s="886"/>
      <c r="G18" s="886"/>
      <c r="H18" s="885"/>
      <c r="I18" s="885"/>
      <c r="J18" s="885"/>
      <c r="K18" s="934"/>
      <c r="L18" s="885"/>
      <c r="M18" s="885"/>
      <c r="N18" s="885"/>
      <c r="O18" s="885"/>
      <c r="P18" s="885"/>
      <c r="Q18" s="885"/>
      <c r="R18" s="885"/>
      <c r="S18" s="885"/>
      <c r="T18" s="885"/>
      <c r="U18" s="885"/>
      <c r="V18" s="885"/>
      <c r="W18" s="885"/>
      <c r="X18" s="885"/>
      <c r="Y18" s="911"/>
      <c r="Z18" s="911"/>
      <c r="AA18" s="911"/>
      <c r="AB18" s="885"/>
      <c r="AC18" s="885"/>
      <c r="AD18" s="885"/>
      <c r="AE18" s="16"/>
      <c r="AF18" s="16"/>
      <c r="AG18" s="711"/>
      <c r="AH18" s="711"/>
      <c r="AI18" s="711"/>
      <c r="AK18" s="885"/>
      <c r="AL18" s="885"/>
      <c r="AM18" s="16"/>
    </row>
    <row r="19" spans="1:39" ht="12.75" customHeight="1" x14ac:dyDescent="0.2">
      <c r="A19" s="885"/>
      <c r="B19" s="885"/>
      <c r="C19" s="888" t="s">
        <v>300</v>
      </c>
      <c r="D19" s="889"/>
      <c r="E19" s="1283"/>
      <c r="F19" s="886"/>
      <c r="G19" s="886"/>
      <c r="H19" s="885"/>
      <c r="I19" s="885"/>
      <c r="J19" s="885"/>
      <c r="K19" s="934"/>
      <c r="L19" s="885"/>
      <c r="M19" s="885"/>
      <c r="N19" s="885"/>
      <c r="O19" s="885"/>
      <c r="P19" s="885"/>
      <c r="Q19" s="885"/>
      <c r="R19" s="885"/>
      <c r="S19" s="885"/>
      <c r="T19" s="885"/>
      <c r="U19" s="885"/>
      <c r="V19" s="885"/>
      <c r="W19" s="885"/>
      <c r="X19" s="885"/>
      <c r="Y19" s="911"/>
      <c r="Z19" s="911"/>
      <c r="AA19" s="911"/>
      <c r="AB19" s="885"/>
      <c r="AC19" s="885"/>
      <c r="AD19" s="885"/>
      <c r="AE19" s="16"/>
      <c r="AF19" s="16"/>
      <c r="AG19" s="711"/>
      <c r="AH19" s="711"/>
      <c r="AI19" s="711"/>
      <c r="AK19" s="885"/>
      <c r="AL19" s="885"/>
      <c r="AM19" s="16"/>
    </row>
    <row r="20" spans="1:39" ht="12.75" customHeight="1" x14ac:dyDescent="0.2">
      <c r="A20" s="885"/>
      <c r="B20" s="885"/>
      <c r="C20" s="885"/>
      <c r="D20" s="889"/>
      <c r="E20" s="1283"/>
      <c r="F20" s="886"/>
      <c r="G20" s="886"/>
      <c r="H20" s="885"/>
      <c r="I20" s="885"/>
      <c r="J20" s="885"/>
      <c r="K20" s="934"/>
      <c r="L20" s="885"/>
      <c r="M20" s="885"/>
      <c r="N20" s="885"/>
      <c r="O20" s="885"/>
      <c r="P20" s="885"/>
      <c r="Q20" s="885"/>
      <c r="R20" s="885"/>
      <c r="S20" s="885"/>
      <c r="T20" s="885"/>
      <c r="U20" s="885"/>
      <c r="V20" s="885"/>
      <c r="W20" s="885"/>
      <c r="X20" s="885"/>
      <c r="Y20" s="911"/>
      <c r="Z20" s="911"/>
      <c r="AA20" s="911"/>
      <c r="AB20" s="885"/>
      <c r="AC20" s="885"/>
      <c r="AD20" s="885"/>
      <c r="AE20" s="16"/>
      <c r="AF20" s="16"/>
      <c r="AG20" s="711"/>
      <c r="AH20" s="711"/>
      <c r="AI20" s="711"/>
      <c r="AK20" s="885"/>
      <c r="AL20" s="885"/>
      <c r="AM20" s="16"/>
    </row>
    <row r="21" spans="1:39" ht="12.75" customHeight="1" x14ac:dyDescent="0.2">
      <c r="A21" s="792"/>
      <c r="B21" s="820" t="s">
        <v>167</v>
      </c>
      <c r="C21" s="906" t="s">
        <v>1352</v>
      </c>
      <c r="D21" s="1040" t="s">
        <v>862</v>
      </c>
      <c r="E21" s="1283"/>
      <c r="F21" s="886"/>
      <c r="G21" s="886"/>
      <c r="H21" s="885"/>
      <c r="I21" s="885"/>
      <c r="J21" s="885"/>
      <c r="K21" s="934"/>
      <c r="L21" s="885"/>
      <c r="M21" s="885"/>
      <c r="N21" s="885"/>
      <c r="O21" s="885"/>
      <c r="P21" s="885"/>
      <c r="Q21" s="885"/>
      <c r="R21" s="885"/>
      <c r="S21" s="885"/>
      <c r="T21" s="885"/>
      <c r="U21" s="885"/>
      <c r="V21" s="885"/>
      <c r="W21" s="885"/>
      <c r="X21" s="885"/>
      <c r="Y21" s="911"/>
      <c r="Z21" s="911"/>
      <c r="AA21" s="911"/>
      <c r="AB21" s="885"/>
      <c r="AC21" s="885"/>
      <c r="AD21" s="885"/>
      <c r="AE21" s="16"/>
      <c r="AF21" s="16"/>
      <c r="AG21" s="711"/>
      <c r="AH21" s="711"/>
      <c r="AI21" s="711"/>
      <c r="AK21" s="885"/>
      <c r="AL21" s="885"/>
      <c r="AM21" s="16"/>
    </row>
    <row r="22" spans="1:39" ht="12.75" customHeight="1" x14ac:dyDescent="0.2">
      <c r="A22" s="885"/>
      <c r="B22" s="885"/>
      <c r="C22" s="885"/>
      <c r="D22" s="885"/>
      <c r="E22" s="1283"/>
      <c r="F22" s="886"/>
      <c r="G22" s="886"/>
      <c r="H22" s="885"/>
      <c r="I22" s="885"/>
      <c r="J22" s="885"/>
      <c r="K22" s="934"/>
      <c r="L22" s="885"/>
      <c r="M22" s="885"/>
      <c r="N22" s="885"/>
      <c r="O22" s="885"/>
      <c r="P22" s="885"/>
      <c r="Q22" s="885"/>
      <c r="R22" s="885"/>
      <c r="S22" s="885"/>
      <c r="T22" s="885"/>
      <c r="U22" s="885"/>
      <c r="V22" s="885"/>
      <c r="W22" s="885"/>
      <c r="X22" s="885"/>
      <c r="Y22" s="911"/>
      <c r="Z22" s="911"/>
      <c r="AA22" s="911"/>
      <c r="AB22" s="885"/>
      <c r="AC22" s="885"/>
      <c r="AD22" s="885"/>
      <c r="AE22" s="16"/>
      <c r="AF22" s="16"/>
      <c r="AG22" s="711"/>
      <c r="AH22" s="711"/>
      <c r="AI22" s="711"/>
      <c r="AK22" s="885"/>
      <c r="AL22" s="885"/>
      <c r="AM22" s="16"/>
    </row>
    <row r="23" spans="1:39" ht="12.75" hidden="1" customHeight="1" x14ac:dyDescent="0.2">
      <c r="A23" s="812" t="s">
        <v>824</v>
      </c>
      <c r="B23" s="813"/>
      <c r="C23" s="813"/>
      <c r="D23" s="802"/>
      <c r="E23" s="1264"/>
      <c r="F23" s="802"/>
      <c r="G23" s="802" t="s">
        <v>789</v>
      </c>
      <c r="H23" s="848"/>
      <c r="I23" s="848"/>
      <c r="J23" s="815">
        <f t="shared" ref="J23:J27" si="8">SUM(H23:I23)</f>
        <v>0</v>
      </c>
      <c r="K23" s="953"/>
      <c r="L23" s="848"/>
      <c r="M23" s="848"/>
      <c r="N23" s="815">
        <f t="shared" ref="N23:N27" si="9">SUM(L23:M23)</f>
        <v>0</v>
      </c>
      <c r="O23" s="885"/>
      <c r="P23" s="885"/>
      <c r="Q23" s="885"/>
      <c r="R23" s="885"/>
      <c r="S23" s="885"/>
      <c r="T23" s="885"/>
      <c r="U23" s="885"/>
      <c r="V23" s="885"/>
      <c r="W23" s="885"/>
      <c r="X23" s="885"/>
      <c r="Y23" s="911"/>
      <c r="Z23" s="911"/>
      <c r="AA23" s="911"/>
      <c r="AB23" s="885"/>
      <c r="AC23" s="816">
        <f t="shared" ref="AC23:AD27" si="10">L23+P23+S23+V23</f>
        <v>0</v>
      </c>
      <c r="AD23" s="816">
        <f t="shared" si="10"/>
        <v>0</v>
      </c>
      <c r="AE23" s="816">
        <f t="shared" ref="AE23:AE27" si="11">AC23+AD23</f>
        <v>0</v>
      </c>
      <c r="AF23" s="16"/>
      <c r="AG23" s="711"/>
      <c r="AH23" s="711"/>
      <c r="AI23" s="711"/>
      <c r="AK23" s="816">
        <v>0</v>
      </c>
      <c r="AL23" s="816">
        <v>0</v>
      </c>
      <c r="AM23" s="816">
        <v>0</v>
      </c>
    </row>
    <row r="24" spans="1:39" ht="12.75" customHeight="1" x14ac:dyDescent="0.2">
      <c r="A24" s="812" t="s">
        <v>824</v>
      </c>
      <c r="B24" s="813" t="s">
        <v>1089</v>
      </c>
      <c r="C24" s="813" t="s">
        <v>1230</v>
      </c>
      <c r="D24" s="802" t="s">
        <v>1311</v>
      </c>
      <c r="E24" s="1264"/>
      <c r="F24" s="802" t="s">
        <v>984</v>
      </c>
      <c r="G24" s="802" t="s">
        <v>789</v>
      </c>
      <c r="H24" s="885"/>
      <c r="I24" s="885"/>
      <c r="J24" s="815">
        <f t="shared" si="8"/>
        <v>0</v>
      </c>
      <c r="K24" s="953"/>
      <c r="L24" s="885"/>
      <c r="M24" s="885"/>
      <c r="N24" s="815">
        <f t="shared" si="9"/>
        <v>0</v>
      </c>
      <c r="O24" s="885"/>
      <c r="P24" s="964"/>
      <c r="Q24" s="964"/>
      <c r="R24" s="885"/>
      <c r="S24" s="816"/>
      <c r="T24" s="816"/>
      <c r="U24" s="885"/>
      <c r="V24" s="885"/>
      <c r="W24" s="885"/>
      <c r="X24" s="885"/>
      <c r="Y24" s="696">
        <f>L24+P24+S24+V24</f>
        <v>0</v>
      </c>
      <c r="Z24" s="696">
        <f>M24+Q24+T24+W24</f>
        <v>0</v>
      </c>
      <c r="AA24" s="696">
        <f>SUM(Y24:Z24)</f>
        <v>0</v>
      </c>
      <c r="AB24" s="885"/>
      <c r="AC24" s="816">
        <f t="shared" si="10"/>
        <v>0</v>
      </c>
      <c r="AD24" s="816">
        <f t="shared" si="10"/>
        <v>0</v>
      </c>
      <c r="AE24" s="816">
        <f t="shared" si="11"/>
        <v>0</v>
      </c>
      <c r="AF24" s="16"/>
      <c r="AG24" s="702">
        <f>Y24-AC24</f>
        <v>0</v>
      </c>
      <c r="AH24" s="702">
        <f>Z24-AD24</f>
        <v>0</v>
      </c>
      <c r="AI24" s="696">
        <f>SUM(AG24:AH24)</f>
        <v>0</v>
      </c>
      <c r="AK24" s="816">
        <v>0</v>
      </c>
      <c r="AL24" s="816">
        <v>0</v>
      </c>
      <c r="AM24" s="816">
        <v>0</v>
      </c>
    </row>
    <row r="25" spans="1:39" ht="12.75" hidden="1" customHeight="1" x14ac:dyDescent="0.2">
      <c r="A25" s="812" t="s">
        <v>824</v>
      </c>
      <c r="B25" s="813" t="s">
        <v>214</v>
      </c>
      <c r="C25" s="813" t="s">
        <v>215</v>
      </c>
      <c r="D25" s="802" t="s">
        <v>962</v>
      </c>
      <c r="E25" s="1264"/>
      <c r="F25" s="802" t="s">
        <v>984</v>
      </c>
      <c r="G25" s="802" t="s">
        <v>789</v>
      </c>
      <c r="H25" s="885"/>
      <c r="I25" s="885"/>
      <c r="J25" s="815">
        <f t="shared" si="8"/>
        <v>0</v>
      </c>
      <c r="K25" s="953"/>
      <c r="L25" s="885"/>
      <c r="M25" s="885"/>
      <c r="N25" s="815">
        <f t="shared" si="9"/>
        <v>0</v>
      </c>
      <c r="O25" s="885"/>
      <c r="P25" s="885"/>
      <c r="Q25" s="885"/>
      <c r="R25" s="885"/>
      <c r="S25" s="885"/>
      <c r="T25" s="885"/>
      <c r="U25" s="885"/>
      <c r="V25" s="885"/>
      <c r="W25" s="885"/>
      <c r="X25" s="885"/>
      <c r="Y25" s="911"/>
      <c r="Z25" s="911"/>
      <c r="AA25" s="911"/>
      <c r="AB25" s="885"/>
      <c r="AC25" s="816">
        <f t="shared" si="10"/>
        <v>0</v>
      </c>
      <c r="AD25" s="816">
        <f t="shared" si="10"/>
        <v>0</v>
      </c>
      <c r="AE25" s="816">
        <f t="shared" si="11"/>
        <v>0</v>
      </c>
      <c r="AF25" s="16"/>
      <c r="AG25" s="711"/>
      <c r="AH25" s="711"/>
      <c r="AI25" s="711"/>
      <c r="AK25" s="816">
        <v>0</v>
      </c>
      <c r="AL25" s="816">
        <v>0</v>
      </c>
      <c r="AM25" s="816">
        <v>0</v>
      </c>
    </row>
    <row r="26" spans="1:39" ht="12.75" customHeight="1" x14ac:dyDescent="0.2">
      <c r="A26" s="812" t="s">
        <v>824</v>
      </c>
      <c r="B26" s="813" t="s">
        <v>230</v>
      </c>
      <c r="C26" s="813" t="s">
        <v>229</v>
      </c>
      <c r="D26" s="802" t="s">
        <v>863</v>
      </c>
      <c r="E26" s="1264"/>
      <c r="F26" s="802" t="s">
        <v>917</v>
      </c>
      <c r="G26" s="802" t="s">
        <v>789</v>
      </c>
      <c r="H26" s="885"/>
      <c r="I26" s="885"/>
      <c r="J26" s="815">
        <f t="shared" si="8"/>
        <v>0</v>
      </c>
      <c r="K26" s="953"/>
      <c r="L26" s="885"/>
      <c r="M26" s="885"/>
      <c r="N26" s="815">
        <f t="shared" si="9"/>
        <v>0</v>
      </c>
      <c r="O26" s="885"/>
      <c r="P26" s="885"/>
      <c r="Q26" s="885"/>
      <c r="R26" s="885"/>
      <c r="S26" s="922"/>
      <c r="T26" s="922"/>
      <c r="U26" s="885"/>
      <c r="V26" s="885"/>
      <c r="W26" s="885"/>
      <c r="X26" s="885"/>
      <c r="Y26" s="911"/>
      <c r="Z26" s="911"/>
      <c r="AA26" s="911"/>
      <c r="AB26" s="885"/>
      <c r="AC26" s="816">
        <f t="shared" si="10"/>
        <v>0</v>
      </c>
      <c r="AD26" s="816">
        <f t="shared" si="10"/>
        <v>0</v>
      </c>
      <c r="AE26" s="816">
        <f t="shared" si="11"/>
        <v>0</v>
      </c>
      <c r="AF26" s="16"/>
      <c r="AG26" s="711"/>
      <c r="AH26" s="711"/>
      <c r="AI26" s="711"/>
      <c r="AK26" s="816">
        <v>0</v>
      </c>
      <c r="AL26" s="816">
        <v>0</v>
      </c>
      <c r="AM26" s="816">
        <v>0</v>
      </c>
    </row>
    <row r="27" spans="1:39" ht="12.75" customHeight="1" x14ac:dyDescent="0.2">
      <c r="A27" s="792" t="s">
        <v>824</v>
      </c>
      <c r="B27" s="801" t="s">
        <v>893</v>
      </c>
      <c r="C27" s="801" t="s">
        <v>937</v>
      </c>
      <c r="D27" s="808" t="s">
        <v>1076</v>
      </c>
      <c r="E27" s="1293"/>
      <c r="F27" s="802" t="s">
        <v>917</v>
      </c>
      <c r="G27" s="802" t="s">
        <v>789</v>
      </c>
      <c r="H27" s="885"/>
      <c r="I27" s="885"/>
      <c r="J27" s="815">
        <f t="shared" si="8"/>
        <v>0</v>
      </c>
      <c r="K27" s="953"/>
      <c r="L27" s="885"/>
      <c r="M27" s="885"/>
      <c r="N27" s="815">
        <f t="shared" si="9"/>
        <v>0</v>
      </c>
      <c r="O27" s="885"/>
      <c r="P27" s="885"/>
      <c r="Q27" s="885"/>
      <c r="R27" s="885"/>
      <c r="S27" s="885"/>
      <c r="T27" s="885"/>
      <c r="U27" s="885"/>
      <c r="V27" s="885"/>
      <c r="W27" s="885"/>
      <c r="X27" s="885"/>
      <c r="Y27" s="911"/>
      <c r="Z27" s="911"/>
      <c r="AA27" s="911"/>
      <c r="AB27" s="885"/>
      <c r="AC27" s="816">
        <f t="shared" si="10"/>
        <v>0</v>
      </c>
      <c r="AD27" s="816">
        <f t="shared" si="10"/>
        <v>0</v>
      </c>
      <c r="AE27" s="816">
        <f t="shared" si="11"/>
        <v>0</v>
      </c>
      <c r="AF27" s="16"/>
      <c r="AG27" s="711"/>
      <c r="AH27" s="711"/>
      <c r="AI27" s="711"/>
      <c r="AK27" s="816">
        <v>0</v>
      </c>
      <c r="AL27" s="816">
        <v>0</v>
      </c>
      <c r="AM27" s="816">
        <v>0</v>
      </c>
    </row>
    <row r="28" spans="1:39" ht="12.75" customHeight="1" x14ac:dyDescent="0.2">
      <c r="A28" s="885"/>
      <c r="B28" s="885"/>
      <c r="C28" s="885"/>
      <c r="D28" s="885"/>
      <c r="E28" s="1283"/>
      <c r="F28" s="886"/>
      <c r="G28" s="886"/>
      <c r="H28" s="885"/>
      <c r="I28" s="885"/>
      <c r="J28" s="885"/>
      <c r="K28" s="934"/>
      <c r="L28" s="885"/>
      <c r="M28" s="885"/>
      <c r="N28" s="885"/>
      <c r="O28" s="885"/>
      <c r="P28" s="885"/>
      <c r="Q28" s="885"/>
      <c r="R28" s="885"/>
      <c r="S28" s="885"/>
      <c r="T28" s="885"/>
      <c r="U28" s="885"/>
      <c r="V28" s="885"/>
      <c r="W28" s="885"/>
      <c r="X28" s="885"/>
      <c r="Y28" s="911"/>
      <c r="Z28" s="911"/>
      <c r="AA28" s="911"/>
      <c r="AB28" s="885"/>
      <c r="AC28" s="885"/>
      <c r="AD28" s="885"/>
      <c r="AE28" s="16"/>
      <c r="AF28" s="16"/>
      <c r="AG28" s="711"/>
      <c r="AH28" s="711"/>
      <c r="AI28" s="711"/>
      <c r="AK28" s="885"/>
      <c r="AL28" s="885"/>
      <c r="AM28" s="16"/>
    </row>
    <row r="29" spans="1:39" ht="12.75" customHeight="1" x14ac:dyDescent="0.2">
      <c r="A29" s="885"/>
      <c r="B29" s="823" t="s">
        <v>238</v>
      </c>
      <c r="C29" s="823" t="s">
        <v>458</v>
      </c>
      <c r="D29" s="806" t="s">
        <v>864</v>
      </c>
      <c r="E29" s="1278"/>
      <c r="F29" s="802" t="s">
        <v>983</v>
      </c>
      <c r="G29" s="886"/>
      <c r="H29" s="910">
        <f>SUM(H23:H28)</f>
        <v>0</v>
      </c>
      <c r="I29" s="230">
        <f>SUM(I23:I28)</f>
        <v>0</v>
      </c>
      <c r="J29" s="230">
        <f>SUM(J23:J28)</f>
        <v>0</v>
      </c>
      <c r="K29" s="934"/>
      <c r="L29" s="910">
        <f>SUM(L23:L28)</f>
        <v>0</v>
      </c>
      <c r="M29" s="230">
        <f>SUM(M23:M28)</f>
        <v>0</v>
      </c>
      <c r="N29" s="230">
        <f>SUM(N23:N28)</f>
        <v>0</v>
      </c>
      <c r="O29" s="230"/>
      <c r="P29" s="230">
        <f>SUM(P23:P28)</f>
        <v>0</v>
      </c>
      <c r="Q29" s="230">
        <f>SUM(Q23:Q28)</f>
        <v>0</v>
      </c>
      <c r="R29" s="230"/>
      <c r="S29" s="230">
        <f>SUM(S23:S28)</f>
        <v>0</v>
      </c>
      <c r="T29" s="230">
        <f>SUM(T23:T28)</f>
        <v>0</v>
      </c>
      <c r="U29" s="230"/>
      <c r="V29" s="230">
        <f>SUM(V23:V28)</f>
        <v>0</v>
      </c>
      <c r="W29" s="230">
        <f>SUM(W23:W28)</f>
        <v>0</v>
      </c>
      <c r="X29" s="230"/>
      <c r="Y29" s="705">
        <f t="shared" ref="Y29:AE29" si="12">SUM(Y23:Y28)</f>
        <v>0</v>
      </c>
      <c r="Z29" s="705">
        <f t="shared" si="12"/>
        <v>0</v>
      </c>
      <c r="AA29" s="705">
        <f t="shared" si="12"/>
        <v>0</v>
      </c>
      <c r="AB29" s="230"/>
      <c r="AC29" s="230">
        <f t="shared" si="12"/>
        <v>0</v>
      </c>
      <c r="AD29" s="230">
        <f t="shared" si="12"/>
        <v>0</v>
      </c>
      <c r="AE29" s="230">
        <f t="shared" si="12"/>
        <v>0</v>
      </c>
      <c r="AF29" s="16"/>
      <c r="AG29" s="705">
        <f>SUM(AG27:AG28)</f>
        <v>0</v>
      </c>
      <c r="AH29" s="705">
        <f t="shared" ref="AH29:AI29" si="13">SUM(AH27:AH28)</f>
        <v>0</v>
      </c>
      <c r="AI29" s="705">
        <f t="shared" si="13"/>
        <v>0</v>
      </c>
      <c r="AK29" s="910">
        <v>0</v>
      </c>
      <c r="AL29" s="230">
        <v>0</v>
      </c>
      <c r="AM29" s="230">
        <v>0</v>
      </c>
    </row>
    <row r="30" spans="1:39" ht="12.75" customHeight="1" x14ac:dyDescent="0.2">
      <c r="A30" s="885"/>
      <c r="B30" s="885"/>
      <c r="C30" s="885"/>
      <c r="D30" s="885"/>
      <c r="E30" s="1283"/>
      <c r="F30" s="886"/>
      <c r="G30" s="886"/>
      <c r="H30" s="885"/>
      <c r="I30" s="885"/>
      <c r="J30" s="885"/>
      <c r="K30" s="934"/>
      <c r="L30" s="885"/>
      <c r="M30" s="885"/>
      <c r="N30" s="885"/>
      <c r="O30" s="885"/>
      <c r="P30" s="885"/>
      <c r="Q30" s="885"/>
      <c r="R30" s="885"/>
      <c r="S30" s="885"/>
      <c r="T30" s="885"/>
      <c r="U30" s="885"/>
      <c r="V30" s="885"/>
      <c r="W30" s="885"/>
      <c r="X30" s="885"/>
      <c r="Y30" s="911"/>
      <c r="Z30" s="911"/>
      <c r="AA30" s="911"/>
      <c r="AB30" s="885"/>
      <c r="AC30" s="885"/>
      <c r="AD30" s="885"/>
      <c r="AE30" s="16"/>
      <c r="AF30" s="16"/>
      <c r="AG30" s="711"/>
      <c r="AH30" s="711"/>
      <c r="AI30" s="711"/>
      <c r="AK30" s="885"/>
      <c r="AL30" s="885"/>
      <c r="AM30" s="16"/>
    </row>
    <row r="31" spans="1:39" ht="12.75" customHeight="1" x14ac:dyDescent="0.2">
      <c r="A31" s="951"/>
      <c r="B31" s="1018" t="s">
        <v>167</v>
      </c>
      <c r="C31" s="1012" t="s">
        <v>1499</v>
      </c>
      <c r="D31" s="1010" t="s">
        <v>1605</v>
      </c>
      <c r="E31" s="1259"/>
      <c r="F31" s="1090"/>
      <c r="G31" s="1090"/>
      <c r="H31" s="991"/>
      <c r="I31" s="991"/>
      <c r="J31" s="991"/>
      <c r="K31" s="1090"/>
      <c r="L31" s="964"/>
      <c r="M31" s="964"/>
      <c r="N31" s="964"/>
      <c r="O31" s="963"/>
      <c r="P31" s="1014"/>
      <c r="Q31" s="1014"/>
      <c r="R31" s="1014"/>
      <c r="S31" s="1014"/>
      <c r="T31" s="1014"/>
      <c r="U31" s="1014"/>
      <c r="V31" s="1014"/>
      <c r="W31" s="1014"/>
      <c r="X31" s="963"/>
      <c r="Y31" s="1015"/>
      <c r="Z31" s="1015"/>
      <c r="AA31" s="1015"/>
      <c r="AB31" s="963"/>
      <c r="AC31" s="964"/>
      <c r="AD31" s="964"/>
      <c r="AE31" s="964"/>
      <c r="AF31" s="16"/>
      <c r="AG31" s="711"/>
      <c r="AH31" s="711"/>
      <c r="AI31" s="711"/>
      <c r="AK31" s="816"/>
      <c r="AL31" s="816"/>
      <c r="AM31" s="816"/>
    </row>
    <row r="32" spans="1:39" ht="12.75" customHeight="1" x14ac:dyDescent="0.2">
      <c r="A32" s="951"/>
      <c r="B32" s="945"/>
      <c r="C32" s="945"/>
      <c r="D32" s="953"/>
      <c r="E32" s="1259"/>
      <c r="F32" s="1090"/>
      <c r="G32" s="1090"/>
      <c r="H32" s="991"/>
      <c r="I32" s="991"/>
      <c r="J32" s="991"/>
      <c r="K32" s="1090"/>
      <c r="L32" s="964"/>
      <c r="M32" s="964"/>
      <c r="N32" s="964"/>
      <c r="O32" s="963"/>
      <c r="P32" s="1014"/>
      <c r="Q32" s="1014"/>
      <c r="R32" s="1014"/>
      <c r="S32" s="1014"/>
      <c r="T32" s="1014"/>
      <c r="U32" s="1014"/>
      <c r="V32" s="1014"/>
      <c r="W32" s="1014"/>
      <c r="X32" s="963"/>
      <c r="Y32" s="1015"/>
      <c r="Z32" s="1015"/>
      <c r="AA32" s="1015"/>
      <c r="AB32" s="963"/>
      <c r="AC32" s="964"/>
      <c r="AD32" s="964"/>
      <c r="AE32" s="964"/>
      <c r="AF32" s="16"/>
      <c r="AG32" s="711"/>
      <c r="AH32" s="711"/>
      <c r="AI32" s="711"/>
      <c r="AK32" s="816"/>
      <c r="AL32" s="816"/>
      <c r="AM32" s="816"/>
    </row>
    <row r="33" spans="1:39" ht="12.75" customHeight="1" x14ac:dyDescent="0.2">
      <c r="A33" s="951" t="s">
        <v>824</v>
      </c>
      <c r="B33" s="945" t="s">
        <v>750</v>
      </c>
      <c r="C33" s="945" t="s">
        <v>1501</v>
      </c>
      <c r="D33" s="953" t="s">
        <v>902</v>
      </c>
      <c r="E33" s="1259" t="s">
        <v>1607</v>
      </c>
      <c r="F33" s="1090" t="s">
        <v>984</v>
      </c>
      <c r="G33" s="1090" t="s">
        <v>789</v>
      </c>
      <c r="H33" s="920"/>
      <c r="I33" s="920"/>
      <c r="J33" s="920">
        <f>SUM(H33:I33)</f>
        <v>0</v>
      </c>
      <c r="K33" s="1090"/>
      <c r="L33" s="920"/>
      <c r="M33" s="920"/>
      <c r="N33" s="920">
        <f>SUM(L33:M33)</f>
        <v>0</v>
      </c>
      <c r="O33" s="938"/>
      <c r="P33" s="137"/>
      <c r="Q33" s="137"/>
      <c r="R33" s="922"/>
      <c r="S33" s="922"/>
      <c r="T33" s="922"/>
      <c r="U33" s="999"/>
      <c r="V33" s="922"/>
      <c r="W33" s="922"/>
      <c r="X33" s="938"/>
      <c r="Y33" s="923">
        <f>L33+P33+S33+V33</f>
        <v>0</v>
      </c>
      <c r="Z33" s="923">
        <f>M33+Q33+T33+W33</f>
        <v>0</v>
      </c>
      <c r="AA33" s="923">
        <f>SUM(Y33:Z33)</f>
        <v>0</v>
      </c>
      <c r="AB33" s="938"/>
      <c r="AC33" s="920">
        <f>L33+P33+S33+V33</f>
        <v>0</v>
      </c>
      <c r="AD33" s="920">
        <f>M33+Q33+T33+W33</f>
        <v>0</v>
      </c>
      <c r="AE33" s="920">
        <f>SUM(AC33:AD33)</f>
        <v>0</v>
      </c>
      <c r="AF33" s="16"/>
      <c r="AG33" s="711"/>
      <c r="AH33" s="711"/>
      <c r="AI33" s="711"/>
      <c r="AK33" s="819">
        <v>2030</v>
      </c>
      <c r="AL33" s="819">
        <v>549</v>
      </c>
      <c r="AM33" s="819">
        <v>2579</v>
      </c>
    </row>
    <row r="34" spans="1:39" ht="12.75" customHeight="1" x14ac:dyDescent="0.2">
      <c r="A34" s="933"/>
      <c r="B34" s="933"/>
      <c r="C34" s="933"/>
      <c r="D34" s="939"/>
      <c r="E34" s="1279"/>
      <c r="F34" s="940"/>
      <c r="G34" s="940"/>
      <c r="H34" s="933"/>
      <c r="I34" s="933"/>
      <c r="J34" s="933"/>
      <c r="K34" s="940"/>
      <c r="L34" s="933"/>
      <c r="M34" s="933"/>
      <c r="N34" s="933"/>
      <c r="O34" s="933"/>
      <c r="P34" s="933"/>
      <c r="Q34" s="933"/>
      <c r="R34" s="933"/>
      <c r="S34" s="933"/>
      <c r="T34" s="933"/>
      <c r="U34" s="933"/>
      <c r="V34" s="933"/>
      <c r="W34" s="933"/>
      <c r="X34" s="933"/>
      <c r="Y34" s="935"/>
      <c r="Z34" s="935"/>
      <c r="AA34" s="935"/>
      <c r="AB34" s="933"/>
      <c r="AC34" s="933"/>
      <c r="AD34" s="933"/>
      <c r="AE34" s="16"/>
      <c r="AF34" s="16"/>
      <c r="AG34" s="711"/>
      <c r="AH34" s="711"/>
      <c r="AI34" s="711"/>
      <c r="AK34" s="885"/>
      <c r="AL34" s="885"/>
      <c r="AM34" s="16"/>
    </row>
    <row r="35" spans="1:39" ht="12.75" customHeight="1" x14ac:dyDescent="0.2">
      <c r="A35" s="933"/>
      <c r="B35" s="823" t="s">
        <v>238</v>
      </c>
      <c r="C35" s="823" t="s">
        <v>458</v>
      </c>
      <c r="D35" s="806" t="s">
        <v>864</v>
      </c>
      <c r="E35" s="1278"/>
      <c r="F35" s="802" t="s">
        <v>983</v>
      </c>
      <c r="G35" s="934"/>
      <c r="H35" s="1019">
        <f t="shared" ref="H35:I35" si="14">SUM(H33:H34)</f>
        <v>0</v>
      </c>
      <c r="I35" s="230">
        <f t="shared" si="14"/>
        <v>0</v>
      </c>
      <c r="J35" s="230">
        <f>SUM(J33:J34)</f>
        <v>0</v>
      </c>
      <c r="K35" s="934"/>
      <c r="L35" s="1019">
        <f t="shared" ref="L35:M35" si="15">SUM(L33:L34)</f>
        <v>0</v>
      </c>
      <c r="M35" s="230">
        <f t="shared" si="15"/>
        <v>0</v>
      </c>
      <c r="N35" s="230">
        <f>SUM(N33:N34)</f>
        <v>0</v>
      </c>
      <c r="O35" s="230"/>
      <c r="P35" s="230">
        <f t="shared" ref="P35:Q35" si="16">SUM(P33:P34)</f>
        <v>0</v>
      </c>
      <c r="Q35" s="230">
        <f t="shared" si="16"/>
        <v>0</v>
      </c>
      <c r="R35" s="230"/>
      <c r="S35" s="230">
        <f t="shared" ref="S35:W35" si="17">SUM(S33:S34)</f>
        <v>0</v>
      </c>
      <c r="T35" s="230">
        <f t="shared" si="17"/>
        <v>0</v>
      </c>
      <c r="U35" s="230"/>
      <c r="V35" s="230">
        <f t="shared" si="17"/>
        <v>0</v>
      </c>
      <c r="W35" s="230">
        <f t="shared" si="17"/>
        <v>0</v>
      </c>
      <c r="X35" s="230"/>
      <c r="Y35" s="705">
        <f>SUM(Y33:Y34)</f>
        <v>0</v>
      </c>
      <c r="Z35" s="705">
        <f t="shared" ref="Z35:AE35" si="18">SUM(Z33:Z34)</f>
        <v>0</v>
      </c>
      <c r="AA35" s="705">
        <f t="shared" si="18"/>
        <v>0</v>
      </c>
      <c r="AB35" s="230"/>
      <c r="AC35" s="230">
        <f t="shared" si="18"/>
        <v>0</v>
      </c>
      <c r="AD35" s="230">
        <f t="shared" si="18"/>
        <v>0</v>
      </c>
      <c r="AE35" s="230">
        <f t="shared" si="18"/>
        <v>0</v>
      </c>
      <c r="AF35" s="16"/>
      <c r="AG35" s="711"/>
      <c r="AH35" s="711"/>
      <c r="AI35" s="711"/>
      <c r="AK35" s="910">
        <v>2030</v>
      </c>
      <c r="AL35" s="230">
        <v>549</v>
      </c>
      <c r="AM35" s="230">
        <v>2579</v>
      </c>
    </row>
    <row r="36" spans="1:39" ht="12.75" customHeight="1" x14ac:dyDescent="0.2">
      <c r="A36" s="933"/>
      <c r="B36" s="933"/>
      <c r="C36" s="933"/>
      <c r="D36" s="939"/>
      <c r="E36" s="1279"/>
      <c r="F36" s="940"/>
      <c r="G36" s="940"/>
      <c r="H36" s="933"/>
      <c r="I36" s="933"/>
      <c r="J36" s="933"/>
      <c r="K36" s="940"/>
      <c r="L36" s="933"/>
      <c r="M36" s="933"/>
      <c r="N36" s="933"/>
      <c r="O36" s="933"/>
      <c r="P36" s="933"/>
      <c r="Q36" s="933"/>
      <c r="R36" s="933"/>
      <c r="S36" s="933"/>
      <c r="T36" s="933"/>
      <c r="U36" s="933"/>
      <c r="V36" s="933"/>
      <c r="W36" s="933"/>
      <c r="X36" s="933"/>
      <c r="Y36" s="935"/>
      <c r="Z36" s="935"/>
      <c r="AA36" s="935"/>
      <c r="AB36" s="933"/>
      <c r="AC36" s="933"/>
      <c r="AD36" s="933"/>
      <c r="AE36" s="16"/>
      <c r="AF36" s="16"/>
      <c r="AG36" s="711"/>
      <c r="AH36" s="711"/>
      <c r="AI36" s="711"/>
      <c r="AK36" s="885"/>
      <c r="AL36" s="885"/>
      <c r="AM36" s="16"/>
    </row>
    <row r="37" spans="1:39" ht="12.75" customHeight="1" x14ac:dyDescent="0.2">
      <c r="A37" s="933"/>
      <c r="B37" s="933"/>
      <c r="C37" s="1181" t="s">
        <v>1500</v>
      </c>
      <c r="D37" s="939"/>
      <c r="E37" s="1279"/>
      <c r="F37" s="940"/>
      <c r="G37" s="934"/>
      <c r="H37" s="962">
        <f t="shared" ref="H37:J37" si="19">H29+H35</f>
        <v>0</v>
      </c>
      <c r="I37" s="124">
        <f t="shared" si="19"/>
        <v>0</v>
      </c>
      <c r="J37" s="124">
        <f t="shared" si="19"/>
        <v>0</v>
      </c>
      <c r="K37" s="934"/>
      <c r="L37" s="962">
        <f t="shared" ref="L37:AD37" si="20">L29+L35</f>
        <v>0</v>
      </c>
      <c r="M37" s="124">
        <f t="shared" si="20"/>
        <v>0</v>
      </c>
      <c r="N37" s="124">
        <f t="shared" si="20"/>
        <v>0</v>
      </c>
      <c r="O37" s="124"/>
      <c r="P37" s="124">
        <f t="shared" si="20"/>
        <v>0</v>
      </c>
      <c r="Q37" s="124">
        <f t="shared" si="20"/>
        <v>0</v>
      </c>
      <c r="R37" s="124"/>
      <c r="S37" s="124">
        <f t="shared" si="20"/>
        <v>0</v>
      </c>
      <c r="T37" s="124">
        <f t="shared" si="20"/>
        <v>0</v>
      </c>
      <c r="U37" s="124"/>
      <c r="V37" s="124">
        <f t="shared" si="20"/>
        <v>0</v>
      </c>
      <c r="W37" s="124">
        <f t="shared" si="20"/>
        <v>0</v>
      </c>
      <c r="X37" s="124">
        <f t="shared" si="20"/>
        <v>0</v>
      </c>
      <c r="Y37" s="124">
        <f t="shared" si="20"/>
        <v>0</v>
      </c>
      <c r="Z37" s="124">
        <f t="shared" si="20"/>
        <v>0</v>
      </c>
      <c r="AA37" s="124">
        <f t="shared" si="20"/>
        <v>0</v>
      </c>
      <c r="AB37" s="124">
        <f t="shared" si="20"/>
        <v>0</v>
      </c>
      <c r="AC37" s="124">
        <f t="shared" si="20"/>
        <v>0</v>
      </c>
      <c r="AD37" s="124">
        <f t="shared" si="20"/>
        <v>0</v>
      </c>
      <c r="AE37" s="124">
        <f>AE29+AE35</f>
        <v>0</v>
      </c>
      <c r="AF37" s="16"/>
      <c r="AG37" s="711"/>
      <c r="AH37" s="711"/>
      <c r="AI37" s="711"/>
      <c r="AK37" s="869">
        <v>2030</v>
      </c>
      <c r="AL37" s="124">
        <v>549</v>
      </c>
      <c r="AM37" s="124">
        <v>2579</v>
      </c>
    </row>
    <row r="38" spans="1:39" ht="12.75" customHeight="1" x14ac:dyDescent="0.2">
      <c r="A38" s="933"/>
      <c r="B38" s="933"/>
      <c r="C38" s="933"/>
      <c r="D38" s="939"/>
      <c r="E38" s="1279"/>
      <c r="F38" s="940"/>
      <c r="G38" s="940"/>
      <c r="H38" s="933"/>
      <c r="I38" s="933"/>
      <c r="J38" s="933"/>
      <c r="K38" s="940"/>
      <c r="L38" s="933"/>
      <c r="M38" s="933"/>
      <c r="N38" s="933"/>
      <c r="O38" s="933"/>
      <c r="P38" s="933"/>
      <c r="Q38" s="933"/>
      <c r="R38" s="933"/>
      <c r="S38" s="933"/>
      <c r="T38" s="933"/>
      <c r="U38" s="933"/>
      <c r="V38" s="933"/>
      <c r="W38" s="933"/>
      <c r="X38" s="933"/>
      <c r="Y38" s="935"/>
      <c r="Z38" s="935"/>
      <c r="AA38" s="935"/>
      <c r="AB38" s="933"/>
      <c r="AC38" s="933"/>
      <c r="AD38" s="933"/>
      <c r="AE38" s="16"/>
      <c r="AF38" s="16"/>
      <c r="AG38" s="711"/>
      <c r="AH38" s="711"/>
      <c r="AI38" s="711"/>
      <c r="AK38" s="885"/>
      <c r="AL38" s="885"/>
      <c r="AM38" s="16"/>
    </row>
    <row r="39" spans="1:39" ht="12.75" customHeight="1" x14ac:dyDescent="0.2">
      <c r="A39" s="933"/>
      <c r="B39" s="933"/>
      <c r="C39" s="933"/>
      <c r="D39" s="939"/>
      <c r="E39" s="1279"/>
      <c r="F39" s="940"/>
      <c r="G39" s="940"/>
      <c r="H39" s="933"/>
      <c r="I39" s="933"/>
      <c r="J39" s="933"/>
      <c r="K39" s="940"/>
      <c r="L39" s="933"/>
      <c r="M39" s="933"/>
      <c r="N39" s="933"/>
      <c r="O39" s="933"/>
      <c r="P39" s="933"/>
      <c r="Q39" s="933"/>
      <c r="R39" s="933"/>
      <c r="S39" s="933"/>
      <c r="T39" s="933"/>
      <c r="U39" s="933"/>
      <c r="V39" s="933"/>
      <c r="W39" s="933"/>
      <c r="X39" s="933"/>
      <c r="Y39" s="935"/>
      <c r="Z39" s="935"/>
      <c r="AA39" s="935"/>
      <c r="AB39" s="933"/>
      <c r="AC39" s="933"/>
      <c r="AD39" s="933"/>
      <c r="AE39" s="16"/>
      <c r="AF39" s="16"/>
      <c r="AG39" s="711"/>
      <c r="AH39" s="711"/>
      <c r="AI39" s="711"/>
      <c r="AK39" s="885"/>
      <c r="AL39" s="885"/>
      <c r="AM39" s="16"/>
    </row>
    <row r="40" spans="1:39" ht="12.75" customHeight="1" x14ac:dyDescent="0.2">
      <c r="A40" s="885"/>
      <c r="B40" s="885"/>
      <c r="C40" s="821" t="s">
        <v>235</v>
      </c>
      <c r="D40" s="889"/>
      <c r="E40" s="1281"/>
      <c r="F40" s="936"/>
      <c r="G40" s="936"/>
      <c r="H40" s="885"/>
      <c r="I40" s="885"/>
      <c r="J40" s="885"/>
      <c r="K40" s="940"/>
      <c r="L40" s="885"/>
      <c r="M40" s="885"/>
      <c r="N40" s="885"/>
      <c r="O40" s="885"/>
      <c r="P40" s="885"/>
      <c r="Q40" s="885"/>
      <c r="R40" s="885"/>
      <c r="S40" s="885"/>
      <c r="T40" s="885"/>
      <c r="U40" s="885"/>
      <c r="V40" s="885"/>
      <c r="W40" s="885"/>
      <c r="X40" s="885"/>
      <c r="Y40" s="911"/>
      <c r="Z40" s="911"/>
      <c r="AA40" s="911"/>
      <c r="AB40" s="885"/>
      <c r="AC40" s="885"/>
      <c r="AD40" s="885"/>
      <c r="AE40" s="16"/>
      <c r="AF40" s="16"/>
      <c r="AG40" s="711"/>
      <c r="AH40" s="711"/>
      <c r="AI40" s="711"/>
      <c r="AK40" s="885"/>
      <c r="AL40" s="885"/>
      <c r="AM40" s="16"/>
    </row>
    <row r="41" spans="1:39" ht="12.75" customHeight="1" x14ac:dyDescent="0.2">
      <c r="A41" s="885"/>
      <c r="B41" s="885"/>
      <c r="C41" s="885"/>
      <c r="D41" s="889"/>
      <c r="E41" s="1281"/>
      <c r="F41" s="936"/>
      <c r="G41" s="936"/>
      <c r="H41" s="885"/>
      <c r="I41" s="885"/>
      <c r="J41" s="885"/>
      <c r="K41" s="940"/>
      <c r="L41" s="885"/>
      <c r="M41" s="885"/>
      <c r="N41" s="885"/>
      <c r="O41" s="885"/>
      <c r="P41" s="885"/>
      <c r="Q41" s="885"/>
      <c r="R41" s="885"/>
      <c r="S41" s="885"/>
      <c r="T41" s="885"/>
      <c r="U41" s="885"/>
      <c r="V41" s="885"/>
      <c r="W41" s="885"/>
      <c r="X41" s="885"/>
      <c r="Y41" s="911"/>
      <c r="Z41" s="911"/>
      <c r="AA41" s="911"/>
      <c r="AB41" s="885"/>
      <c r="AC41" s="885"/>
      <c r="AD41" s="885"/>
      <c r="AE41" s="16"/>
      <c r="AF41" s="16"/>
      <c r="AG41" s="711"/>
      <c r="AH41" s="711"/>
      <c r="AI41" s="711"/>
      <c r="AK41" s="885"/>
      <c r="AL41" s="885"/>
      <c r="AM41" s="16"/>
    </row>
    <row r="42" spans="1:39" ht="12.75" customHeight="1" x14ac:dyDescent="0.2">
      <c r="A42" s="812"/>
      <c r="B42" s="909" t="s">
        <v>167</v>
      </c>
      <c r="C42" s="906" t="s">
        <v>545</v>
      </c>
      <c r="D42" s="1040" t="s">
        <v>862</v>
      </c>
      <c r="E42" s="1281"/>
      <c r="F42" s="867"/>
      <c r="G42" s="867"/>
      <c r="H42" s="885"/>
      <c r="I42" s="885"/>
      <c r="J42" s="885"/>
      <c r="K42" s="946"/>
      <c r="L42" s="885"/>
      <c r="M42" s="885"/>
      <c r="N42" s="885"/>
      <c r="O42" s="885"/>
      <c r="P42" s="885"/>
      <c r="Q42" s="885"/>
      <c r="R42" s="885"/>
      <c r="S42" s="885"/>
      <c r="T42" s="885"/>
      <c r="U42" s="885"/>
      <c r="V42" s="885"/>
      <c r="W42" s="885"/>
      <c r="X42" s="885"/>
      <c r="Y42" s="911"/>
      <c r="Z42" s="911"/>
      <c r="AA42" s="911"/>
      <c r="AB42" s="885"/>
      <c r="AC42" s="885"/>
      <c r="AD42" s="885"/>
      <c r="AE42" s="16"/>
      <c r="AF42" s="16"/>
      <c r="AG42" s="711"/>
      <c r="AH42" s="711"/>
      <c r="AI42" s="711"/>
      <c r="AK42" s="885"/>
      <c r="AL42" s="885"/>
      <c r="AM42" s="16"/>
    </row>
    <row r="43" spans="1:39" ht="12.75" customHeight="1" x14ac:dyDescent="0.2">
      <c r="A43" s="812"/>
      <c r="B43" s="1041"/>
      <c r="C43" s="823"/>
      <c r="D43" s="867"/>
      <c r="E43" s="1281"/>
      <c r="F43" s="867"/>
      <c r="G43" s="867"/>
      <c r="H43" s="885"/>
      <c r="I43" s="885"/>
      <c r="J43" s="885"/>
      <c r="K43" s="946"/>
      <c r="L43" s="885"/>
      <c r="M43" s="885"/>
      <c r="N43" s="885"/>
      <c r="O43" s="885"/>
      <c r="P43" s="885"/>
      <c r="Q43" s="885"/>
      <c r="R43" s="885"/>
      <c r="S43" s="885"/>
      <c r="T43" s="885"/>
      <c r="U43" s="885"/>
      <c r="V43" s="885"/>
      <c r="W43" s="885"/>
      <c r="X43" s="885"/>
      <c r="Y43" s="911"/>
      <c r="Z43" s="911"/>
      <c r="AA43" s="911"/>
      <c r="AB43" s="885"/>
      <c r="AC43" s="885"/>
      <c r="AD43" s="885"/>
      <c r="AE43" s="16"/>
      <c r="AF43" s="16"/>
      <c r="AG43" s="711"/>
      <c r="AH43" s="711"/>
      <c r="AI43" s="711"/>
      <c r="AK43" s="885"/>
      <c r="AL43" s="885"/>
      <c r="AM43" s="16"/>
    </row>
    <row r="44" spans="1:39" ht="12.75" customHeight="1" x14ac:dyDescent="0.2">
      <c r="A44" s="812" t="s">
        <v>824</v>
      </c>
      <c r="B44" s="833" t="s">
        <v>645</v>
      </c>
      <c r="C44" s="851" t="s">
        <v>1370</v>
      </c>
      <c r="D44" s="811" t="s">
        <v>896</v>
      </c>
      <c r="E44" s="1271"/>
      <c r="F44" s="811" t="s">
        <v>999</v>
      </c>
      <c r="G44" s="802" t="s">
        <v>789</v>
      </c>
      <c r="H44" s="819"/>
      <c r="I44" s="819"/>
      <c r="J44" s="819">
        <f>SUM(H44:I44)</f>
        <v>0</v>
      </c>
      <c r="K44" s="953"/>
      <c r="L44" s="819"/>
      <c r="M44" s="819"/>
      <c r="N44" s="819">
        <f>SUM(L44:M44)</f>
        <v>0</v>
      </c>
      <c r="O44" s="885"/>
      <c r="P44" s="885"/>
      <c r="Q44" s="885"/>
      <c r="R44" s="885"/>
      <c r="S44" s="827"/>
      <c r="T44" s="827"/>
      <c r="U44" s="885"/>
      <c r="V44" s="885"/>
      <c r="W44" s="885"/>
      <c r="X44" s="885"/>
      <c r="Y44" s="696">
        <f t="shared" ref="Y44:Y46" si="21">L44+P44+S44+V44</f>
        <v>0</v>
      </c>
      <c r="Z44" s="696">
        <f t="shared" ref="Z44:Z46" si="22">M44+Q44+T44+W44</f>
        <v>0</v>
      </c>
      <c r="AA44" s="696">
        <f t="shared" ref="AA44:AA46" si="23">SUM(Y44:Z44)</f>
        <v>0</v>
      </c>
      <c r="AB44" s="885"/>
      <c r="AC44" s="816">
        <f t="shared" ref="AC44:AD46" si="24">L44+P44+S44+V44</f>
        <v>0</v>
      </c>
      <c r="AD44" s="816">
        <f t="shared" si="24"/>
        <v>0</v>
      </c>
      <c r="AE44" s="816">
        <f t="shared" ref="AE44:AE46" si="25">AC44+AD44</f>
        <v>0</v>
      </c>
      <c r="AF44" s="16"/>
      <c r="AG44" s="702">
        <f t="shared" ref="AG44:AG46" si="26">Y44-AC44</f>
        <v>0</v>
      </c>
      <c r="AH44" s="702">
        <f t="shared" ref="AH44:AH46" si="27">Z44-AD44</f>
        <v>0</v>
      </c>
      <c r="AI44" s="696">
        <f t="shared" ref="AI44:AI46" si="28">SUM(AG44:AH44)</f>
        <v>0</v>
      </c>
      <c r="AK44" s="816">
        <v>0</v>
      </c>
      <c r="AL44" s="816">
        <v>0</v>
      </c>
      <c r="AM44" s="816">
        <v>0</v>
      </c>
    </row>
    <row r="45" spans="1:39" ht="12.75" customHeight="1" x14ac:dyDescent="0.2">
      <c r="A45" s="812" t="s">
        <v>824</v>
      </c>
      <c r="B45" s="833" t="s">
        <v>645</v>
      </c>
      <c r="C45" s="851" t="s">
        <v>1461</v>
      </c>
      <c r="D45" s="811" t="s">
        <v>896</v>
      </c>
      <c r="E45" s="1271"/>
      <c r="F45" s="811" t="s">
        <v>999</v>
      </c>
      <c r="G45" s="802" t="s">
        <v>789</v>
      </c>
      <c r="H45" s="819"/>
      <c r="I45" s="819"/>
      <c r="J45" s="819">
        <f t="shared" ref="J45:J46" si="29">SUM(H45:I45)</f>
        <v>0</v>
      </c>
      <c r="K45" s="953"/>
      <c r="L45" s="819"/>
      <c r="M45" s="819"/>
      <c r="N45" s="819">
        <f t="shared" ref="N45:N46" si="30">SUM(L45:M45)</f>
        <v>0</v>
      </c>
      <c r="O45" s="885"/>
      <c r="P45" s="885"/>
      <c r="Q45" s="885"/>
      <c r="R45" s="885"/>
      <c r="S45" s="827"/>
      <c r="T45" s="827"/>
      <c r="U45" s="885"/>
      <c r="V45" s="885"/>
      <c r="W45" s="885"/>
      <c r="X45" s="885"/>
      <c r="Y45" s="696">
        <f t="shared" si="21"/>
        <v>0</v>
      </c>
      <c r="Z45" s="696">
        <f t="shared" si="22"/>
        <v>0</v>
      </c>
      <c r="AA45" s="696">
        <f t="shared" si="23"/>
        <v>0</v>
      </c>
      <c r="AB45" s="885"/>
      <c r="AC45" s="816">
        <f t="shared" si="24"/>
        <v>0</v>
      </c>
      <c r="AD45" s="816">
        <f t="shared" si="24"/>
        <v>0</v>
      </c>
      <c r="AE45" s="816">
        <f t="shared" si="25"/>
        <v>0</v>
      </c>
      <c r="AF45" s="16"/>
      <c r="AG45" s="702">
        <f t="shared" si="26"/>
        <v>0</v>
      </c>
      <c r="AH45" s="702">
        <f t="shared" si="27"/>
        <v>0</v>
      </c>
      <c r="AI45" s="696">
        <f t="shared" si="28"/>
        <v>0</v>
      </c>
      <c r="AK45" s="816">
        <v>0</v>
      </c>
      <c r="AL45" s="816">
        <v>0</v>
      </c>
      <c r="AM45" s="816">
        <v>0</v>
      </c>
    </row>
    <row r="46" spans="1:39" ht="12.75" customHeight="1" x14ac:dyDescent="0.2">
      <c r="A46" s="812" t="s">
        <v>824</v>
      </c>
      <c r="B46" s="833" t="s">
        <v>645</v>
      </c>
      <c r="C46" s="851" t="s">
        <v>1282</v>
      </c>
      <c r="D46" s="811" t="s">
        <v>896</v>
      </c>
      <c r="E46" s="1271"/>
      <c r="F46" s="811" t="s">
        <v>999</v>
      </c>
      <c r="G46" s="802" t="s">
        <v>789</v>
      </c>
      <c r="H46" s="819"/>
      <c r="I46" s="819"/>
      <c r="J46" s="819">
        <f t="shared" si="29"/>
        <v>0</v>
      </c>
      <c r="K46" s="953"/>
      <c r="L46" s="819"/>
      <c r="M46" s="819"/>
      <c r="N46" s="819">
        <f t="shared" si="30"/>
        <v>0</v>
      </c>
      <c r="O46" s="885"/>
      <c r="P46" s="885"/>
      <c r="Q46" s="885"/>
      <c r="R46" s="885"/>
      <c r="S46" s="819"/>
      <c r="T46" s="819"/>
      <c r="U46" s="885"/>
      <c r="V46" s="885"/>
      <c r="W46" s="885"/>
      <c r="X46" s="885"/>
      <c r="Y46" s="696">
        <f t="shared" si="21"/>
        <v>0</v>
      </c>
      <c r="Z46" s="696">
        <f t="shared" si="22"/>
        <v>0</v>
      </c>
      <c r="AA46" s="696">
        <f t="shared" si="23"/>
        <v>0</v>
      </c>
      <c r="AB46" s="885"/>
      <c r="AC46" s="816">
        <f t="shared" si="24"/>
        <v>0</v>
      </c>
      <c r="AD46" s="816">
        <f t="shared" si="24"/>
        <v>0</v>
      </c>
      <c r="AE46" s="816">
        <f t="shared" si="25"/>
        <v>0</v>
      </c>
      <c r="AF46" s="16"/>
      <c r="AG46" s="702">
        <f t="shared" si="26"/>
        <v>0</v>
      </c>
      <c r="AH46" s="702">
        <f t="shared" si="27"/>
        <v>0</v>
      </c>
      <c r="AI46" s="696">
        <f t="shared" si="28"/>
        <v>0</v>
      </c>
      <c r="AK46" s="816">
        <v>0</v>
      </c>
      <c r="AL46" s="816">
        <v>0</v>
      </c>
      <c r="AM46" s="816">
        <v>0</v>
      </c>
    </row>
    <row r="47" spans="1:39" ht="12.75" customHeight="1" x14ac:dyDescent="0.2">
      <c r="A47" s="885"/>
      <c r="B47" s="885"/>
      <c r="C47" s="885"/>
      <c r="D47" s="885"/>
      <c r="E47" s="1283"/>
      <c r="F47" s="886"/>
      <c r="G47" s="886"/>
      <c r="H47" s="858"/>
      <c r="I47" s="858"/>
      <c r="J47" s="858"/>
      <c r="K47" s="934"/>
      <c r="L47" s="858"/>
      <c r="M47" s="858"/>
      <c r="N47" s="858"/>
      <c r="O47" s="885"/>
      <c r="P47" s="885"/>
      <c r="Q47" s="885"/>
      <c r="R47" s="885"/>
      <c r="S47" s="885"/>
      <c r="T47" s="885"/>
      <c r="U47" s="885"/>
      <c r="V47" s="885"/>
      <c r="W47" s="885"/>
      <c r="X47" s="885"/>
      <c r="Y47" s="911"/>
      <c r="Z47" s="911"/>
      <c r="AA47" s="911"/>
      <c r="AB47" s="885"/>
      <c r="AC47" s="885"/>
      <c r="AD47" s="885"/>
      <c r="AE47" s="16"/>
      <c r="AF47" s="16"/>
      <c r="AG47" s="711"/>
      <c r="AH47" s="711"/>
      <c r="AI47" s="711"/>
      <c r="AK47" s="885"/>
      <c r="AL47" s="885"/>
      <c r="AM47" s="16"/>
    </row>
    <row r="48" spans="1:39" ht="12.75" customHeight="1" x14ac:dyDescent="0.2">
      <c r="A48" s="885"/>
      <c r="B48" s="833" t="s">
        <v>480</v>
      </c>
      <c r="C48" s="823" t="s">
        <v>326</v>
      </c>
      <c r="D48" s="811" t="s">
        <v>891</v>
      </c>
      <c r="E48" s="1271"/>
      <c r="F48" s="811" t="s">
        <v>1000</v>
      </c>
      <c r="G48" s="811" t="s">
        <v>789</v>
      </c>
      <c r="H48" s="858">
        <f>SUM(H44:H47)</f>
        <v>0</v>
      </c>
      <c r="I48" s="858">
        <f>SUM(I44:I47)</f>
        <v>0</v>
      </c>
      <c r="J48" s="858">
        <f>SUM(J44:J47)</f>
        <v>0</v>
      </c>
      <c r="K48" s="954"/>
      <c r="L48" s="858">
        <f>SUM(L44:L47)</f>
        <v>0</v>
      </c>
      <c r="M48" s="858">
        <f>SUM(M44:M47)</f>
        <v>0</v>
      </c>
      <c r="N48" s="858">
        <f>SUM(N44:N47)</f>
        <v>0</v>
      </c>
      <c r="O48" s="858"/>
      <c r="P48" s="858">
        <f>SUM(P44:P47)</f>
        <v>0</v>
      </c>
      <c r="Q48" s="858">
        <f>SUM(Q44:Q47)</f>
        <v>0</v>
      </c>
      <c r="R48" s="858"/>
      <c r="S48" s="858">
        <f>SUM(S44:S47)</f>
        <v>0</v>
      </c>
      <c r="T48" s="858">
        <f>SUM(T44:T47)</f>
        <v>0</v>
      </c>
      <c r="U48" s="858"/>
      <c r="V48" s="858">
        <f>SUM(V44:V47)</f>
        <v>0</v>
      </c>
      <c r="W48" s="858">
        <f>SUM(W44:W47)</f>
        <v>0</v>
      </c>
      <c r="X48" s="858"/>
      <c r="Y48" s="859">
        <f>SUM(Y44:Y47)</f>
        <v>0</v>
      </c>
      <c r="Z48" s="859">
        <f t="shared" ref="Z48:AE48" si="31">SUM(Z44:Z47)</f>
        <v>0</v>
      </c>
      <c r="AA48" s="859">
        <f t="shared" si="31"/>
        <v>0</v>
      </c>
      <c r="AB48" s="858"/>
      <c r="AC48" s="858">
        <f t="shared" si="31"/>
        <v>0</v>
      </c>
      <c r="AD48" s="858">
        <f t="shared" si="31"/>
        <v>0</v>
      </c>
      <c r="AE48" s="858">
        <f t="shared" si="31"/>
        <v>0</v>
      </c>
      <c r="AF48" s="16"/>
      <c r="AG48" s="859">
        <f>SUM(AG44:AG47)</f>
        <v>0</v>
      </c>
      <c r="AH48" s="859">
        <f t="shared" ref="AH48:AI48" si="32">SUM(AH44:AH47)</f>
        <v>0</v>
      </c>
      <c r="AI48" s="859">
        <f t="shared" si="32"/>
        <v>0</v>
      </c>
      <c r="AK48" s="858">
        <v>0</v>
      </c>
      <c r="AL48" s="858">
        <v>0</v>
      </c>
      <c r="AM48" s="858">
        <v>0</v>
      </c>
    </row>
    <row r="49" spans="1:39" ht="12.75" customHeight="1" x14ac:dyDescent="0.2">
      <c r="A49" s="885"/>
      <c r="B49" s="885"/>
      <c r="C49" s="885"/>
      <c r="D49" s="885"/>
      <c r="E49" s="1283"/>
      <c r="F49" s="886"/>
      <c r="G49" s="886"/>
      <c r="H49" s="885"/>
      <c r="I49" s="885"/>
      <c r="J49" s="885"/>
      <c r="K49" s="934"/>
      <c r="L49" s="885"/>
      <c r="M49" s="885"/>
      <c r="N49" s="885"/>
      <c r="O49" s="885"/>
      <c r="P49" s="885"/>
      <c r="Q49" s="885"/>
      <c r="R49" s="885"/>
      <c r="S49" s="885"/>
      <c r="T49" s="885"/>
      <c r="U49" s="885"/>
      <c r="V49" s="885"/>
      <c r="W49" s="885"/>
      <c r="X49" s="885"/>
      <c r="Y49" s="911"/>
      <c r="Z49" s="911"/>
      <c r="AA49" s="911"/>
      <c r="AB49" s="885"/>
      <c r="AC49" s="885"/>
      <c r="AD49" s="885"/>
      <c r="AE49" s="16"/>
      <c r="AF49" s="16"/>
      <c r="AG49" s="711"/>
      <c r="AH49" s="711"/>
      <c r="AI49" s="711"/>
      <c r="AK49" s="885"/>
      <c r="AL49" s="885"/>
      <c r="AM49" s="16"/>
    </row>
    <row r="50" spans="1:39" ht="12.75" customHeight="1" x14ac:dyDescent="0.2">
      <c r="A50" s="885"/>
      <c r="B50" s="885"/>
      <c r="C50" s="58" t="s">
        <v>1475</v>
      </c>
      <c r="D50" s="885"/>
      <c r="E50" s="886"/>
      <c r="F50" s="886"/>
      <c r="G50" s="886"/>
      <c r="H50" s="869">
        <f t="shared" ref="H50:K50" si="33">H17+H37+H48</f>
        <v>0</v>
      </c>
      <c r="I50" s="869">
        <f t="shared" si="33"/>
        <v>0</v>
      </c>
      <c r="J50" s="869">
        <f t="shared" si="33"/>
        <v>0</v>
      </c>
      <c r="K50" s="869">
        <f t="shared" si="33"/>
        <v>0</v>
      </c>
      <c r="L50" s="869">
        <f t="shared" ref="L50:AD50" si="34">L17+L37+L48</f>
        <v>0</v>
      </c>
      <c r="M50" s="869">
        <f t="shared" si="34"/>
        <v>0</v>
      </c>
      <c r="N50" s="869">
        <f t="shared" si="34"/>
        <v>0</v>
      </c>
      <c r="O50" s="869"/>
      <c r="P50" s="869">
        <f t="shared" si="34"/>
        <v>0</v>
      </c>
      <c r="Q50" s="869">
        <f t="shared" si="34"/>
        <v>0</v>
      </c>
      <c r="R50" s="869"/>
      <c r="S50" s="869">
        <f t="shared" si="34"/>
        <v>0</v>
      </c>
      <c r="T50" s="869">
        <f t="shared" si="34"/>
        <v>0</v>
      </c>
      <c r="U50" s="869"/>
      <c r="V50" s="869">
        <f t="shared" si="34"/>
        <v>0</v>
      </c>
      <c r="W50" s="869">
        <f t="shared" si="34"/>
        <v>0</v>
      </c>
      <c r="X50" s="869">
        <f t="shared" si="34"/>
        <v>0</v>
      </c>
      <c r="Y50" s="869">
        <f t="shared" si="34"/>
        <v>0</v>
      </c>
      <c r="Z50" s="869">
        <f t="shared" si="34"/>
        <v>0</v>
      </c>
      <c r="AA50" s="869">
        <f t="shared" si="34"/>
        <v>0</v>
      </c>
      <c r="AB50" s="869">
        <f t="shared" si="34"/>
        <v>0</v>
      </c>
      <c r="AC50" s="869">
        <f t="shared" si="34"/>
        <v>0</v>
      </c>
      <c r="AD50" s="869">
        <f t="shared" si="34"/>
        <v>0</v>
      </c>
      <c r="AE50" s="869">
        <f>AE17+AE37+AE48</f>
        <v>0</v>
      </c>
      <c r="AF50" s="869">
        <f t="shared" ref="AF50:AI50" si="35">AF17+AF37+AF48</f>
        <v>0</v>
      </c>
      <c r="AG50" s="869">
        <f t="shared" si="35"/>
        <v>0</v>
      </c>
      <c r="AH50" s="869">
        <f t="shared" si="35"/>
        <v>0</v>
      </c>
      <c r="AI50" s="869">
        <f t="shared" si="35"/>
        <v>0</v>
      </c>
      <c r="AK50" s="869">
        <v>2521</v>
      </c>
      <c r="AL50" s="869">
        <v>549</v>
      </c>
      <c r="AM50" s="869">
        <v>3070</v>
      </c>
    </row>
    <row r="51" spans="1:39" ht="12.75" customHeight="1" x14ac:dyDescent="0.2">
      <c r="A51" s="885"/>
      <c r="B51" s="885"/>
      <c r="C51" s="823"/>
      <c r="D51" s="885"/>
      <c r="E51" s="886"/>
      <c r="F51" s="886"/>
      <c r="G51" s="886"/>
      <c r="H51" s="885"/>
      <c r="I51" s="885"/>
      <c r="J51" s="16"/>
      <c r="K51" s="934"/>
      <c r="L51" s="885"/>
      <c r="M51" s="885"/>
      <c r="N51" s="885"/>
      <c r="O51" s="885"/>
      <c r="P51" s="885"/>
      <c r="Q51" s="885"/>
      <c r="R51" s="885"/>
      <c r="S51" s="885"/>
      <c r="T51" s="885"/>
      <c r="U51" s="885"/>
      <c r="V51" s="885"/>
      <c r="W51" s="885"/>
      <c r="X51" s="885"/>
      <c r="Y51" s="911"/>
      <c r="Z51" s="911"/>
      <c r="AA51" s="911"/>
      <c r="AB51" s="885"/>
      <c r="AC51" s="885"/>
      <c r="AD51" s="885"/>
      <c r="AE51" s="16"/>
      <c r="AF51" s="16"/>
      <c r="AG51" s="711"/>
      <c r="AH51" s="711"/>
      <c r="AI51" s="711"/>
      <c r="AK51" s="885"/>
      <c r="AL51" s="885"/>
      <c r="AM51" s="16"/>
    </row>
    <row r="52" spans="1:39" ht="12.75" customHeight="1" thickBot="1" x14ac:dyDescent="0.25">
      <c r="A52" s="1042"/>
      <c r="B52" s="1042"/>
      <c r="C52" s="823"/>
      <c r="D52" s="823"/>
      <c r="E52" s="1043"/>
      <c r="F52" s="1043"/>
      <c r="G52" s="1043"/>
      <c r="H52" s="169"/>
      <c r="I52" s="169"/>
      <c r="J52" s="169"/>
      <c r="K52" s="1048"/>
      <c r="L52" s="169"/>
      <c r="M52" s="169"/>
      <c r="N52" s="169"/>
      <c r="O52" s="169"/>
      <c r="P52" s="169"/>
      <c r="Q52" s="169"/>
      <c r="R52" s="169"/>
      <c r="S52" s="169"/>
      <c r="T52" s="169"/>
      <c r="U52" s="169"/>
      <c r="V52" s="169"/>
      <c r="W52" s="169"/>
      <c r="X52" s="103"/>
      <c r="Y52" s="742"/>
      <c r="Z52" s="742"/>
      <c r="AA52" s="742"/>
      <c r="AB52" s="103"/>
      <c r="AC52" s="169"/>
      <c r="AD52" s="169"/>
      <c r="AE52" s="169"/>
      <c r="AF52" s="169"/>
      <c r="AG52" s="732"/>
      <c r="AH52" s="732"/>
      <c r="AI52" s="732"/>
      <c r="AK52" s="1305"/>
      <c r="AL52" s="1305"/>
      <c r="AM52" s="1305"/>
    </row>
    <row r="53" spans="1:39" ht="12.75" customHeight="1" thickBot="1" x14ac:dyDescent="0.25">
      <c r="A53" s="43"/>
      <c r="B53" s="43"/>
      <c r="C53" s="107"/>
      <c r="D53" s="107"/>
      <c r="E53" s="148"/>
      <c r="F53" s="148"/>
      <c r="G53" s="148"/>
      <c r="H53" s="44"/>
      <c r="I53" s="44"/>
      <c r="J53" s="45"/>
      <c r="K53" s="148"/>
      <c r="L53" s="107"/>
      <c r="M53" s="107"/>
      <c r="N53" s="107"/>
      <c r="O53" s="107"/>
      <c r="P53" s="107"/>
      <c r="Q53" s="487">
        <f>SUM(P50:Q50)</f>
        <v>0</v>
      </c>
      <c r="R53" s="107"/>
      <c r="S53" s="107"/>
      <c r="T53" s="107"/>
      <c r="U53" s="107"/>
      <c r="V53" s="107"/>
      <c r="W53" s="107"/>
      <c r="X53" s="107"/>
      <c r="Y53" s="701"/>
      <c r="Z53" s="701"/>
      <c r="AA53" s="701"/>
      <c r="AB53" s="107"/>
      <c r="AC53" s="44"/>
      <c r="AD53" s="44"/>
      <c r="AE53" s="45"/>
      <c r="AF53" s="45"/>
      <c r="AG53" s="690"/>
      <c r="AH53" s="690"/>
      <c r="AI53" s="690"/>
      <c r="AK53" s="1303"/>
      <c r="AL53" s="1303"/>
      <c r="AM53" s="1304"/>
    </row>
    <row r="54" spans="1:39" x14ac:dyDescent="0.2">
      <c r="Q54" s="108">
        <f>SUM(P50:Q50)</f>
        <v>0</v>
      </c>
    </row>
  </sheetData>
  <mergeCells count="12">
    <mergeCell ref="AK4:AM4"/>
    <mergeCell ref="AG4:AI4"/>
    <mergeCell ref="Y5:AA5"/>
    <mergeCell ref="AG5:AI5"/>
    <mergeCell ref="A1:AE1"/>
    <mergeCell ref="L4:N4"/>
    <mergeCell ref="P4:Q4"/>
    <mergeCell ref="S4:T4"/>
    <mergeCell ref="V4:W4"/>
    <mergeCell ref="Y4:AA4"/>
    <mergeCell ref="AC4:AE4"/>
    <mergeCell ref="H4:J4"/>
  </mergeCells>
  <printOptions horizontalCentered="1" verticalCentered="1"/>
  <pageMargins left="0" right="0" top="0.39370078740157483" bottom="0.39370078740157483" header="0.15748031496062992" footer="0.15748031496062992"/>
  <pageSetup paperSize="9" scale="68" firstPageNumber="0" orientation="landscape" r:id="rId1"/>
  <headerFooter alignWithMargins="0">
    <oddFooter>&amp;C&amp;F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2"/>
  <sheetViews>
    <sheetView topLeftCell="A5" zoomScale="80" zoomScaleNormal="80" workbookViewId="0">
      <pane xSplit="7" ySplit="6" topLeftCell="H11" activePane="bottomRight" state="frozen"/>
      <selection activeCell="M19" sqref="M19"/>
      <selection pane="topRight" activeCell="M19" sqref="M19"/>
      <selection pane="bottomLeft" activeCell="M19" sqref="M19"/>
      <selection pane="bottomRight" activeCell="A5" sqref="A5:D7"/>
    </sheetView>
  </sheetViews>
  <sheetFormatPr defaultRowHeight="12.75" x14ac:dyDescent="0.2"/>
  <cols>
    <col min="3" max="3" width="43.7109375" customWidth="1"/>
    <col min="4" max="4" width="10.7109375" customWidth="1"/>
    <col min="5" max="5" width="8.28515625" customWidth="1"/>
    <col min="6" max="6" width="7.42578125" customWidth="1"/>
    <col min="7" max="7" width="9.7109375" customWidth="1"/>
    <col min="8" max="10" width="7.7109375" hidden="1" customWidth="1"/>
    <col min="11" max="11" width="1.7109375" hidden="1" customWidth="1"/>
    <col min="12" max="14" width="7.7109375" customWidth="1"/>
    <col min="15" max="15" width="1.7109375" customWidth="1"/>
    <col min="16" max="17" width="9.7109375" customWidth="1"/>
    <col min="18" max="18" width="1.7109375" hidden="1" customWidth="1"/>
    <col min="19" max="20" width="9.7109375" hidden="1" customWidth="1"/>
    <col min="21" max="21" width="1.7109375" customWidth="1"/>
    <col min="22" max="23" width="10.7109375" hidden="1" customWidth="1"/>
    <col min="24" max="24" width="1.7109375" hidden="1" customWidth="1"/>
    <col min="25" max="27" width="9.7109375" hidden="1" customWidth="1"/>
    <col min="28" max="28" width="1.7109375" hidden="1" customWidth="1"/>
    <col min="29" max="31" width="9.7109375" customWidth="1"/>
    <col min="32" max="32" width="1.7109375" hidden="1" customWidth="1"/>
    <col min="33" max="35" width="9.7109375" hidden="1" customWidth="1"/>
    <col min="36" max="36" width="3.7109375" hidden="1" customWidth="1"/>
    <col min="37" max="39" width="0" hidden="1" customWidth="1"/>
  </cols>
  <sheetData>
    <row r="1" spans="1:39" x14ac:dyDescent="0.2">
      <c r="A1" s="1720" t="s">
        <v>492</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c r="AC1" s="1720"/>
      <c r="AD1" s="1720"/>
      <c r="AE1" s="1720"/>
      <c r="AF1" s="265"/>
      <c r="AG1" s="265"/>
      <c r="AH1" s="265"/>
      <c r="AI1" s="265"/>
    </row>
    <row r="2" spans="1:3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9"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9" ht="16.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4"/>
      <c r="AF4" s="3"/>
      <c r="AG4" s="3"/>
      <c r="AH4" s="3"/>
      <c r="AI4" s="3"/>
    </row>
    <row r="5" spans="1:39" ht="13.5" thickBot="1" x14ac:dyDescent="0.25">
      <c r="A5" s="51" t="s">
        <v>113</v>
      </c>
      <c r="B5" s="7" t="s">
        <v>1518</v>
      </c>
      <c r="C5" s="51" t="s">
        <v>128</v>
      </c>
      <c r="D5" s="7" t="s">
        <v>1683</v>
      </c>
      <c r="E5" s="7" t="s">
        <v>1560</v>
      </c>
      <c r="F5" s="563" t="s">
        <v>972</v>
      </c>
      <c r="G5" s="563" t="s">
        <v>778</v>
      </c>
      <c r="H5" s="1721" t="s">
        <v>1510</v>
      </c>
      <c r="I5" s="1721"/>
      <c r="J5" s="1721"/>
      <c r="K5" s="563"/>
      <c r="L5" s="1721" t="s">
        <v>1671</v>
      </c>
      <c r="M5" s="1721"/>
      <c r="N5" s="1721"/>
      <c r="O5" s="293"/>
      <c r="P5" s="1722" t="s">
        <v>1332</v>
      </c>
      <c r="Q5" s="1723"/>
      <c r="R5" s="293"/>
      <c r="S5" s="1722" t="s">
        <v>1672</v>
      </c>
      <c r="T5" s="1723"/>
      <c r="U5" s="293"/>
      <c r="V5" s="1722" t="s">
        <v>123</v>
      </c>
      <c r="W5" s="1724"/>
      <c r="X5" s="293"/>
      <c r="Y5" s="1725" t="s">
        <v>1673</v>
      </c>
      <c r="Z5" s="1726"/>
      <c r="AA5" s="1726"/>
      <c r="AB5" s="293"/>
      <c r="AC5" s="1721" t="s">
        <v>1673</v>
      </c>
      <c r="AD5" s="1721"/>
      <c r="AE5" s="1721"/>
      <c r="AF5" s="1328"/>
      <c r="AG5" s="1725"/>
      <c r="AH5" s="1726"/>
      <c r="AI5" s="1726"/>
      <c r="AK5" s="1730" t="s">
        <v>1670</v>
      </c>
      <c r="AL5" s="1721"/>
      <c r="AM5" s="1721"/>
    </row>
    <row r="6" spans="1:39" x14ac:dyDescent="0.2">
      <c r="A6" s="6" t="s">
        <v>114</v>
      </c>
      <c r="B6" s="6" t="s">
        <v>1519</v>
      </c>
      <c r="C6" s="6" t="s">
        <v>295</v>
      </c>
      <c r="D6" s="1381"/>
      <c r="E6" s="6" t="s">
        <v>1561</v>
      </c>
      <c r="F6" s="6" t="s">
        <v>38</v>
      </c>
      <c r="G6" s="6" t="s">
        <v>779</v>
      </c>
      <c r="H6" s="22" t="s">
        <v>296</v>
      </c>
      <c r="I6" s="22" t="s">
        <v>368</v>
      </c>
      <c r="J6" s="22" t="s">
        <v>369</v>
      </c>
      <c r="K6" s="968"/>
      <c r="L6" s="22" t="s">
        <v>296</v>
      </c>
      <c r="M6" s="22" t="s">
        <v>368</v>
      </c>
      <c r="N6" s="22" t="s">
        <v>369</v>
      </c>
      <c r="O6" s="22"/>
      <c r="P6" s="22" t="s">
        <v>296</v>
      </c>
      <c r="Q6" s="22" t="s">
        <v>368</v>
      </c>
      <c r="R6" s="22"/>
      <c r="S6" s="22" t="s">
        <v>296</v>
      </c>
      <c r="T6" s="22" t="s">
        <v>368</v>
      </c>
      <c r="U6" s="22"/>
      <c r="V6" s="22" t="s">
        <v>296</v>
      </c>
      <c r="W6" s="22" t="s">
        <v>368</v>
      </c>
      <c r="X6" s="22"/>
      <c r="Y6" s="1727" t="s">
        <v>1273</v>
      </c>
      <c r="Z6" s="1728"/>
      <c r="AA6" s="1729"/>
      <c r="AB6" s="22"/>
      <c r="AC6" s="22" t="s">
        <v>296</v>
      </c>
      <c r="AD6" s="22" t="s">
        <v>368</v>
      </c>
      <c r="AE6" s="22" t="s">
        <v>369</v>
      </c>
      <c r="AF6" s="22"/>
      <c r="AG6" s="1727" t="s">
        <v>1274</v>
      </c>
      <c r="AH6" s="1728"/>
      <c r="AI6" s="1729"/>
      <c r="AK6" s="1311" t="s">
        <v>296</v>
      </c>
      <c r="AL6" s="1311" t="s">
        <v>368</v>
      </c>
      <c r="AM6" s="1311" t="s">
        <v>369</v>
      </c>
    </row>
    <row r="7" spans="1:39" ht="13.5" thickBot="1" x14ac:dyDescent="0.25">
      <c r="A7" s="9" t="s">
        <v>1520</v>
      </c>
      <c r="B7" s="10" t="s">
        <v>1520</v>
      </c>
      <c r="C7" s="9"/>
      <c r="D7" s="1382" t="s">
        <v>1684</v>
      </c>
      <c r="E7" s="10" t="s">
        <v>371</v>
      </c>
      <c r="F7" s="10"/>
      <c r="G7" s="10" t="s">
        <v>780</v>
      </c>
      <c r="H7" s="98"/>
      <c r="I7" s="98"/>
      <c r="J7" s="98"/>
      <c r="K7" s="10"/>
      <c r="L7" s="98"/>
      <c r="M7" s="98"/>
      <c r="N7" s="98"/>
      <c r="O7" s="98"/>
      <c r="P7" s="98"/>
      <c r="Q7" s="98"/>
      <c r="R7" s="98"/>
      <c r="S7" s="98"/>
      <c r="T7" s="98"/>
      <c r="U7" s="98"/>
      <c r="V7" s="98"/>
      <c r="W7" s="98"/>
      <c r="X7" s="98"/>
      <c r="Y7" s="683" t="s">
        <v>296</v>
      </c>
      <c r="Z7" s="683" t="s">
        <v>368</v>
      </c>
      <c r="AA7" s="683" t="s">
        <v>369</v>
      </c>
      <c r="AB7" s="98"/>
      <c r="AC7" s="98"/>
      <c r="AD7" s="98"/>
      <c r="AE7" s="98"/>
      <c r="AF7" s="98"/>
      <c r="AG7" s="683" t="s">
        <v>296</v>
      </c>
      <c r="AH7" s="683" t="s">
        <v>368</v>
      </c>
      <c r="AI7" s="683" t="s">
        <v>369</v>
      </c>
      <c r="AK7" s="1302"/>
      <c r="AL7" s="1302"/>
      <c r="AM7" s="1302"/>
    </row>
    <row r="8" spans="1:39" x14ac:dyDescent="0.2">
      <c r="A8" s="11"/>
      <c r="B8" s="11"/>
      <c r="C8" s="11"/>
      <c r="D8" s="11"/>
      <c r="E8" s="78"/>
      <c r="F8" s="78"/>
      <c r="G8" s="78"/>
      <c r="H8" s="11"/>
      <c r="I8" s="11"/>
      <c r="J8" s="11"/>
      <c r="K8" s="78"/>
      <c r="L8" s="11"/>
      <c r="M8" s="11"/>
      <c r="N8" s="11"/>
      <c r="O8" s="11"/>
      <c r="P8" s="11"/>
      <c r="Q8" s="11"/>
      <c r="R8" s="11"/>
      <c r="S8" s="11"/>
      <c r="T8" s="11"/>
      <c r="U8" s="11"/>
      <c r="V8" s="11"/>
      <c r="W8" s="11"/>
      <c r="X8" s="11"/>
      <c r="Y8" s="675"/>
      <c r="Z8" s="675"/>
      <c r="AA8" s="675"/>
      <c r="AB8" s="11"/>
      <c r="AC8" s="11"/>
      <c r="AD8" s="11"/>
      <c r="AE8" s="11"/>
      <c r="AF8" s="11"/>
      <c r="AG8" s="675"/>
      <c r="AH8" s="675"/>
      <c r="AI8" s="675"/>
      <c r="AK8" s="11"/>
      <c r="AL8" s="11"/>
      <c r="AM8" s="11"/>
    </row>
    <row r="9" spans="1:39" x14ac:dyDescent="0.2">
      <c r="A9" s="1319"/>
      <c r="B9" s="1319"/>
      <c r="C9" s="1319"/>
      <c r="D9" s="1319"/>
      <c r="E9" s="1377"/>
      <c r="F9" s="1377"/>
      <c r="G9" s="1377"/>
      <c r="H9" s="1319"/>
      <c r="I9" s="1319"/>
      <c r="J9" s="1319"/>
      <c r="K9" s="1377"/>
      <c r="L9" s="1319"/>
      <c r="M9" s="1319"/>
      <c r="N9" s="1319"/>
      <c r="O9" s="1319"/>
      <c r="P9" s="1319"/>
      <c r="Q9" s="1319"/>
      <c r="R9" s="1319"/>
      <c r="S9" s="1319"/>
      <c r="T9" s="1319"/>
      <c r="U9" s="1319"/>
      <c r="V9" s="1319"/>
      <c r="W9" s="1319"/>
      <c r="X9" s="1319"/>
      <c r="Y9" s="1380"/>
      <c r="Z9" s="1380"/>
      <c r="AA9" s="1380"/>
      <c r="AB9" s="1319"/>
      <c r="AC9" s="1319"/>
      <c r="AD9" s="1319"/>
      <c r="AE9" s="1319"/>
      <c r="AF9" s="1319"/>
      <c r="AG9" s="1380"/>
      <c r="AH9" s="1380"/>
      <c r="AI9" s="1380"/>
      <c r="AK9" s="1319"/>
      <c r="AL9" s="1319"/>
      <c r="AM9" s="1319"/>
    </row>
    <row r="10" spans="1:39" x14ac:dyDescent="0.2">
      <c r="A10" s="1031" t="s">
        <v>1472</v>
      </c>
      <c r="B10" s="25" t="s">
        <v>1465</v>
      </c>
      <c r="C10" s="105" t="s">
        <v>1466</v>
      </c>
      <c r="D10" s="14"/>
      <c r="E10" s="1267"/>
      <c r="F10" s="79"/>
      <c r="G10" s="79"/>
      <c r="H10" s="81"/>
      <c r="I10" s="81"/>
      <c r="J10" s="81"/>
      <c r="K10" s="934"/>
      <c r="L10" s="333" t="s">
        <v>519</v>
      </c>
      <c r="M10" s="81"/>
      <c r="N10" s="366"/>
      <c r="O10" s="81"/>
      <c r="P10" s="81"/>
      <c r="Q10" s="81"/>
      <c r="R10" s="81"/>
      <c r="S10" s="81"/>
      <c r="T10" s="81"/>
      <c r="U10" s="81"/>
      <c r="V10" s="81"/>
      <c r="W10" s="81"/>
      <c r="X10" s="81"/>
      <c r="Y10" s="698"/>
      <c r="Z10" s="698"/>
      <c r="AA10" s="698"/>
      <c r="AB10" s="81"/>
      <c r="AC10" s="81"/>
      <c r="AD10" s="81"/>
      <c r="AE10" s="81"/>
      <c r="AF10" s="81"/>
      <c r="AG10" s="698"/>
      <c r="AH10" s="698"/>
      <c r="AI10" s="698"/>
      <c r="AK10" s="1331"/>
      <c r="AL10" s="1331"/>
      <c r="AM10" s="1331"/>
    </row>
    <row r="11" spans="1:39" x14ac:dyDescent="0.2">
      <c r="A11" s="301"/>
      <c r="B11" s="20"/>
      <c r="C11" s="22"/>
      <c r="D11" s="20"/>
      <c r="E11" s="1267"/>
      <c r="F11" s="53"/>
      <c r="G11" s="53"/>
      <c r="H11" s="52"/>
      <c r="I11" s="149"/>
      <c r="J11" s="149"/>
      <c r="K11" s="987"/>
      <c r="L11" s="22"/>
      <c r="M11" s="22"/>
      <c r="N11" s="22"/>
      <c r="O11" s="22"/>
      <c r="P11" s="22"/>
      <c r="Q11" s="22"/>
      <c r="R11" s="22"/>
      <c r="S11" s="22"/>
      <c r="T11" s="22"/>
      <c r="U11" s="22"/>
      <c r="V11" s="22"/>
      <c r="W11" s="22"/>
      <c r="X11" s="22"/>
      <c r="Y11" s="697"/>
      <c r="Z11" s="697"/>
      <c r="AA11" s="697"/>
      <c r="AB11" s="22"/>
      <c r="AC11" s="52"/>
      <c r="AD11" s="149"/>
      <c r="AE11" s="149"/>
      <c r="AF11" s="149"/>
      <c r="AG11" s="717"/>
      <c r="AH11" s="717"/>
      <c r="AI11" s="717"/>
      <c r="AK11" s="1307"/>
      <c r="AL11" s="1332"/>
      <c r="AM11" s="1332"/>
    </row>
    <row r="12" spans="1:39" x14ac:dyDescent="0.2">
      <c r="A12" s="304" t="s">
        <v>8</v>
      </c>
      <c r="B12" s="304"/>
      <c r="C12" s="54" t="s">
        <v>675</v>
      </c>
      <c r="D12" s="20"/>
      <c r="E12" s="1267"/>
      <c r="F12" s="53"/>
      <c r="G12" s="53"/>
      <c r="H12" s="52"/>
      <c r="I12" s="149"/>
      <c r="J12" s="149"/>
      <c r="K12" s="987"/>
      <c r="L12" s="81"/>
      <c r="M12" s="81"/>
      <c r="N12" s="81"/>
      <c r="O12" s="81"/>
      <c r="P12" s="81"/>
      <c r="Q12" s="81"/>
      <c r="R12" s="81"/>
      <c r="S12" s="81"/>
      <c r="T12" s="81"/>
      <c r="U12" s="81"/>
      <c r="V12" s="81"/>
      <c r="W12" s="81"/>
      <c r="X12" s="81"/>
      <c r="Y12" s="698"/>
      <c r="Z12" s="698"/>
      <c r="AA12" s="698"/>
      <c r="AB12" s="81"/>
      <c r="AC12" s="52"/>
      <c r="AD12" s="149"/>
      <c r="AE12" s="149"/>
      <c r="AF12" s="149"/>
      <c r="AG12" s="717"/>
      <c r="AH12" s="717"/>
      <c r="AI12" s="717"/>
      <c r="AK12" s="1307"/>
      <c r="AL12" s="1332"/>
      <c r="AM12" s="1332"/>
    </row>
    <row r="13" spans="1:39" x14ac:dyDescent="0.2">
      <c r="A13" s="301"/>
      <c r="B13" s="20"/>
      <c r="C13" s="81"/>
      <c r="D13" s="53"/>
      <c r="E13" s="1267"/>
      <c r="F13" s="53"/>
      <c r="G13" s="53"/>
      <c r="H13" s="52"/>
      <c r="I13" s="149"/>
      <c r="J13" s="149"/>
      <c r="K13" s="987"/>
      <c r="L13" s="81"/>
      <c r="M13" s="81"/>
      <c r="N13" s="81"/>
      <c r="O13" s="81"/>
      <c r="P13" s="81"/>
      <c r="Q13" s="81"/>
      <c r="R13" s="81"/>
      <c r="S13" s="81"/>
      <c r="T13" s="81"/>
      <c r="U13" s="81"/>
      <c r="V13" s="81"/>
      <c r="W13" s="81"/>
      <c r="X13" s="81"/>
      <c r="Y13" s="698"/>
      <c r="Z13" s="698"/>
      <c r="AA13" s="698"/>
      <c r="AB13" s="81"/>
      <c r="AC13" s="52"/>
      <c r="AD13" s="149"/>
      <c r="AE13" s="149"/>
      <c r="AF13" s="149"/>
      <c r="AG13" s="717"/>
      <c r="AH13" s="717"/>
      <c r="AI13" s="717"/>
      <c r="AK13" s="1307"/>
      <c r="AL13" s="1332"/>
      <c r="AM13" s="1332"/>
    </row>
    <row r="14" spans="1:39" x14ac:dyDescent="0.2">
      <c r="A14" s="307" t="s">
        <v>824</v>
      </c>
      <c r="B14" s="52" t="s">
        <v>546</v>
      </c>
      <c r="C14" s="95" t="s">
        <v>144</v>
      </c>
      <c r="D14" s="56" t="s">
        <v>923</v>
      </c>
      <c r="E14" s="639"/>
      <c r="F14" s="56" t="s">
        <v>993</v>
      </c>
      <c r="G14" s="56" t="s">
        <v>789</v>
      </c>
      <c r="H14" s="52"/>
      <c r="I14" s="149"/>
      <c r="J14" s="149"/>
      <c r="K14" s="953"/>
      <c r="L14" s="65"/>
      <c r="M14" s="65"/>
      <c r="N14" s="65"/>
      <c r="O14" s="65"/>
      <c r="P14" s="65"/>
      <c r="Q14" s="65"/>
      <c r="R14" s="65"/>
      <c r="S14" s="137"/>
      <c r="T14" s="65"/>
      <c r="U14" s="65"/>
      <c r="V14" s="65"/>
      <c r="W14" s="65"/>
      <c r="X14" s="65"/>
      <c r="Y14" s="677">
        <f>L14+P14+S14+V14</f>
        <v>0</v>
      </c>
      <c r="Z14" s="677"/>
      <c r="AA14" s="677">
        <f>SUM(Y14:Z14)</f>
        <v>0</v>
      </c>
      <c r="AB14" s="65"/>
      <c r="AC14" s="75">
        <f>L14+P14+S14+V14</f>
        <v>0</v>
      </c>
      <c r="AD14" s="149"/>
      <c r="AE14" s="149">
        <f>SUM(AC14:AD14)</f>
        <v>0</v>
      </c>
      <c r="AF14" s="149"/>
      <c r="AG14" s="687">
        <f>Y14-AC14</f>
        <v>0</v>
      </c>
      <c r="AH14" s="687"/>
      <c r="AI14" s="677">
        <f>SUM(AG14:AH14)</f>
        <v>0</v>
      </c>
      <c r="AK14" s="1323">
        <v>0</v>
      </c>
      <c r="AL14" s="1332"/>
      <c r="AM14" s="1332">
        <v>0</v>
      </c>
    </row>
    <row r="15" spans="1:39" x14ac:dyDescent="0.2">
      <c r="A15" s="301" t="s">
        <v>824</v>
      </c>
      <c r="B15" s="52" t="s">
        <v>509</v>
      </c>
      <c r="C15" s="95" t="s">
        <v>906</v>
      </c>
      <c r="D15" s="56" t="s">
        <v>854</v>
      </c>
      <c r="E15" s="639" t="s">
        <v>1612</v>
      </c>
      <c r="F15" s="56" t="s">
        <v>978</v>
      </c>
      <c r="G15" s="56" t="s">
        <v>789</v>
      </c>
      <c r="H15" s="52"/>
      <c r="I15" s="149"/>
      <c r="J15" s="149"/>
      <c r="K15" s="953"/>
      <c r="L15" s="65"/>
      <c r="M15" s="65"/>
      <c r="N15" s="65"/>
      <c r="O15" s="65"/>
      <c r="P15" s="964"/>
      <c r="Q15" s="65"/>
      <c r="R15" s="65"/>
      <c r="S15" s="824">
        <f>200-200</f>
        <v>0</v>
      </c>
      <c r="T15" s="65"/>
      <c r="U15" s="65"/>
      <c r="V15" s="65"/>
      <c r="W15" s="65"/>
      <c r="X15" s="65"/>
      <c r="Y15" s="75">
        <f>L15+P15+S15+V15</f>
        <v>0</v>
      </c>
      <c r="Z15" s="75"/>
      <c r="AA15" s="75">
        <f>SUM(Y15:Z15)</f>
        <v>0</v>
      </c>
      <c r="AB15" s="65"/>
      <c r="AC15" s="75">
        <f>L15+P15+S15+V15</f>
        <v>0</v>
      </c>
      <c r="AD15" s="149"/>
      <c r="AE15" s="149">
        <f>SUM(AC15:AD15)</f>
        <v>0</v>
      </c>
      <c r="AF15" s="149"/>
      <c r="AG15" s="687">
        <f>Y15-AC15</f>
        <v>0</v>
      </c>
      <c r="AH15" s="687"/>
      <c r="AI15" s="677">
        <f>SUM(AG15:AH15)</f>
        <v>0</v>
      </c>
      <c r="AK15" s="1323">
        <v>0</v>
      </c>
      <c r="AL15" s="1332"/>
      <c r="AM15" s="1332">
        <v>0</v>
      </c>
    </row>
    <row r="16" spans="1:39" ht="6" customHeight="1" x14ac:dyDescent="0.2">
      <c r="A16" s="307"/>
      <c r="B16" s="52"/>
      <c r="C16" s="95"/>
      <c r="D16" s="56"/>
      <c r="E16" s="639"/>
      <c r="F16" s="56"/>
      <c r="G16" s="56"/>
      <c r="H16" s="52"/>
      <c r="I16" s="149"/>
      <c r="J16" s="149"/>
      <c r="K16" s="953"/>
      <c r="L16" s="65"/>
      <c r="M16" s="65"/>
      <c r="N16" s="65"/>
      <c r="O16" s="65"/>
      <c r="P16" s="65"/>
      <c r="Q16" s="65"/>
      <c r="R16" s="65"/>
      <c r="S16" s="141"/>
      <c r="T16" s="65"/>
      <c r="U16" s="65"/>
      <c r="V16" s="65"/>
      <c r="W16" s="65"/>
      <c r="X16" s="65"/>
      <c r="Y16" s="75"/>
      <c r="Z16" s="149"/>
      <c r="AA16" s="149"/>
      <c r="AB16" s="65"/>
      <c r="AC16" s="75"/>
      <c r="AD16" s="149"/>
      <c r="AE16" s="149"/>
      <c r="AF16" s="149"/>
      <c r="AG16" s="677"/>
      <c r="AH16" s="717"/>
      <c r="AI16" s="717"/>
      <c r="AK16" s="1323"/>
      <c r="AL16" s="1332"/>
      <c r="AM16" s="1332"/>
    </row>
    <row r="17" spans="1:39" x14ac:dyDescent="0.2">
      <c r="A17" s="307"/>
      <c r="B17" s="81"/>
      <c r="C17" s="81" t="s">
        <v>500</v>
      </c>
      <c r="D17" s="83"/>
      <c r="E17" s="1262"/>
      <c r="F17" s="83"/>
      <c r="G17" s="83"/>
      <c r="H17" s="81"/>
      <c r="I17" s="113"/>
      <c r="J17" s="113"/>
      <c r="K17" s="979"/>
      <c r="L17" s="151">
        <f>SUM(L14:L16)</f>
        <v>0</v>
      </c>
      <c r="M17" s="113"/>
      <c r="N17" s="151">
        <f>SUM(N14:N16)</f>
        <v>0</v>
      </c>
      <c r="O17" s="81"/>
      <c r="P17" s="151">
        <f>SUM(P14:P16)</f>
        <v>0</v>
      </c>
      <c r="Q17" s="81"/>
      <c r="R17" s="81"/>
      <c r="S17" s="151">
        <f>SUM(S14:S16)</f>
        <v>0</v>
      </c>
      <c r="T17" s="81"/>
      <c r="U17" s="81"/>
      <c r="V17" s="81"/>
      <c r="W17" s="81"/>
      <c r="X17" s="81"/>
      <c r="Y17" s="151">
        <f>SUM(Y14:Y16)</f>
        <v>0</v>
      </c>
      <c r="Z17" s="113"/>
      <c r="AA17" s="151">
        <f>SUM(AA14:AA16)</f>
        <v>0</v>
      </c>
      <c r="AB17" s="81"/>
      <c r="AC17" s="151">
        <f>SUM(AC14:AC16)</f>
        <v>0</v>
      </c>
      <c r="AD17" s="113"/>
      <c r="AE17" s="151">
        <f>SUM(AE14:AE16)</f>
        <v>0</v>
      </c>
      <c r="AF17" s="113"/>
      <c r="AG17" s="714">
        <f>SUM(AG14:AG16)</f>
        <v>0</v>
      </c>
      <c r="AH17" s="718"/>
      <c r="AI17" s="714">
        <f>SUM(AI14:AI16)</f>
        <v>0</v>
      </c>
      <c r="AK17" s="1327">
        <v>0</v>
      </c>
      <c r="AL17" s="1336"/>
      <c r="AM17" s="1327">
        <v>0</v>
      </c>
    </row>
    <row r="18" spans="1:39" x14ac:dyDescent="0.2">
      <c r="A18" s="307"/>
      <c r="B18" s="52"/>
      <c r="C18" s="81"/>
      <c r="D18" s="56"/>
      <c r="E18" s="639"/>
      <c r="F18" s="56"/>
      <c r="G18" s="56"/>
      <c r="H18" s="52"/>
      <c r="I18" s="149"/>
      <c r="J18" s="149"/>
      <c r="K18" s="953"/>
      <c r="L18" s="81"/>
      <c r="M18" s="81"/>
      <c r="N18" s="81"/>
      <c r="O18" s="81"/>
      <c r="P18" s="81"/>
      <c r="Q18" s="81"/>
      <c r="R18" s="81"/>
      <c r="S18" s="81"/>
      <c r="T18" s="81"/>
      <c r="U18" s="81"/>
      <c r="V18" s="81"/>
      <c r="W18" s="81"/>
      <c r="X18" s="81"/>
      <c r="Y18" s="149"/>
      <c r="Z18" s="149"/>
      <c r="AA18" s="149"/>
      <c r="AB18" s="81"/>
      <c r="AC18" s="149"/>
      <c r="AD18" s="149"/>
      <c r="AE18" s="149"/>
      <c r="AF18" s="149"/>
      <c r="AG18" s="717"/>
      <c r="AH18" s="717"/>
      <c r="AI18" s="717"/>
      <c r="AK18" s="1332"/>
      <c r="AL18" s="1332"/>
      <c r="AM18" s="1332"/>
    </row>
    <row r="19" spans="1:39" x14ac:dyDescent="0.2">
      <c r="A19" s="307" t="s">
        <v>824</v>
      </c>
      <c r="B19" s="134" t="s">
        <v>562</v>
      </c>
      <c r="C19" s="134" t="s">
        <v>90</v>
      </c>
      <c r="D19" s="64" t="s">
        <v>908</v>
      </c>
      <c r="E19" s="639" t="s">
        <v>1613</v>
      </c>
      <c r="F19" s="134" t="s">
        <v>636</v>
      </c>
      <c r="G19" s="56" t="s">
        <v>789</v>
      </c>
      <c r="H19" s="75"/>
      <c r="I19" s="75"/>
      <c r="J19" s="75"/>
      <c r="K19" s="953"/>
      <c r="L19" s="145"/>
      <c r="M19" s="75"/>
      <c r="N19" s="35"/>
      <c r="O19" s="35"/>
      <c r="P19" s="35"/>
      <c r="Q19" s="35"/>
      <c r="R19" s="35"/>
      <c r="S19" s="137">
        <f>40-40</f>
        <v>0</v>
      </c>
      <c r="T19" s="65"/>
      <c r="U19" s="35"/>
      <c r="V19" s="35"/>
      <c r="W19" s="35"/>
      <c r="X19" s="35"/>
      <c r="Y19" s="75">
        <f>L19+P19+S19+V19</f>
        <v>0</v>
      </c>
      <c r="Z19" s="75"/>
      <c r="AA19" s="75">
        <f>SUM(Y19:Z19)</f>
        <v>0</v>
      </c>
      <c r="AB19" s="35"/>
      <c r="AC19" s="35">
        <f>L19+P19+S19+V19</f>
        <v>0</v>
      </c>
      <c r="AD19" s="35"/>
      <c r="AE19" s="35">
        <f>SUM(AC19:AD19)</f>
        <v>0</v>
      </c>
      <c r="AF19" s="75"/>
      <c r="AG19" s="687">
        <f>Y19-AC19</f>
        <v>0</v>
      </c>
      <c r="AH19" s="687"/>
      <c r="AI19" s="677">
        <f>SUM(AG19:AH19)</f>
        <v>0</v>
      </c>
      <c r="AK19" s="1306">
        <v>0</v>
      </c>
      <c r="AL19" s="1306"/>
      <c r="AM19" s="1306">
        <v>0</v>
      </c>
    </row>
    <row r="20" spans="1:39" hidden="1" x14ac:dyDescent="0.2">
      <c r="A20" s="307" t="s">
        <v>824</v>
      </c>
      <c r="B20" s="134" t="s">
        <v>225</v>
      </c>
      <c r="C20" s="134" t="s">
        <v>226</v>
      </c>
      <c r="D20" s="64" t="s">
        <v>910</v>
      </c>
      <c r="E20" s="639"/>
      <c r="F20" s="134" t="s">
        <v>636</v>
      </c>
      <c r="G20" s="56" t="s">
        <v>789</v>
      </c>
      <c r="H20" s="75"/>
      <c r="I20" s="75"/>
      <c r="J20" s="75"/>
      <c r="K20" s="953"/>
      <c r="L20" s="145"/>
      <c r="M20" s="75"/>
      <c r="N20" s="35"/>
      <c r="O20" s="35"/>
      <c r="P20" s="35"/>
      <c r="Q20" s="35"/>
      <c r="R20" s="35"/>
      <c r="S20" s="824"/>
      <c r="T20" s="35"/>
      <c r="U20" s="35"/>
      <c r="V20" s="35"/>
      <c r="W20" s="35"/>
      <c r="X20" s="35"/>
      <c r="Y20" s="75">
        <f>L20+P20+S20+V20</f>
        <v>0</v>
      </c>
      <c r="Z20" s="75"/>
      <c r="AA20" s="75">
        <f>SUM(Y20:Z20)</f>
        <v>0</v>
      </c>
      <c r="AB20" s="35"/>
      <c r="AC20" s="35">
        <f>L20+P20+S20+V20</f>
        <v>0</v>
      </c>
      <c r="AD20" s="35"/>
      <c r="AE20" s="35">
        <f>SUM(AC20:AD20)</f>
        <v>0</v>
      </c>
      <c r="AF20" s="75"/>
      <c r="AG20" s="687">
        <f>Y20-AC20</f>
        <v>0</v>
      </c>
      <c r="AH20" s="687"/>
      <c r="AI20" s="677">
        <f>SUM(AG20:AH20)</f>
        <v>0</v>
      </c>
      <c r="AK20" s="1306">
        <v>0</v>
      </c>
      <c r="AL20" s="1306"/>
      <c r="AM20" s="1306">
        <v>0</v>
      </c>
    </row>
    <row r="21" spans="1:39" x14ac:dyDescent="0.2">
      <c r="A21" s="307" t="s">
        <v>824</v>
      </c>
      <c r="B21" s="134" t="s">
        <v>285</v>
      </c>
      <c r="C21" s="134" t="s">
        <v>564</v>
      </c>
      <c r="D21" s="64" t="s">
        <v>912</v>
      </c>
      <c r="E21" s="639" t="s">
        <v>1614</v>
      </c>
      <c r="F21" s="134" t="s">
        <v>636</v>
      </c>
      <c r="G21" s="56" t="s">
        <v>789</v>
      </c>
      <c r="H21" s="75"/>
      <c r="I21" s="75"/>
      <c r="J21" s="75"/>
      <c r="K21" s="953"/>
      <c r="L21" s="145"/>
      <c r="M21" s="75"/>
      <c r="N21" s="35"/>
      <c r="O21" s="35"/>
      <c r="P21" s="35"/>
      <c r="Q21" s="35"/>
      <c r="R21" s="35"/>
      <c r="S21" s="824">
        <f>2-2</f>
        <v>0</v>
      </c>
      <c r="T21" s="141"/>
      <c r="U21" s="35"/>
      <c r="V21" s="35"/>
      <c r="W21" s="35"/>
      <c r="X21" s="35"/>
      <c r="Y21" s="75">
        <f>L21+P21+S21+V21</f>
        <v>0</v>
      </c>
      <c r="Z21" s="75"/>
      <c r="AA21" s="75">
        <f>SUM(Y21:Z21)</f>
        <v>0</v>
      </c>
      <c r="AB21" s="35"/>
      <c r="AC21" s="35">
        <f>L21+P21+S21+V21</f>
        <v>0</v>
      </c>
      <c r="AD21" s="35"/>
      <c r="AE21" s="35">
        <f>SUM(AC21:AD21)</f>
        <v>0</v>
      </c>
      <c r="AF21" s="75"/>
      <c r="AG21" s="687">
        <f>P21+T21+W21+Z21</f>
        <v>0</v>
      </c>
      <c r="AH21" s="687"/>
      <c r="AI21" s="687">
        <f>SUM(AG21:AH21)</f>
        <v>0</v>
      </c>
      <c r="AK21" s="1306">
        <v>0</v>
      </c>
      <c r="AL21" s="1306"/>
      <c r="AM21" s="1306">
        <v>0</v>
      </c>
    </row>
    <row r="22" spans="1:39" ht="6" customHeight="1" x14ac:dyDescent="0.2">
      <c r="A22" s="307"/>
      <c r="B22" s="52"/>
      <c r="C22" s="52"/>
      <c r="D22" s="56"/>
      <c r="E22" s="639"/>
      <c r="F22" s="56"/>
      <c r="G22" s="56"/>
      <c r="H22" s="75"/>
      <c r="I22" s="75"/>
      <c r="J22" s="75"/>
      <c r="K22" s="953"/>
      <c r="L22" s="151"/>
      <c r="M22" s="75"/>
      <c r="N22" s="75"/>
      <c r="O22" s="35"/>
      <c r="P22" s="35"/>
      <c r="Q22" s="35"/>
      <c r="R22" s="35"/>
      <c r="S22" s="137"/>
      <c r="T22" s="35"/>
      <c r="U22" s="35"/>
      <c r="V22" s="35"/>
      <c r="W22" s="35"/>
      <c r="X22" s="35"/>
      <c r="Y22" s="75"/>
      <c r="Z22" s="75"/>
      <c r="AA22" s="75"/>
      <c r="AB22" s="35"/>
      <c r="AC22" s="35"/>
      <c r="AD22" s="75"/>
      <c r="AE22" s="75"/>
      <c r="AF22" s="75"/>
      <c r="AG22" s="687"/>
      <c r="AH22" s="677"/>
      <c r="AI22" s="677"/>
      <c r="AK22" s="1306"/>
      <c r="AL22" s="1323"/>
      <c r="AM22" s="1323"/>
    </row>
    <row r="23" spans="1:39" x14ac:dyDescent="0.2">
      <c r="A23" s="307"/>
      <c r="B23" s="52"/>
      <c r="C23" s="139" t="s">
        <v>563</v>
      </c>
      <c r="D23" s="56"/>
      <c r="E23" s="639"/>
      <c r="F23" s="56"/>
      <c r="G23" s="56"/>
      <c r="H23" s="68">
        <f>SUM(H19:H20)</f>
        <v>0</v>
      </c>
      <c r="I23" s="68">
        <f>SUM(I19:I20)</f>
        <v>0</v>
      </c>
      <c r="J23" s="68">
        <f>SUM(J19:J20)</f>
        <v>0</v>
      </c>
      <c r="K23" s="953"/>
      <c r="L23" s="68">
        <f>SUM(L19:L22)</f>
        <v>0</v>
      </c>
      <c r="M23" s="68"/>
      <c r="N23" s="68">
        <f>SUM(N19:N22)</f>
        <v>0</v>
      </c>
      <c r="O23" s="68"/>
      <c r="P23" s="68">
        <f>SUM(P19:P22)</f>
        <v>0</v>
      </c>
      <c r="Q23" s="68"/>
      <c r="R23" s="68"/>
      <c r="S23" s="68">
        <f>SUM(S19:S22)</f>
        <v>0</v>
      </c>
      <c r="T23" s="68"/>
      <c r="U23" s="68"/>
      <c r="V23" s="68">
        <f>SUM(V19:V20)</f>
        <v>0</v>
      </c>
      <c r="W23" s="68"/>
      <c r="X23" s="68"/>
      <c r="Y23" s="68">
        <f>SUM(Y19:Y22)</f>
        <v>0</v>
      </c>
      <c r="Z23" s="68"/>
      <c r="AA23" s="68">
        <f>SUM(AA19:AA22)</f>
        <v>0</v>
      </c>
      <c r="AB23" s="68"/>
      <c r="AC23" s="68">
        <f>SUM(AC19:AC22)</f>
        <v>0</v>
      </c>
      <c r="AD23" s="68"/>
      <c r="AE23" s="68">
        <f>SUM(AE19:AE22)</f>
        <v>0</v>
      </c>
      <c r="AF23" s="68"/>
      <c r="AG23" s="678">
        <f>SUM(AG19:AG22)</f>
        <v>0</v>
      </c>
      <c r="AH23" s="678"/>
      <c r="AI23" s="678">
        <f>SUM(AI19:AI22)</f>
        <v>0</v>
      </c>
      <c r="AK23" s="1316">
        <v>0</v>
      </c>
      <c r="AL23" s="1316"/>
      <c r="AM23" s="1316">
        <v>0</v>
      </c>
    </row>
    <row r="24" spans="1:39" x14ac:dyDescent="0.2">
      <c r="A24" s="301"/>
      <c r="B24" s="52"/>
      <c r="C24" s="81"/>
      <c r="D24" s="56"/>
      <c r="E24" s="639"/>
      <c r="F24" s="56"/>
      <c r="G24" s="56"/>
      <c r="H24" s="52"/>
      <c r="I24" s="149"/>
      <c r="J24" s="149"/>
      <c r="K24" s="953"/>
      <c r="L24" s="81"/>
      <c r="M24" s="81"/>
      <c r="N24" s="81"/>
      <c r="O24" s="81"/>
      <c r="P24" s="81"/>
      <c r="Q24" s="81"/>
      <c r="R24" s="81"/>
      <c r="S24" s="81"/>
      <c r="T24" s="81"/>
      <c r="U24" s="81"/>
      <c r="V24" s="81"/>
      <c r="W24" s="81"/>
      <c r="X24" s="81"/>
      <c r="Y24" s="81"/>
      <c r="Z24" s="81"/>
      <c r="AA24" s="81"/>
      <c r="AB24" s="81"/>
      <c r="AC24" s="150"/>
      <c r="AD24" s="150"/>
      <c r="AE24" s="150"/>
      <c r="AF24" s="150"/>
      <c r="AG24" s="723"/>
      <c r="AH24" s="723"/>
      <c r="AI24" s="723"/>
      <c r="AK24" s="1333"/>
      <c r="AL24" s="1333"/>
      <c r="AM24" s="1333"/>
    </row>
    <row r="25" spans="1:39" hidden="1" x14ac:dyDescent="0.2">
      <c r="A25" s="307" t="s">
        <v>824</v>
      </c>
      <c r="B25" s="52" t="s">
        <v>353</v>
      </c>
      <c r="C25" s="52" t="s">
        <v>758</v>
      </c>
      <c r="D25" s="56" t="s">
        <v>865</v>
      </c>
      <c r="E25" s="639"/>
      <c r="F25" s="564" t="s">
        <v>767</v>
      </c>
      <c r="G25" s="56" t="s">
        <v>789</v>
      </c>
      <c r="H25" s="52"/>
      <c r="I25" s="149"/>
      <c r="J25" s="149"/>
      <c r="K25" s="953"/>
      <c r="L25" s="52"/>
      <c r="M25" s="52"/>
      <c r="N25" s="52"/>
      <c r="O25" s="52"/>
      <c r="P25" s="75"/>
      <c r="Q25" s="144"/>
      <c r="R25" s="52"/>
      <c r="S25" s="144"/>
      <c r="T25" s="144"/>
      <c r="U25" s="144"/>
      <c r="V25" s="144"/>
      <c r="W25" s="144"/>
      <c r="X25" s="52"/>
      <c r="Y25" s="75">
        <f>L25+P25+S25+V25</f>
        <v>0</v>
      </c>
      <c r="Z25" s="75"/>
      <c r="AA25" s="75">
        <f>SUM(Y25:Z25)</f>
        <v>0</v>
      </c>
      <c r="AB25" s="52"/>
      <c r="AC25" s="75">
        <f t="shared" ref="AC25:AC50" si="0">L25+P25+S25+V25</f>
        <v>0</v>
      </c>
      <c r="AD25" s="75"/>
      <c r="AE25" s="75">
        <f t="shared" ref="AE25:AE49" si="1">SUM(AC25:AD25)</f>
        <v>0</v>
      </c>
      <c r="AF25" s="75"/>
      <c r="AG25" s="687">
        <f>Y25-AC25</f>
        <v>0</v>
      </c>
      <c r="AH25" s="687"/>
      <c r="AI25" s="677">
        <f>SUM(AG25:AH25)</f>
        <v>0</v>
      </c>
      <c r="AK25" s="1323">
        <v>0</v>
      </c>
      <c r="AL25" s="1323"/>
      <c r="AM25" s="1323">
        <v>0</v>
      </c>
    </row>
    <row r="26" spans="1:39" hidden="1" x14ac:dyDescent="0.2">
      <c r="A26" s="307" t="s">
        <v>824</v>
      </c>
      <c r="B26" s="52" t="s">
        <v>755</v>
      </c>
      <c r="C26" s="52" t="s">
        <v>185</v>
      </c>
      <c r="D26" s="56" t="s">
        <v>867</v>
      </c>
      <c r="E26" s="639"/>
      <c r="F26" s="564" t="s">
        <v>767</v>
      </c>
      <c r="G26" s="56" t="s">
        <v>789</v>
      </c>
      <c r="H26" s="52"/>
      <c r="I26" s="149"/>
      <c r="J26" s="149"/>
      <c r="K26" s="953"/>
      <c r="L26" s="52"/>
      <c r="M26" s="52"/>
      <c r="N26" s="52"/>
      <c r="O26" s="52"/>
      <c r="P26" s="144"/>
      <c r="Q26" s="144"/>
      <c r="R26" s="52"/>
      <c r="S26" s="144"/>
      <c r="T26" s="144"/>
      <c r="U26" s="144"/>
      <c r="V26" s="144"/>
      <c r="W26" s="144"/>
      <c r="X26" s="52"/>
      <c r="Y26" s="75">
        <f>L26+P26+S26+V26</f>
        <v>0</v>
      </c>
      <c r="Z26" s="75"/>
      <c r="AA26" s="75">
        <f>SUM(Y26:Z26)</f>
        <v>0</v>
      </c>
      <c r="AB26" s="52"/>
      <c r="AC26" s="75">
        <f t="shared" si="0"/>
        <v>0</v>
      </c>
      <c r="AD26" s="75"/>
      <c r="AE26" s="75">
        <f t="shared" si="1"/>
        <v>0</v>
      </c>
      <c r="AF26" s="75"/>
      <c r="AG26" s="687">
        <f>Y26-AC26</f>
        <v>0</v>
      </c>
      <c r="AH26" s="687"/>
      <c r="AI26" s="677">
        <f>SUM(AG26:AH26)</f>
        <v>0</v>
      </c>
      <c r="AK26" s="1323">
        <v>0</v>
      </c>
      <c r="AL26" s="1323"/>
      <c r="AM26" s="1323">
        <v>0</v>
      </c>
    </row>
    <row r="27" spans="1:39" x14ac:dyDescent="0.2">
      <c r="A27" s="307" t="s">
        <v>824</v>
      </c>
      <c r="B27" s="52" t="s">
        <v>475</v>
      </c>
      <c r="C27" s="52" t="s">
        <v>363</v>
      </c>
      <c r="D27" s="56" t="s">
        <v>852</v>
      </c>
      <c r="E27" s="639"/>
      <c r="F27" s="56" t="s">
        <v>767</v>
      </c>
      <c r="G27" s="56" t="s">
        <v>789</v>
      </c>
      <c r="H27" s="52"/>
      <c r="I27" s="149"/>
      <c r="J27" s="149"/>
      <c r="K27" s="953"/>
      <c r="L27" s="52"/>
      <c r="M27" s="52"/>
      <c r="N27" s="52"/>
      <c r="O27" s="52"/>
      <c r="P27" s="964"/>
      <c r="Q27" s="144"/>
      <c r="R27" s="52"/>
      <c r="S27" s="175"/>
      <c r="T27" s="141"/>
      <c r="U27" s="137"/>
      <c r="V27" s="137"/>
      <c r="W27" s="137"/>
      <c r="X27" s="52"/>
      <c r="Y27" s="75">
        <f>L27+P27+S27+V27</f>
        <v>0</v>
      </c>
      <c r="Z27" s="75"/>
      <c r="AA27" s="75">
        <f>SUM(Y27:Z27)</f>
        <v>0</v>
      </c>
      <c r="AB27" s="52"/>
      <c r="AC27" s="75">
        <f t="shared" si="0"/>
        <v>0</v>
      </c>
      <c r="AD27" s="75">
        <f t="shared" ref="AD27:AD44" si="2">M27+Q27+T27+W27</f>
        <v>0</v>
      </c>
      <c r="AE27" s="75">
        <f t="shared" si="1"/>
        <v>0</v>
      </c>
      <c r="AF27" s="75"/>
      <c r="AG27" s="687">
        <f>Y27-AC27</f>
        <v>0</v>
      </c>
      <c r="AH27" s="687"/>
      <c r="AI27" s="677">
        <f>SUM(AG27:AH27)</f>
        <v>0</v>
      </c>
      <c r="AK27" s="1323">
        <v>0</v>
      </c>
      <c r="AL27" s="1323">
        <v>0</v>
      </c>
      <c r="AM27" s="1323">
        <v>0</v>
      </c>
    </row>
    <row r="28" spans="1:39" ht="6" customHeight="1" x14ac:dyDescent="0.2">
      <c r="A28" s="307"/>
      <c r="B28" s="52"/>
      <c r="C28" s="52"/>
      <c r="D28" s="56"/>
      <c r="E28" s="639"/>
      <c r="F28" s="564"/>
      <c r="G28" s="56"/>
      <c r="H28" s="52"/>
      <c r="I28" s="149"/>
      <c r="J28" s="149"/>
      <c r="K28" s="953"/>
      <c r="L28" s="52"/>
      <c r="M28" s="52"/>
      <c r="N28" s="52"/>
      <c r="O28" s="52"/>
      <c r="P28" s="144"/>
      <c r="Q28" s="144"/>
      <c r="R28" s="52"/>
      <c r="S28" s="175"/>
      <c r="T28" s="144"/>
      <c r="U28" s="144"/>
      <c r="V28" s="144"/>
      <c r="W28" s="144"/>
      <c r="X28" s="52"/>
      <c r="Y28" s="75"/>
      <c r="Z28" s="75"/>
      <c r="AA28" s="75"/>
      <c r="AB28" s="52"/>
      <c r="AC28" s="75"/>
      <c r="AD28" s="75"/>
      <c r="AE28" s="75"/>
      <c r="AF28" s="75"/>
      <c r="AG28" s="687"/>
      <c r="AH28" s="687"/>
      <c r="AI28" s="677"/>
      <c r="AK28" s="1323"/>
      <c r="AL28" s="1323"/>
      <c r="AM28" s="1323"/>
    </row>
    <row r="29" spans="1:39" x14ac:dyDescent="0.2">
      <c r="A29" s="307" t="s">
        <v>824</v>
      </c>
      <c r="B29" s="52" t="s">
        <v>224</v>
      </c>
      <c r="C29" s="52" t="s">
        <v>298</v>
      </c>
      <c r="D29" s="56" t="s">
        <v>845</v>
      </c>
      <c r="E29" s="639"/>
      <c r="F29" s="56" t="s">
        <v>771</v>
      </c>
      <c r="G29" s="56" t="s">
        <v>789</v>
      </c>
      <c r="H29" s="52"/>
      <c r="I29" s="149"/>
      <c r="J29" s="149"/>
      <c r="K29" s="953"/>
      <c r="L29" s="52"/>
      <c r="M29" s="52"/>
      <c r="N29" s="52"/>
      <c r="O29" s="52"/>
      <c r="P29" s="964"/>
      <c r="Q29" s="144"/>
      <c r="R29" s="52"/>
      <c r="S29" s="144"/>
      <c r="T29" s="175"/>
      <c r="U29" s="144"/>
      <c r="V29" s="144"/>
      <c r="W29" s="144"/>
      <c r="X29" s="52"/>
      <c r="Y29" s="75">
        <f>L29+P29+S29+V29</f>
        <v>0</v>
      </c>
      <c r="Z29" s="75"/>
      <c r="AA29" s="75">
        <f>SUM(Y29:Z29)</f>
        <v>0</v>
      </c>
      <c r="AB29" s="52"/>
      <c r="AC29" s="75">
        <f t="shared" si="0"/>
        <v>0</v>
      </c>
      <c r="AD29" s="75">
        <f t="shared" si="2"/>
        <v>0</v>
      </c>
      <c r="AE29" s="75">
        <f t="shared" si="1"/>
        <v>0</v>
      </c>
      <c r="AF29" s="75"/>
      <c r="AG29" s="687">
        <f>Y29-AC29</f>
        <v>0</v>
      </c>
      <c r="AH29" s="687"/>
      <c r="AI29" s="677">
        <f>SUM(AG29:AH29)</f>
        <v>0</v>
      </c>
      <c r="AK29" s="1323">
        <v>0</v>
      </c>
      <c r="AL29" s="1323">
        <v>0</v>
      </c>
      <c r="AM29" s="1323">
        <v>0</v>
      </c>
    </row>
    <row r="30" spans="1:39" hidden="1" x14ac:dyDescent="0.2">
      <c r="A30" s="307" t="s">
        <v>824</v>
      </c>
      <c r="B30" s="52" t="s">
        <v>190</v>
      </c>
      <c r="C30" s="52" t="s">
        <v>647</v>
      </c>
      <c r="D30" s="56">
        <v>5461</v>
      </c>
      <c r="E30" s="639"/>
      <c r="F30" s="56"/>
      <c r="G30" s="56"/>
      <c r="H30" s="52"/>
      <c r="I30" s="149"/>
      <c r="J30" s="149"/>
      <c r="K30" s="953"/>
      <c r="L30" s="52"/>
      <c r="M30" s="52"/>
      <c r="N30" s="52"/>
      <c r="O30" s="52"/>
      <c r="P30" s="144"/>
      <c r="Q30" s="144"/>
      <c r="R30" s="52"/>
      <c r="S30" s="144"/>
      <c r="T30" s="144"/>
      <c r="U30" s="144"/>
      <c r="V30" s="144"/>
      <c r="W30" s="144"/>
      <c r="X30" s="52"/>
      <c r="Y30" s="52"/>
      <c r="Z30" s="52"/>
      <c r="AA30" s="52"/>
      <c r="AB30" s="52"/>
      <c r="AC30" s="75">
        <f t="shared" si="0"/>
        <v>0</v>
      </c>
      <c r="AD30" s="75">
        <f t="shared" si="2"/>
        <v>0</v>
      </c>
      <c r="AE30" s="75">
        <f t="shared" si="1"/>
        <v>0</v>
      </c>
      <c r="AF30" s="75"/>
      <c r="AG30" s="677"/>
      <c r="AH30" s="677"/>
      <c r="AI30" s="677"/>
      <c r="AK30" s="1323">
        <v>0</v>
      </c>
      <c r="AL30" s="1323">
        <v>0</v>
      </c>
      <c r="AM30" s="1323">
        <v>0</v>
      </c>
    </row>
    <row r="31" spans="1:39" hidden="1" x14ac:dyDescent="0.2">
      <c r="A31" s="307" t="s">
        <v>824</v>
      </c>
      <c r="B31" s="52"/>
      <c r="C31" s="52"/>
      <c r="D31" s="56"/>
      <c r="E31" s="639"/>
      <c r="F31" s="56"/>
      <c r="G31" s="56"/>
      <c r="H31" s="52"/>
      <c r="I31" s="149"/>
      <c r="J31" s="149"/>
      <c r="K31" s="953"/>
      <c r="L31" s="52"/>
      <c r="M31" s="52"/>
      <c r="N31" s="52"/>
      <c r="O31" s="52"/>
      <c r="P31" s="144"/>
      <c r="Q31" s="144"/>
      <c r="R31" s="52"/>
      <c r="S31" s="144"/>
      <c r="T31" s="144"/>
      <c r="U31" s="144"/>
      <c r="V31" s="144"/>
      <c r="W31" s="144"/>
      <c r="X31" s="52"/>
      <c r="Y31" s="52"/>
      <c r="Z31" s="52"/>
      <c r="AA31" s="52"/>
      <c r="AB31" s="52"/>
      <c r="AC31" s="75">
        <f t="shared" si="0"/>
        <v>0</v>
      </c>
      <c r="AD31" s="75">
        <f t="shared" si="2"/>
        <v>0</v>
      </c>
      <c r="AE31" s="75">
        <f t="shared" si="1"/>
        <v>0</v>
      </c>
      <c r="AF31" s="75"/>
      <c r="AG31" s="677"/>
      <c r="AH31" s="677"/>
      <c r="AI31" s="677"/>
      <c r="AK31" s="1323">
        <v>0</v>
      </c>
      <c r="AL31" s="1323">
        <v>0</v>
      </c>
      <c r="AM31" s="1323">
        <v>0</v>
      </c>
    </row>
    <row r="32" spans="1:39" hidden="1" x14ac:dyDescent="0.2">
      <c r="A32" s="307" t="s">
        <v>824</v>
      </c>
      <c r="B32" s="52"/>
      <c r="C32" s="52"/>
      <c r="D32" s="56"/>
      <c r="E32" s="639"/>
      <c r="F32" s="56"/>
      <c r="G32" s="56"/>
      <c r="H32" s="52"/>
      <c r="I32" s="149"/>
      <c r="J32" s="149"/>
      <c r="K32" s="953"/>
      <c r="L32" s="52"/>
      <c r="M32" s="52"/>
      <c r="N32" s="52"/>
      <c r="O32" s="52"/>
      <c r="P32" s="144"/>
      <c r="Q32" s="144"/>
      <c r="R32" s="52"/>
      <c r="S32" s="144"/>
      <c r="T32" s="144"/>
      <c r="U32" s="144"/>
      <c r="V32" s="144"/>
      <c r="W32" s="144"/>
      <c r="X32" s="52"/>
      <c r="Y32" s="52"/>
      <c r="Z32" s="52"/>
      <c r="AA32" s="52"/>
      <c r="AB32" s="52"/>
      <c r="AC32" s="75">
        <f t="shared" si="0"/>
        <v>0</v>
      </c>
      <c r="AD32" s="75">
        <f t="shared" si="2"/>
        <v>0</v>
      </c>
      <c r="AE32" s="75">
        <f t="shared" si="1"/>
        <v>0</v>
      </c>
      <c r="AF32" s="75"/>
      <c r="AG32" s="677"/>
      <c r="AH32" s="677"/>
      <c r="AI32" s="677"/>
      <c r="AK32" s="1323">
        <v>0</v>
      </c>
      <c r="AL32" s="1323">
        <v>0</v>
      </c>
      <c r="AM32" s="1323">
        <v>0</v>
      </c>
    </row>
    <row r="33" spans="1:39" hidden="1" x14ac:dyDescent="0.2">
      <c r="A33" s="307" t="s">
        <v>824</v>
      </c>
      <c r="B33" s="52"/>
      <c r="C33" s="52"/>
      <c r="D33" s="56"/>
      <c r="E33" s="639"/>
      <c r="F33" s="56"/>
      <c r="G33" s="56"/>
      <c r="H33" s="52"/>
      <c r="I33" s="149"/>
      <c r="J33" s="149"/>
      <c r="K33" s="953"/>
      <c r="L33" s="52"/>
      <c r="M33" s="52"/>
      <c r="N33" s="52"/>
      <c r="O33" s="52"/>
      <c r="P33" s="144"/>
      <c r="Q33" s="144"/>
      <c r="R33" s="52"/>
      <c r="S33" s="137"/>
      <c r="T33" s="137"/>
      <c r="U33" s="144"/>
      <c r="V33" s="144"/>
      <c r="W33" s="144"/>
      <c r="X33" s="52"/>
      <c r="Y33" s="52"/>
      <c r="Z33" s="52"/>
      <c r="AA33" s="52"/>
      <c r="AB33" s="52"/>
      <c r="AC33" s="75">
        <f t="shared" si="0"/>
        <v>0</v>
      </c>
      <c r="AD33" s="75">
        <f t="shared" si="2"/>
        <v>0</v>
      </c>
      <c r="AE33" s="75">
        <f t="shared" si="1"/>
        <v>0</v>
      </c>
      <c r="AF33" s="75"/>
      <c r="AG33" s="677"/>
      <c r="AH33" s="677"/>
      <c r="AI33" s="677"/>
      <c r="AK33" s="1323">
        <v>0</v>
      </c>
      <c r="AL33" s="1323">
        <v>0</v>
      </c>
      <c r="AM33" s="1323">
        <v>0</v>
      </c>
    </row>
    <row r="34" spans="1:39" hidden="1" x14ac:dyDescent="0.2">
      <c r="A34" s="307" t="s">
        <v>824</v>
      </c>
      <c r="B34" s="52"/>
      <c r="C34" s="52"/>
      <c r="D34" s="56"/>
      <c r="E34" s="639"/>
      <c r="F34" s="56"/>
      <c r="G34" s="56"/>
      <c r="H34" s="52"/>
      <c r="I34" s="149"/>
      <c r="J34" s="149"/>
      <c r="K34" s="953"/>
      <c r="L34" s="52"/>
      <c r="M34" s="52"/>
      <c r="N34" s="52"/>
      <c r="O34" s="52"/>
      <c r="P34" s="144"/>
      <c r="Q34" s="144"/>
      <c r="R34" s="52"/>
      <c r="S34" s="137"/>
      <c r="T34" s="137"/>
      <c r="U34" s="144"/>
      <c r="V34" s="144"/>
      <c r="W34" s="144"/>
      <c r="X34" s="52"/>
      <c r="Y34" s="52"/>
      <c r="Z34" s="52"/>
      <c r="AA34" s="52"/>
      <c r="AB34" s="52"/>
      <c r="AC34" s="75">
        <f t="shared" si="0"/>
        <v>0</v>
      </c>
      <c r="AD34" s="75">
        <f t="shared" si="2"/>
        <v>0</v>
      </c>
      <c r="AE34" s="75">
        <f t="shared" si="1"/>
        <v>0</v>
      </c>
      <c r="AF34" s="75"/>
      <c r="AG34" s="677"/>
      <c r="AH34" s="677"/>
      <c r="AI34" s="677"/>
      <c r="AK34" s="1323">
        <v>0</v>
      </c>
      <c r="AL34" s="1323">
        <v>0</v>
      </c>
      <c r="AM34" s="1323">
        <v>0</v>
      </c>
    </row>
    <row r="35" spans="1:39" hidden="1" x14ac:dyDescent="0.2">
      <c r="A35" s="307" t="s">
        <v>824</v>
      </c>
      <c r="B35" s="52" t="s">
        <v>254</v>
      </c>
      <c r="C35" s="52" t="s">
        <v>164</v>
      </c>
      <c r="D35" s="56">
        <v>54913204</v>
      </c>
      <c r="E35" s="639"/>
      <c r="F35" s="56"/>
      <c r="G35" s="56"/>
      <c r="H35" s="52"/>
      <c r="I35" s="149"/>
      <c r="J35" s="149"/>
      <c r="K35" s="953"/>
      <c r="L35" s="52"/>
      <c r="M35" s="52"/>
      <c r="N35" s="52"/>
      <c r="O35" s="52"/>
      <c r="P35" s="144"/>
      <c r="Q35" s="144"/>
      <c r="R35" s="52"/>
      <c r="S35" s="137"/>
      <c r="T35" s="137"/>
      <c r="U35" s="144"/>
      <c r="V35" s="144"/>
      <c r="W35" s="144"/>
      <c r="X35" s="52"/>
      <c r="Y35" s="52"/>
      <c r="Z35" s="52"/>
      <c r="AA35" s="52"/>
      <c r="AB35" s="52"/>
      <c r="AC35" s="75">
        <f>L35+P35+S35+V35</f>
        <v>0</v>
      </c>
      <c r="AD35" s="75">
        <f t="shared" si="2"/>
        <v>0</v>
      </c>
      <c r="AE35" s="75">
        <f>SUM(AC35:AD35)</f>
        <v>0</v>
      </c>
      <c r="AF35" s="75"/>
      <c r="AG35" s="677"/>
      <c r="AH35" s="677"/>
      <c r="AI35" s="677"/>
      <c r="AK35" s="1323">
        <v>0</v>
      </c>
      <c r="AL35" s="1323">
        <v>0</v>
      </c>
      <c r="AM35" s="1323">
        <v>0</v>
      </c>
    </row>
    <row r="36" spans="1:39" hidden="1" x14ac:dyDescent="0.2">
      <c r="A36" s="307" t="s">
        <v>824</v>
      </c>
      <c r="B36" s="52" t="s">
        <v>475</v>
      </c>
      <c r="C36" s="52" t="s">
        <v>363</v>
      </c>
      <c r="D36" s="56">
        <v>54913208</v>
      </c>
      <c r="E36" s="639"/>
      <c r="F36" s="56"/>
      <c r="G36" s="56"/>
      <c r="H36" s="52"/>
      <c r="I36" s="149"/>
      <c r="J36" s="149"/>
      <c r="K36" s="953"/>
      <c r="L36" s="52"/>
      <c r="M36" s="52"/>
      <c r="N36" s="52"/>
      <c r="O36" s="52"/>
      <c r="P36" s="144"/>
      <c r="Q36" s="144"/>
      <c r="R36" s="52"/>
      <c r="S36" s="137"/>
      <c r="T36" s="137"/>
      <c r="U36" s="144"/>
      <c r="V36" s="144"/>
      <c r="W36" s="144"/>
      <c r="X36" s="52"/>
      <c r="Y36" s="52"/>
      <c r="Z36" s="52"/>
      <c r="AA36" s="52"/>
      <c r="AB36" s="52"/>
      <c r="AC36" s="75">
        <f t="shared" si="0"/>
        <v>0</v>
      </c>
      <c r="AD36" s="75">
        <f t="shared" si="2"/>
        <v>0</v>
      </c>
      <c r="AE36" s="75">
        <f t="shared" si="1"/>
        <v>0</v>
      </c>
      <c r="AF36" s="75"/>
      <c r="AG36" s="677"/>
      <c r="AH36" s="677"/>
      <c r="AI36" s="677"/>
      <c r="AK36" s="1323">
        <v>0</v>
      </c>
      <c r="AL36" s="1323">
        <v>0</v>
      </c>
      <c r="AM36" s="1323">
        <v>0</v>
      </c>
    </row>
    <row r="37" spans="1:39" hidden="1" x14ac:dyDescent="0.2">
      <c r="A37" s="307" t="s">
        <v>824</v>
      </c>
      <c r="B37" s="52" t="s">
        <v>153</v>
      </c>
      <c r="C37" s="52" t="s">
        <v>337</v>
      </c>
      <c r="D37" s="56">
        <v>55213</v>
      </c>
      <c r="E37" s="639"/>
      <c r="F37" s="56"/>
      <c r="G37" s="56"/>
      <c r="H37" s="52"/>
      <c r="I37" s="149"/>
      <c r="J37" s="149"/>
      <c r="K37" s="953"/>
      <c r="L37" s="52"/>
      <c r="M37" s="52"/>
      <c r="N37" s="52"/>
      <c r="O37" s="52"/>
      <c r="P37" s="144"/>
      <c r="Q37" s="144"/>
      <c r="R37" s="52"/>
      <c r="S37" s="144"/>
      <c r="T37" s="144"/>
      <c r="U37" s="144"/>
      <c r="V37" s="144"/>
      <c r="W37" s="144"/>
      <c r="X37" s="52"/>
      <c r="Y37" s="52"/>
      <c r="Z37" s="52"/>
      <c r="AA37" s="52"/>
      <c r="AB37" s="52"/>
      <c r="AC37" s="75">
        <f t="shared" si="0"/>
        <v>0</v>
      </c>
      <c r="AD37" s="75">
        <f t="shared" si="2"/>
        <v>0</v>
      </c>
      <c r="AE37" s="75">
        <f t="shared" si="1"/>
        <v>0</v>
      </c>
      <c r="AF37" s="75"/>
      <c r="AG37" s="677"/>
      <c r="AH37" s="677"/>
      <c r="AI37" s="677"/>
      <c r="AK37" s="1323">
        <v>0</v>
      </c>
      <c r="AL37" s="1323">
        <v>0</v>
      </c>
      <c r="AM37" s="1323">
        <v>0</v>
      </c>
    </row>
    <row r="38" spans="1:39" hidden="1" x14ac:dyDescent="0.2">
      <c r="A38" s="307" t="s">
        <v>824</v>
      </c>
      <c r="B38" s="65" t="s">
        <v>224</v>
      </c>
      <c r="C38" s="65" t="s">
        <v>211</v>
      </c>
      <c r="D38" s="64">
        <v>55219201</v>
      </c>
      <c r="E38" s="1257"/>
      <c r="F38" s="64"/>
      <c r="G38" s="64"/>
      <c r="H38" s="52"/>
      <c r="I38" s="149"/>
      <c r="J38" s="149"/>
      <c r="K38" s="985"/>
      <c r="L38" s="52"/>
      <c r="M38" s="52"/>
      <c r="N38" s="52"/>
      <c r="O38" s="52"/>
      <c r="P38" s="144"/>
      <c r="Q38" s="144"/>
      <c r="R38" s="52"/>
      <c r="S38" s="144"/>
      <c r="T38" s="144"/>
      <c r="U38" s="144"/>
      <c r="V38" s="144"/>
      <c r="W38" s="144"/>
      <c r="X38" s="52"/>
      <c r="Y38" s="52"/>
      <c r="Z38" s="52"/>
      <c r="AA38" s="52"/>
      <c r="AB38" s="52"/>
      <c r="AC38" s="75">
        <f t="shared" si="0"/>
        <v>0</v>
      </c>
      <c r="AD38" s="75">
        <f t="shared" si="2"/>
        <v>0</v>
      </c>
      <c r="AE38" s="75">
        <f t="shared" si="1"/>
        <v>0</v>
      </c>
      <c r="AF38" s="75"/>
      <c r="AG38" s="677"/>
      <c r="AH38" s="677"/>
      <c r="AI38" s="677"/>
      <c r="AK38" s="1323">
        <v>0</v>
      </c>
      <c r="AL38" s="1323">
        <v>0</v>
      </c>
      <c r="AM38" s="1323">
        <v>0</v>
      </c>
    </row>
    <row r="39" spans="1:39" hidden="1" x14ac:dyDescent="0.2">
      <c r="A39" s="307" t="s">
        <v>824</v>
      </c>
      <c r="B39" s="27" t="s">
        <v>343</v>
      </c>
      <c r="C39" s="27" t="s">
        <v>527</v>
      </c>
      <c r="D39" s="140">
        <v>5521818</v>
      </c>
      <c r="E39" s="1258"/>
      <c r="F39" s="140"/>
      <c r="G39" s="140"/>
      <c r="H39" s="52"/>
      <c r="I39" s="149"/>
      <c r="J39" s="149"/>
      <c r="K39" s="954"/>
      <c r="L39" s="52"/>
      <c r="M39" s="52"/>
      <c r="N39" s="52"/>
      <c r="O39" s="52"/>
      <c r="P39" s="144"/>
      <c r="Q39" s="144"/>
      <c r="R39" s="52"/>
      <c r="S39" s="144"/>
      <c r="T39" s="144"/>
      <c r="U39" s="144"/>
      <c r="V39" s="144"/>
      <c r="W39" s="144"/>
      <c r="X39" s="52"/>
      <c r="Y39" s="52"/>
      <c r="Z39" s="52"/>
      <c r="AA39" s="52"/>
      <c r="AB39" s="52"/>
      <c r="AC39" s="75">
        <f t="shared" si="0"/>
        <v>0</v>
      </c>
      <c r="AD39" s="75">
        <f t="shared" si="2"/>
        <v>0</v>
      </c>
      <c r="AE39" s="75">
        <f t="shared" si="1"/>
        <v>0</v>
      </c>
      <c r="AF39" s="75"/>
      <c r="AG39" s="677"/>
      <c r="AH39" s="677"/>
      <c r="AI39" s="677"/>
      <c r="AK39" s="1323">
        <v>0</v>
      </c>
      <c r="AL39" s="1323">
        <v>0</v>
      </c>
      <c r="AM39" s="1323">
        <v>0</v>
      </c>
    </row>
    <row r="40" spans="1:39" hidden="1" x14ac:dyDescent="0.2">
      <c r="A40" s="307" t="s">
        <v>824</v>
      </c>
      <c r="B40" s="65" t="s">
        <v>358</v>
      </c>
      <c r="C40" s="65" t="s">
        <v>660</v>
      </c>
      <c r="D40" s="64">
        <v>55218211</v>
      </c>
      <c r="E40" s="1257"/>
      <c r="F40" s="64"/>
      <c r="G40" s="64"/>
      <c r="H40" s="52"/>
      <c r="I40" s="149"/>
      <c r="J40" s="149"/>
      <c r="K40" s="985"/>
      <c r="L40" s="65"/>
      <c r="M40" s="65"/>
      <c r="N40" s="65"/>
      <c r="O40" s="65"/>
      <c r="P40" s="175"/>
      <c r="Q40" s="175"/>
      <c r="R40" s="65"/>
      <c r="S40" s="175"/>
      <c r="T40" s="175"/>
      <c r="U40" s="175"/>
      <c r="V40" s="175"/>
      <c r="W40" s="175"/>
      <c r="X40" s="65"/>
      <c r="Y40" s="65"/>
      <c r="Z40" s="65"/>
      <c r="AA40" s="65"/>
      <c r="AB40" s="65"/>
      <c r="AC40" s="75">
        <f t="shared" si="0"/>
        <v>0</v>
      </c>
      <c r="AD40" s="75">
        <f t="shared" si="2"/>
        <v>0</v>
      </c>
      <c r="AE40" s="66">
        <f t="shared" si="1"/>
        <v>0</v>
      </c>
      <c r="AF40" s="66"/>
      <c r="AG40" s="689"/>
      <c r="AH40" s="689"/>
      <c r="AI40" s="689"/>
      <c r="AK40" s="1323">
        <v>0</v>
      </c>
      <c r="AL40" s="1323">
        <v>0</v>
      </c>
      <c r="AM40" s="1310">
        <v>0</v>
      </c>
    </row>
    <row r="41" spans="1:39" ht="6" customHeight="1" x14ac:dyDescent="0.2">
      <c r="A41" s="307"/>
      <c r="B41" s="65"/>
      <c r="C41" s="65"/>
      <c r="D41" s="64"/>
      <c r="E41" s="1257"/>
      <c r="F41" s="64"/>
      <c r="G41" s="64"/>
      <c r="H41" s="52"/>
      <c r="I41" s="149"/>
      <c r="J41" s="149"/>
      <c r="K41" s="985"/>
      <c r="L41" s="65"/>
      <c r="M41" s="65"/>
      <c r="N41" s="65"/>
      <c r="O41" s="65"/>
      <c r="P41" s="175"/>
      <c r="Q41" s="175"/>
      <c r="R41" s="65"/>
      <c r="S41" s="175"/>
      <c r="T41" s="175"/>
      <c r="U41" s="175"/>
      <c r="V41" s="175"/>
      <c r="W41" s="175"/>
      <c r="X41" s="65"/>
      <c r="Y41" s="65"/>
      <c r="Z41" s="65"/>
      <c r="AA41" s="65"/>
      <c r="AB41" s="65"/>
      <c r="AC41" s="75"/>
      <c r="AD41" s="75"/>
      <c r="AE41" s="66"/>
      <c r="AF41" s="66"/>
      <c r="AG41" s="689"/>
      <c r="AH41" s="689"/>
      <c r="AI41" s="689"/>
      <c r="AK41" s="1323"/>
      <c r="AL41" s="1323"/>
      <c r="AM41" s="1310"/>
    </row>
    <row r="42" spans="1:39" x14ac:dyDescent="0.2">
      <c r="A42" s="307" t="s">
        <v>824</v>
      </c>
      <c r="B42" s="52" t="s">
        <v>304</v>
      </c>
      <c r="C42" s="52" t="s">
        <v>272</v>
      </c>
      <c r="D42" s="129" t="s">
        <v>848</v>
      </c>
      <c r="E42" s="639"/>
      <c r="F42" s="564" t="s">
        <v>773</v>
      </c>
      <c r="G42" s="573" t="s">
        <v>789</v>
      </c>
      <c r="H42" s="52"/>
      <c r="I42" s="149"/>
      <c r="J42" s="149"/>
      <c r="K42" s="573"/>
      <c r="L42" s="65"/>
      <c r="M42" s="65"/>
      <c r="N42" s="65"/>
      <c r="O42" s="65"/>
      <c r="P42" s="175"/>
      <c r="Q42" s="175"/>
      <c r="R42" s="65"/>
      <c r="S42" s="175"/>
      <c r="T42" s="175"/>
      <c r="U42" s="175"/>
      <c r="V42" s="175"/>
      <c r="W42" s="175"/>
      <c r="X42" s="65"/>
      <c r="Y42" s="75">
        <f>L42+P42+S42+V42</f>
        <v>0</v>
      </c>
      <c r="Z42" s="75"/>
      <c r="AA42" s="75">
        <f>SUM(Y42:Z42)</f>
        <v>0</v>
      </c>
      <c r="AB42" s="65"/>
      <c r="AC42" s="75">
        <f>L42+P42+S42+V42</f>
        <v>0</v>
      </c>
      <c r="AD42" s="75">
        <f t="shared" si="2"/>
        <v>0</v>
      </c>
      <c r="AE42" s="75">
        <f>SUM(AC42:AD42)</f>
        <v>0</v>
      </c>
      <c r="AF42" s="66"/>
      <c r="AG42" s="687">
        <f>Y42-AC42</f>
        <v>0</v>
      </c>
      <c r="AH42" s="687"/>
      <c r="AI42" s="677">
        <f>SUM(AG42:AH42)</f>
        <v>0</v>
      </c>
      <c r="AK42" s="1323">
        <v>0</v>
      </c>
      <c r="AL42" s="1323">
        <v>0</v>
      </c>
      <c r="AM42" s="1323">
        <v>0</v>
      </c>
    </row>
    <row r="43" spans="1:39" ht="6" customHeight="1" x14ac:dyDescent="0.2">
      <c r="A43" s="307"/>
      <c r="B43" s="65"/>
      <c r="C43" s="65"/>
      <c r="D43" s="64"/>
      <c r="E43" s="1257"/>
      <c r="F43" s="64"/>
      <c r="G43" s="64"/>
      <c r="H43" s="52"/>
      <c r="I43" s="149"/>
      <c r="J43" s="149"/>
      <c r="K43" s="985"/>
      <c r="L43" s="65"/>
      <c r="M43" s="65"/>
      <c r="N43" s="65"/>
      <c r="O43" s="65"/>
      <c r="P43" s="175"/>
      <c r="Q43" s="175"/>
      <c r="R43" s="65"/>
      <c r="S43" s="175"/>
      <c r="T43" s="175"/>
      <c r="U43" s="175"/>
      <c r="V43" s="175"/>
      <c r="W43" s="175"/>
      <c r="X43" s="65"/>
      <c r="Y43" s="65"/>
      <c r="Z43" s="65"/>
      <c r="AA43" s="65"/>
      <c r="AB43" s="65"/>
      <c r="AC43" s="75"/>
      <c r="AD43" s="75"/>
      <c r="AE43" s="66"/>
      <c r="AF43" s="66"/>
      <c r="AG43" s="689"/>
      <c r="AH43" s="689"/>
      <c r="AI43" s="689"/>
      <c r="AK43" s="1323"/>
      <c r="AL43" s="1323"/>
      <c r="AM43" s="1310"/>
    </row>
    <row r="44" spans="1:39" x14ac:dyDescent="0.2">
      <c r="A44" s="307" t="s">
        <v>824</v>
      </c>
      <c r="B44" s="52" t="s">
        <v>153</v>
      </c>
      <c r="C44" s="52" t="s">
        <v>337</v>
      </c>
      <c r="D44" s="129" t="s">
        <v>846</v>
      </c>
      <c r="E44" s="1261"/>
      <c r="F44" s="56" t="s">
        <v>774</v>
      </c>
      <c r="G44" s="572" t="s">
        <v>789</v>
      </c>
      <c r="H44" s="52"/>
      <c r="I44" s="149"/>
      <c r="J44" s="149"/>
      <c r="K44" s="1139"/>
      <c r="L44" s="65"/>
      <c r="M44" s="65"/>
      <c r="N44" s="65"/>
      <c r="O44" s="65"/>
      <c r="P44" s="175"/>
      <c r="Q44" s="175"/>
      <c r="R44" s="65"/>
      <c r="S44" s="175"/>
      <c r="T44" s="144"/>
      <c r="U44" s="175"/>
      <c r="V44" s="175"/>
      <c r="W44" s="175"/>
      <c r="X44" s="65"/>
      <c r="Y44" s="75">
        <f>L44+P44+S44+V44</f>
        <v>0</v>
      </c>
      <c r="Z44" s="75"/>
      <c r="AA44" s="75">
        <f>SUM(Y44:Z44)</f>
        <v>0</v>
      </c>
      <c r="AB44" s="65"/>
      <c r="AC44" s="75">
        <f>L44+P44+S44+V44</f>
        <v>0</v>
      </c>
      <c r="AD44" s="75">
        <f t="shared" si="2"/>
        <v>0</v>
      </c>
      <c r="AE44" s="75">
        <f>SUM(AC44:AD44)</f>
        <v>0</v>
      </c>
      <c r="AF44" s="66"/>
      <c r="AG44" s="687">
        <f>Y44-AC44</f>
        <v>0</v>
      </c>
      <c r="AH44" s="687"/>
      <c r="AI44" s="677">
        <f>SUM(AG44:AH44)</f>
        <v>0</v>
      </c>
      <c r="AK44" s="1323">
        <v>0</v>
      </c>
      <c r="AL44" s="1323">
        <v>0</v>
      </c>
      <c r="AM44" s="1323">
        <v>0</v>
      </c>
    </row>
    <row r="45" spans="1:39" x14ac:dyDescent="0.2">
      <c r="A45" s="307" t="s">
        <v>824</v>
      </c>
      <c r="B45" s="52" t="s">
        <v>658</v>
      </c>
      <c r="C45" s="52" t="s">
        <v>135</v>
      </c>
      <c r="D45" s="56" t="s">
        <v>841</v>
      </c>
      <c r="E45" s="639" t="s">
        <v>1615</v>
      </c>
      <c r="F45" s="564" t="s">
        <v>774</v>
      </c>
      <c r="G45" s="56" t="s">
        <v>789</v>
      </c>
      <c r="H45" s="52"/>
      <c r="I45" s="149"/>
      <c r="J45" s="149"/>
      <c r="K45" s="953"/>
      <c r="L45" s="65"/>
      <c r="M45" s="65"/>
      <c r="N45" s="65"/>
      <c r="O45" s="65"/>
      <c r="P45" s="964"/>
      <c r="Q45" s="175"/>
      <c r="R45" s="65"/>
      <c r="S45" s="824">
        <f>243-243</f>
        <v>0</v>
      </c>
      <c r="T45" s="141">
        <f>65-65</f>
        <v>0</v>
      </c>
      <c r="U45" s="175"/>
      <c r="V45" s="175"/>
      <c r="W45" s="175"/>
      <c r="X45" s="65"/>
      <c r="Y45" s="75">
        <f>L45+P45+S45+V45</f>
        <v>0</v>
      </c>
      <c r="Z45" s="75"/>
      <c r="AA45" s="75">
        <f>SUM(Y45:Z45)</f>
        <v>0</v>
      </c>
      <c r="AB45" s="65"/>
      <c r="AC45" s="75">
        <f>L45+P45+S45+V45</f>
        <v>0</v>
      </c>
      <c r="AD45" s="75">
        <f>M45+Q45+T45+W45</f>
        <v>0</v>
      </c>
      <c r="AE45" s="75">
        <f>SUM(AC45:AD45)</f>
        <v>0</v>
      </c>
      <c r="AF45" s="66"/>
      <c r="AG45" s="687">
        <f>Y45-AC45</f>
        <v>0</v>
      </c>
      <c r="AH45" s="687"/>
      <c r="AI45" s="677">
        <f>SUM(AG45:AH45)</f>
        <v>0</v>
      </c>
      <c r="AK45" s="1323">
        <v>120</v>
      </c>
      <c r="AL45" s="1323">
        <v>0</v>
      </c>
      <c r="AM45" s="1323">
        <v>120</v>
      </c>
    </row>
    <row r="46" spans="1:39" ht="6" customHeight="1" x14ac:dyDescent="0.2">
      <c r="A46" s="307"/>
      <c r="B46" s="65"/>
      <c r="C46" s="65"/>
      <c r="D46" s="64"/>
      <c r="E46" s="1257"/>
      <c r="F46" s="64"/>
      <c r="G46" s="64"/>
      <c r="H46" s="52"/>
      <c r="I46" s="149"/>
      <c r="J46" s="149"/>
      <c r="K46" s="985"/>
      <c r="L46" s="65"/>
      <c r="M46" s="65"/>
      <c r="N46" s="65"/>
      <c r="O46" s="65"/>
      <c r="P46" s="175"/>
      <c r="Q46" s="175"/>
      <c r="R46" s="65"/>
      <c r="S46" s="175"/>
      <c r="T46" s="175"/>
      <c r="U46" s="175"/>
      <c r="V46" s="175"/>
      <c r="W46" s="175"/>
      <c r="X46" s="65"/>
      <c r="Y46" s="65"/>
      <c r="Z46" s="65"/>
      <c r="AA46" s="65"/>
      <c r="AB46" s="65"/>
      <c r="AC46" s="75"/>
      <c r="AD46" s="66"/>
      <c r="AE46" s="66"/>
      <c r="AF46" s="66"/>
      <c r="AG46" s="689"/>
      <c r="AH46" s="689"/>
      <c r="AI46" s="689"/>
      <c r="AK46" s="1323"/>
      <c r="AL46" s="1310"/>
      <c r="AM46" s="1310"/>
    </row>
    <row r="47" spans="1:39" hidden="1" x14ac:dyDescent="0.2">
      <c r="A47" s="307" t="s">
        <v>824</v>
      </c>
      <c r="B47" s="65" t="s">
        <v>288</v>
      </c>
      <c r="C47" s="65" t="s">
        <v>1244</v>
      </c>
      <c r="D47" s="64" t="s">
        <v>844</v>
      </c>
      <c r="E47" s="1257"/>
      <c r="F47" s="64" t="s">
        <v>775</v>
      </c>
      <c r="G47" s="64" t="s">
        <v>789</v>
      </c>
      <c r="H47" s="52"/>
      <c r="I47" s="149"/>
      <c r="J47" s="149"/>
      <c r="K47" s="985"/>
      <c r="L47" s="65"/>
      <c r="M47" s="65"/>
      <c r="N47" s="65"/>
      <c r="O47" s="65"/>
      <c r="P47" s="141"/>
      <c r="Q47" s="964"/>
      <c r="R47" s="65"/>
      <c r="S47" s="141"/>
      <c r="T47" s="175"/>
      <c r="U47" s="175"/>
      <c r="V47" s="175"/>
      <c r="W47" s="175"/>
      <c r="X47" s="65"/>
      <c r="Y47" s="75"/>
      <c r="Z47" s="75">
        <f>M47+Q47+T47+W47</f>
        <v>0</v>
      </c>
      <c r="AA47" s="75">
        <f>SUM(Y47:Z47)</f>
        <v>0</v>
      </c>
      <c r="AB47" s="65"/>
      <c r="AC47" s="75"/>
      <c r="AD47" s="75">
        <f>M47+Q47+T47+W47</f>
        <v>0</v>
      </c>
      <c r="AE47" s="66">
        <f>SUM(AC47:AD47)</f>
        <v>0</v>
      </c>
      <c r="AF47" s="66"/>
      <c r="AG47" s="687"/>
      <c r="AH47" s="687">
        <f>Z47-AD47</f>
        <v>0</v>
      </c>
      <c r="AI47" s="677">
        <f>SUM(AG47:AH47)</f>
        <v>0</v>
      </c>
      <c r="AK47" s="1323"/>
      <c r="AL47" s="1323">
        <v>0</v>
      </c>
      <c r="AM47" s="1310">
        <v>0</v>
      </c>
    </row>
    <row r="48" spans="1:39" ht="6" hidden="1" customHeight="1" x14ac:dyDescent="0.2">
      <c r="A48" s="307"/>
      <c r="B48" s="52"/>
      <c r="C48" s="52"/>
      <c r="D48" s="56"/>
      <c r="E48" s="639"/>
      <c r="F48" s="56"/>
      <c r="G48" s="56"/>
      <c r="H48" s="52"/>
      <c r="I48" s="149"/>
      <c r="J48" s="149"/>
      <c r="K48" s="953"/>
      <c r="L48" s="65"/>
      <c r="M48" s="65"/>
      <c r="N48" s="65"/>
      <c r="O48" s="65"/>
      <c r="P48" s="141"/>
      <c r="Q48" s="141"/>
      <c r="R48" s="65"/>
      <c r="S48" s="141"/>
      <c r="T48" s="141"/>
      <c r="U48" s="175"/>
      <c r="V48" s="175"/>
      <c r="W48" s="175"/>
      <c r="X48" s="65"/>
      <c r="Y48" s="65"/>
      <c r="Z48" s="65"/>
      <c r="AA48" s="65"/>
      <c r="AB48" s="65"/>
      <c r="AC48" s="75"/>
      <c r="AD48" s="75"/>
      <c r="AE48" s="66"/>
      <c r="AF48" s="66"/>
      <c r="AG48" s="689"/>
      <c r="AH48" s="689"/>
      <c r="AI48" s="689"/>
      <c r="AK48" s="1323"/>
      <c r="AL48" s="1323"/>
      <c r="AM48" s="1310"/>
    </row>
    <row r="49" spans="1:39" hidden="1" x14ac:dyDescent="0.2">
      <c r="A49" s="307" t="s">
        <v>824</v>
      </c>
      <c r="B49" s="52" t="s">
        <v>108</v>
      </c>
      <c r="C49" s="52" t="s">
        <v>651</v>
      </c>
      <c r="D49" s="56">
        <v>5631903</v>
      </c>
      <c r="E49" s="639"/>
      <c r="F49" s="56"/>
      <c r="G49" s="56"/>
      <c r="H49" s="52"/>
      <c r="I49" s="149"/>
      <c r="J49" s="149"/>
      <c r="K49" s="953"/>
      <c r="L49" s="65"/>
      <c r="M49" s="65"/>
      <c r="N49" s="65"/>
      <c r="O49" s="65"/>
      <c r="P49" s="141"/>
      <c r="Q49" s="141"/>
      <c r="R49" s="65"/>
      <c r="S49" s="141"/>
      <c r="T49" s="141"/>
      <c r="U49" s="175"/>
      <c r="V49" s="175"/>
      <c r="W49" s="175"/>
      <c r="X49" s="65"/>
      <c r="Y49" s="65"/>
      <c r="Z49" s="65"/>
      <c r="AA49" s="65"/>
      <c r="AB49" s="65"/>
      <c r="AC49" s="75">
        <f t="shared" si="0"/>
        <v>0</v>
      </c>
      <c r="AD49" s="66"/>
      <c r="AE49" s="66">
        <f t="shared" si="1"/>
        <v>0</v>
      </c>
      <c r="AF49" s="66"/>
      <c r="AG49" s="689"/>
      <c r="AH49" s="689"/>
      <c r="AI49" s="689"/>
      <c r="AK49" s="1323">
        <v>0</v>
      </c>
      <c r="AL49" s="1310"/>
      <c r="AM49" s="1310">
        <v>0</v>
      </c>
    </row>
    <row r="50" spans="1:39" hidden="1" x14ac:dyDescent="0.2">
      <c r="A50" s="307" t="s">
        <v>824</v>
      </c>
      <c r="B50" s="52" t="s">
        <v>303</v>
      </c>
      <c r="C50" s="52" t="s">
        <v>657</v>
      </c>
      <c r="D50" s="140" t="s">
        <v>839</v>
      </c>
      <c r="E50" s="1258"/>
      <c r="F50" s="564" t="s">
        <v>1013</v>
      </c>
      <c r="G50" s="56" t="s">
        <v>789</v>
      </c>
      <c r="H50" s="75"/>
      <c r="I50" s="75"/>
      <c r="J50" s="75"/>
      <c r="K50" s="953"/>
      <c r="L50" s="52"/>
      <c r="M50" s="52"/>
      <c r="N50" s="52"/>
      <c r="O50" s="52"/>
      <c r="P50" s="141"/>
      <c r="Q50" s="141"/>
      <c r="R50" s="52"/>
      <c r="S50" s="141"/>
      <c r="T50" s="141"/>
      <c r="U50" s="144"/>
      <c r="V50" s="144"/>
      <c r="W50" s="144"/>
      <c r="X50" s="52"/>
      <c r="Y50" s="75">
        <f>L50+P50+S50+V50</f>
        <v>0</v>
      </c>
      <c r="Z50" s="75"/>
      <c r="AA50" s="75">
        <f>SUM(Y50:Z50)</f>
        <v>0</v>
      </c>
      <c r="AB50" s="52"/>
      <c r="AC50" s="75">
        <f t="shared" si="0"/>
        <v>0</v>
      </c>
      <c r="AD50" s="75"/>
      <c r="AE50" s="75">
        <f>SUM(AC50:AD50)</f>
        <v>0</v>
      </c>
      <c r="AF50" s="75"/>
      <c r="AG50" s="687">
        <f>Y50-AC50</f>
        <v>0</v>
      </c>
      <c r="AH50" s="687"/>
      <c r="AI50" s="677">
        <f>SUM(AG50:AH50)</f>
        <v>0</v>
      </c>
      <c r="AK50" s="1323">
        <v>0</v>
      </c>
      <c r="AL50" s="1323"/>
      <c r="AM50" s="1323">
        <v>0</v>
      </c>
    </row>
    <row r="51" spans="1:39" ht="6" hidden="1" customHeight="1" x14ac:dyDescent="0.2">
      <c r="A51" s="301"/>
      <c r="B51" s="52"/>
      <c r="C51" s="52"/>
      <c r="D51" s="56"/>
      <c r="E51" s="639"/>
      <c r="F51" s="56"/>
      <c r="G51" s="56"/>
      <c r="H51" s="75"/>
      <c r="I51" s="75"/>
      <c r="J51" s="75"/>
      <c r="K51" s="953"/>
      <c r="L51" s="52"/>
      <c r="M51" s="52"/>
      <c r="N51" s="52"/>
      <c r="O51" s="52"/>
      <c r="P51" s="144"/>
      <c r="Q51" s="144"/>
      <c r="R51" s="52"/>
      <c r="S51" s="52"/>
      <c r="T51" s="52"/>
      <c r="U51" s="52"/>
      <c r="V51" s="52"/>
      <c r="W51" s="52"/>
      <c r="X51" s="52"/>
      <c r="Y51" s="52"/>
      <c r="Z51" s="52"/>
      <c r="AA51" s="52"/>
      <c r="AB51" s="52"/>
      <c r="AC51" s="75"/>
      <c r="AD51" s="75"/>
      <c r="AE51" s="75"/>
      <c r="AF51" s="75"/>
      <c r="AG51" s="677"/>
      <c r="AH51" s="677"/>
      <c r="AI51" s="677"/>
      <c r="AK51" s="1323"/>
      <c r="AL51" s="1323"/>
      <c r="AM51" s="1323"/>
    </row>
    <row r="52" spans="1:39" x14ac:dyDescent="0.2">
      <c r="A52" s="301"/>
      <c r="B52" s="52" t="s">
        <v>288</v>
      </c>
      <c r="C52" s="105" t="s">
        <v>473</v>
      </c>
      <c r="D52" s="83" t="s">
        <v>853</v>
      </c>
      <c r="E52" s="1277"/>
      <c r="F52" s="566" t="s">
        <v>775</v>
      </c>
      <c r="G52" s="56"/>
      <c r="H52" s="75"/>
      <c r="I52" s="75"/>
      <c r="J52" s="75"/>
      <c r="K52" s="953"/>
      <c r="L52" s="151">
        <f>SUM(L25:L51)</f>
        <v>0</v>
      </c>
      <c r="M52" s="151">
        <f>SUM(M25:M51)</f>
        <v>0</v>
      </c>
      <c r="N52" s="151">
        <f>SUM(N25:N51)</f>
        <v>0</v>
      </c>
      <c r="O52" s="105"/>
      <c r="P52" s="151">
        <f>SUM(P25:P51)</f>
        <v>0</v>
      </c>
      <c r="Q52" s="151">
        <f>SUM(Q25:Q51)</f>
        <v>0</v>
      </c>
      <c r="R52" s="151"/>
      <c r="S52" s="151">
        <f>SUM(S25:S51)</f>
        <v>0</v>
      </c>
      <c r="T52" s="151">
        <f>SUM(T25:T51)</f>
        <v>0</v>
      </c>
      <c r="U52" s="151"/>
      <c r="V52" s="151">
        <f>SUM(V25:V51)</f>
        <v>0</v>
      </c>
      <c r="W52" s="151">
        <f>SUM(W25:W51)</f>
        <v>0</v>
      </c>
      <c r="X52" s="151"/>
      <c r="Y52" s="151">
        <f>SUM(Y25:Y51)</f>
        <v>0</v>
      </c>
      <c r="Z52" s="151">
        <f>SUM(Z25:Z51)</f>
        <v>0</v>
      </c>
      <c r="AA52" s="151">
        <f>SUM(AA25:AA51)</f>
        <v>0</v>
      </c>
      <c r="AB52" s="151"/>
      <c r="AC52" s="151">
        <f>SUM(AC25:AC51)</f>
        <v>0</v>
      </c>
      <c r="AD52" s="151">
        <f>SUM(AD25:AD51)</f>
        <v>0</v>
      </c>
      <c r="AE52" s="151">
        <f>SUM(AE25:AE51)</f>
        <v>0</v>
      </c>
      <c r="AF52" s="151"/>
      <c r="AG52" s="714">
        <f>SUM(AG25:AG51)</f>
        <v>0</v>
      </c>
      <c r="AH52" s="714">
        <f>SUM(AH25:AH51)</f>
        <v>0</v>
      </c>
      <c r="AI52" s="714">
        <f>SUM(AI25:AI51)</f>
        <v>0</v>
      </c>
      <c r="AK52" s="1327">
        <v>120</v>
      </c>
      <c r="AL52" s="1327">
        <v>0</v>
      </c>
      <c r="AM52" s="1327">
        <v>120</v>
      </c>
    </row>
    <row r="53" spans="1:39" x14ac:dyDescent="0.2">
      <c r="A53" s="301"/>
      <c r="B53" s="52"/>
      <c r="C53" s="95"/>
      <c r="D53" s="56"/>
      <c r="E53" s="639"/>
      <c r="F53" s="56"/>
      <c r="G53" s="56"/>
      <c r="H53" s="75"/>
      <c r="I53" s="75"/>
      <c r="J53" s="75"/>
      <c r="K53" s="953"/>
      <c r="L53" s="95"/>
      <c r="M53" s="95"/>
      <c r="N53" s="95"/>
      <c r="O53" s="95"/>
      <c r="P53" s="95"/>
      <c r="Q53" s="95"/>
      <c r="R53" s="95"/>
      <c r="S53" s="95"/>
      <c r="T53" s="95"/>
      <c r="U53" s="95"/>
      <c r="V53" s="95"/>
      <c r="W53" s="95"/>
      <c r="X53" s="95"/>
      <c r="Y53" s="95"/>
      <c r="Z53" s="95"/>
      <c r="AA53" s="95"/>
      <c r="AB53" s="95"/>
      <c r="AC53" s="75"/>
      <c r="AD53" s="75"/>
      <c r="AE53" s="75"/>
      <c r="AF53" s="75"/>
      <c r="AG53" s="677"/>
      <c r="AH53" s="677"/>
      <c r="AI53" s="677"/>
      <c r="AK53" s="1323"/>
      <c r="AL53" s="1323"/>
      <c r="AM53" s="1323"/>
    </row>
    <row r="54" spans="1:39" x14ac:dyDescent="0.2">
      <c r="A54" s="301" t="s">
        <v>824</v>
      </c>
      <c r="B54" s="52" t="s">
        <v>351</v>
      </c>
      <c r="C54" s="65" t="s">
        <v>1247</v>
      </c>
      <c r="D54" s="56" t="s">
        <v>1243</v>
      </c>
      <c r="E54" s="639" t="s">
        <v>1616</v>
      </c>
      <c r="F54" s="56" t="s">
        <v>19</v>
      </c>
      <c r="G54" s="564" t="s">
        <v>787</v>
      </c>
      <c r="H54" s="52"/>
      <c r="I54" s="149"/>
      <c r="J54" s="185"/>
      <c r="K54" s="1143"/>
      <c r="L54" s="105"/>
      <c r="M54" s="105"/>
      <c r="N54" s="105"/>
      <c r="O54" s="105"/>
      <c r="P54" s="105"/>
      <c r="Q54" s="105"/>
      <c r="R54" s="105"/>
      <c r="S54" s="824">
        <f>100-100</f>
        <v>0</v>
      </c>
      <c r="T54" s="65"/>
      <c r="U54" s="105"/>
      <c r="V54" s="105"/>
      <c r="W54" s="105"/>
      <c r="X54" s="105"/>
      <c r="Y54" s="75">
        <f>L54+P54+S54+V54</f>
        <v>0</v>
      </c>
      <c r="Z54" s="75"/>
      <c r="AA54" s="75">
        <f>SUM(Y54:Z54)</f>
        <v>0</v>
      </c>
      <c r="AB54" s="105"/>
      <c r="AC54" s="75">
        <f>L54+P54+S54+V54</f>
        <v>0</v>
      </c>
      <c r="AD54" s="75"/>
      <c r="AE54" s="75">
        <f>SUM(AC54:AD54)</f>
        <v>0</v>
      </c>
      <c r="AF54" s="77"/>
      <c r="AG54" s="687">
        <f>Y54-AC54</f>
        <v>0</v>
      </c>
      <c r="AH54" s="687"/>
      <c r="AI54" s="677">
        <f>SUM(AG54:AH54)</f>
        <v>0</v>
      </c>
      <c r="AK54" s="1323">
        <v>0</v>
      </c>
      <c r="AL54" s="1323"/>
      <c r="AM54" s="1323">
        <v>0</v>
      </c>
    </row>
    <row r="55" spans="1:39" ht="6" customHeight="1" x14ac:dyDescent="0.2">
      <c r="A55" s="307"/>
      <c r="B55" s="95"/>
      <c r="C55" s="52"/>
      <c r="D55" s="127"/>
      <c r="E55" s="639"/>
      <c r="F55" s="127"/>
      <c r="G55" s="127"/>
      <c r="H55" s="35"/>
      <c r="I55" s="35"/>
      <c r="J55" s="36"/>
      <c r="K55" s="944"/>
      <c r="L55" s="52"/>
      <c r="M55" s="52"/>
      <c r="N55" s="52"/>
      <c r="O55" s="52"/>
      <c r="P55" s="52"/>
      <c r="Q55" s="52"/>
      <c r="R55" s="52"/>
      <c r="S55" s="52"/>
      <c r="T55" s="52"/>
      <c r="U55" s="52"/>
      <c r="V55" s="52"/>
      <c r="W55" s="52"/>
      <c r="X55" s="52"/>
      <c r="Y55" s="75"/>
      <c r="Z55" s="75"/>
      <c r="AA55" s="75"/>
      <c r="AB55" s="52"/>
      <c r="AC55" s="75"/>
      <c r="AD55" s="23"/>
      <c r="AE55" s="23"/>
      <c r="AF55" s="23"/>
      <c r="AG55" s="677"/>
      <c r="AH55" s="677"/>
      <c r="AI55" s="677"/>
      <c r="AK55" s="1323"/>
      <c r="AL55" s="1317"/>
      <c r="AM55" s="1317"/>
    </row>
    <row r="56" spans="1:39" x14ac:dyDescent="0.2">
      <c r="A56" s="307"/>
      <c r="B56" s="52"/>
      <c r="C56" s="58" t="s">
        <v>762</v>
      </c>
      <c r="D56" s="56"/>
      <c r="E56" s="639"/>
      <c r="F56" s="56"/>
      <c r="G56" s="56"/>
      <c r="H56" s="37"/>
      <c r="I56" s="37"/>
      <c r="J56" s="38"/>
      <c r="K56" s="953"/>
      <c r="L56" s="151">
        <f>SUM(L54:L55)</f>
        <v>0</v>
      </c>
      <c r="M56" s="151"/>
      <c r="N56" s="151">
        <f>SUM(N54:N55)</f>
        <v>0</v>
      </c>
      <c r="O56" s="105"/>
      <c r="P56" s="151">
        <f>SUM(P54:P55)</f>
        <v>0</v>
      </c>
      <c r="Q56" s="151"/>
      <c r="R56" s="151"/>
      <c r="S56" s="151">
        <f>SUM(S54:S55)</f>
        <v>0</v>
      </c>
      <c r="T56" s="151"/>
      <c r="U56" s="151"/>
      <c r="V56" s="151">
        <f>SUM(V55:V55)</f>
        <v>0</v>
      </c>
      <c r="W56" s="151"/>
      <c r="X56" s="151"/>
      <c r="Y56" s="151">
        <f>SUM(Y54:Y55)</f>
        <v>0</v>
      </c>
      <c r="Z56" s="151"/>
      <c r="AA56" s="151">
        <f>SUM(AA54:AA55)</f>
        <v>0</v>
      </c>
      <c r="AB56" s="151"/>
      <c r="AC56" s="151">
        <f>SUM(AC54:AC55)</f>
        <v>0</v>
      </c>
      <c r="AD56" s="77"/>
      <c r="AE56" s="151">
        <f>SUM(AE54:AE55)</f>
        <v>0</v>
      </c>
      <c r="AF56" s="77"/>
      <c r="AG56" s="714">
        <f>SUM(AG54:AG55)</f>
        <v>0</v>
      </c>
      <c r="AH56" s="714"/>
      <c r="AI56" s="714">
        <f>SUM(AI54:AI55)</f>
        <v>0</v>
      </c>
      <c r="AK56" s="1327">
        <v>0</v>
      </c>
      <c r="AL56" s="1337"/>
      <c r="AM56" s="1327">
        <v>0</v>
      </c>
    </row>
    <row r="57" spans="1:39" x14ac:dyDescent="0.2">
      <c r="A57" s="301"/>
      <c r="B57" s="52"/>
      <c r="C57" s="95"/>
      <c r="D57" s="56"/>
      <c r="E57" s="639"/>
      <c r="F57" s="56"/>
      <c r="G57" s="56"/>
      <c r="H57" s="75"/>
      <c r="I57" s="75"/>
      <c r="J57" s="75"/>
      <c r="K57" s="953"/>
      <c r="L57" s="95"/>
      <c r="M57" s="95"/>
      <c r="N57" s="95"/>
      <c r="O57" s="95"/>
      <c r="P57" s="95"/>
      <c r="Q57" s="95"/>
      <c r="R57" s="95"/>
      <c r="S57" s="95"/>
      <c r="T57" s="95"/>
      <c r="U57" s="95"/>
      <c r="V57" s="95"/>
      <c r="W57" s="95"/>
      <c r="X57" s="95"/>
      <c r="Y57" s="95"/>
      <c r="Z57" s="95"/>
      <c r="AA57" s="95"/>
      <c r="AB57" s="95"/>
      <c r="AC57" s="75"/>
      <c r="AD57" s="75"/>
      <c r="AE57" s="75"/>
      <c r="AF57" s="75"/>
      <c r="AG57" s="677"/>
      <c r="AH57" s="677"/>
      <c r="AI57" s="677"/>
      <c r="AK57" s="1323"/>
      <c r="AL57" s="1323"/>
      <c r="AM57" s="1323"/>
    </row>
    <row r="58" spans="1:39" x14ac:dyDescent="0.2">
      <c r="A58" s="301"/>
      <c r="B58" s="52" t="s">
        <v>167</v>
      </c>
      <c r="C58" s="335" t="s">
        <v>1234</v>
      </c>
      <c r="D58" s="56"/>
      <c r="E58" s="639"/>
      <c r="F58" s="56"/>
      <c r="G58" s="56"/>
      <c r="H58" s="52"/>
      <c r="I58" s="149"/>
      <c r="J58" s="149"/>
      <c r="K58" s="953"/>
      <c r="L58" s="81"/>
      <c r="M58" s="81"/>
      <c r="N58" s="81"/>
      <c r="O58" s="81"/>
      <c r="P58" s="81"/>
      <c r="Q58" s="81"/>
      <c r="R58" s="81"/>
      <c r="S58" s="81"/>
      <c r="T58" s="81"/>
      <c r="U58" s="81"/>
      <c r="V58" s="81"/>
      <c r="W58" s="81"/>
      <c r="X58" s="81"/>
      <c r="Y58" s="81"/>
      <c r="Z58" s="81"/>
      <c r="AA58" s="81"/>
      <c r="AB58" s="81"/>
      <c r="AC58" s="52"/>
      <c r="AD58" s="149"/>
      <c r="AE58" s="149"/>
      <c r="AF58" s="149"/>
      <c r="AG58" s="717"/>
      <c r="AH58" s="717"/>
      <c r="AI58" s="717"/>
      <c r="AK58" s="1307"/>
      <c r="AL58" s="1332"/>
      <c r="AM58" s="1332"/>
    </row>
    <row r="59" spans="1:39" x14ac:dyDescent="0.2">
      <c r="A59" s="301"/>
      <c r="B59" s="52"/>
      <c r="C59" s="81"/>
      <c r="D59" s="56"/>
      <c r="E59" s="639"/>
      <c r="F59" s="56"/>
      <c r="G59" s="56"/>
      <c r="H59" s="52"/>
      <c r="I59" s="149"/>
      <c r="J59" s="149"/>
      <c r="K59" s="953"/>
      <c r="L59" s="81"/>
      <c r="M59" s="81"/>
      <c r="N59" s="81"/>
      <c r="O59" s="81"/>
      <c r="P59" s="81"/>
      <c r="Q59" s="81"/>
      <c r="R59" s="81"/>
      <c r="S59" s="81"/>
      <c r="T59" s="81"/>
      <c r="U59" s="81"/>
      <c r="V59" s="81"/>
      <c r="W59" s="81"/>
      <c r="X59" s="81"/>
      <c r="Y59" s="81"/>
      <c r="Z59" s="81"/>
      <c r="AA59" s="81"/>
      <c r="AB59" s="81"/>
      <c r="AC59" s="52"/>
      <c r="AD59" s="149"/>
      <c r="AE59" s="149"/>
      <c r="AF59" s="149"/>
      <c r="AG59" s="717"/>
      <c r="AH59" s="717"/>
      <c r="AI59" s="717"/>
      <c r="AK59" s="1307"/>
      <c r="AL59" s="1332"/>
      <c r="AM59" s="1332"/>
    </row>
    <row r="60" spans="1:39" x14ac:dyDescent="0.2">
      <c r="A60" s="307" t="s">
        <v>824</v>
      </c>
      <c r="B60" s="52" t="s">
        <v>886</v>
      </c>
      <c r="C60" s="52" t="s">
        <v>885</v>
      </c>
      <c r="D60" s="56" t="s">
        <v>887</v>
      </c>
      <c r="E60" s="639"/>
      <c r="F60" s="56" t="s">
        <v>777</v>
      </c>
      <c r="G60" s="56" t="s">
        <v>789</v>
      </c>
      <c r="H60" s="75"/>
      <c r="I60" s="75"/>
      <c r="J60" s="75"/>
      <c r="K60" s="953"/>
      <c r="L60" s="95"/>
      <c r="M60" s="95"/>
      <c r="N60" s="95"/>
      <c r="O60" s="95"/>
      <c r="P60" s="95"/>
      <c r="Q60" s="95"/>
      <c r="R60" s="95"/>
      <c r="S60" s="141"/>
      <c r="T60" s="141"/>
      <c r="U60" s="95"/>
      <c r="V60" s="95"/>
      <c r="W60" s="95"/>
      <c r="X60" s="95"/>
      <c r="Y60" s="75">
        <f t="shared" ref="Y60:Z63" si="3">L60+P60+S60+V60</f>
        <v>0</v>
      </c>
      <c r="Z60" s="75">
        <f t="shared" si="3"/>
        <v>0</v>
      </c>
      <c r="AA60" s="75">
        <f>SUM(Y60:Z60)</f>
        <v>0</v>
      </c>
      <c r="AB60" s="95"/>
      <c r="AC60" s="75">
        <f t="shared" ref="AC60:AD63" si="4">L60+P60+S60+V60</f>
        <v>0</v>
      </c>
      <c r="AD60" s="75">
        <f t="shared" si="4"/>
        <v>0</v>
      </c>
      <c r="AE60" s="75">
        <f>SUM(AC60:AD60)</f>
        <v>0</v>
      </c>
      <c r="AF60" s="75"/>
      <c r="AG60" s="687">
        <f t="shared" ref="AG60:AH63" si="5">Y60-AC60</f>
        <v>0</v>
      </c>
      <c r="AH60" s="687">
        <f t="shared" si="5"/>
        <v>0</v>
      </c>
      <c r="AI60" s="677">
        <f>SUM(AG60:AH60)</f>
        <v>0</v>
      </c>
      <c r="AK60" s="1323">
        <v>0</v>
      </c>
      <c r="AL60" s="1323">
        <v>0</v>
      </c>
      <c r="AM60" s="1323">
        <v>0</v>
      </c>
    </row>
    <row r="61" spans="1:39" x14ac:dyDescent="0.2">
      <c r="A61" s="307" t="s">
        <v>824</v>
      </c>
      <c r="B61" s="52" t="s">
        <v>900</v>
      </c>
      <c r="C61" s="52" t="s">
        <v>955</v>
      </c>
      <c r="D61" s="56" t="s">
        <v>956</v>
      </c>
      <c r="E61" s="639"/>
      <c r="F61" s="56" t="s">
        <v>777</v>
      </c>
      <c r="G61" s="56" t="s">
        <v>789</v>
      </c>
      <c r="H61" s="75"/>
      <c r="I61" s="75"/>
      <c r="J61" s="75"/>
      <c r="K61" s="953"/>
      <c r="L61" s="95"/>
      <c r="M61" s="95"/>
      <c r="N61" s="95"/>
      <c r="O61" s="95"/>
      <c r="P61" s="964"/>
      <c r="Q61" s="95"/>
      <c r="R61" s="95"/>
      <c r="S61" s="137"/>
      <c r="T61" s="141"/>
      <c r="U61" s="95"/>
      <c r="V61" s="95"/>
      <c r="W61" s="95"/>
      <c r="X61" s="95"/>
      <c r="Y61" s="75">
        <f t="shared" si="3"/>
        <v>0</v>
      </c>
      <c r="Z61" s="75">
        <f t="shared" si="3"/>
        <v>0</v>
      </c>
      <c r="AA61" s="75">
        <f>SUM(Y61:Z61)</f>
        <v>0</v>
      </c>
      <c r="AB61" s="95"/>
      <c r="AC61" s="75">
        <f t="shared" si="4"/>
        <v>0</v>
      </c>
      <c r="AD61" s="75">
        <f t="shared" si="4"/>
        <v>0</v>
      </c>
      <c r="AE61" s="75">
        <f>SUM(AC61:AD61)</f>
        <v>0</v>
      </c>
      <c r="AF61" s="75"/>
      <c r="AG61" s="687">
        <f t="shared" si="5"/>
        <v>0</v>
      </c>
      <c r="AH61" s="687">
        <f t="shared" si="5"/>
        <v>0</v>
      </c>
      <c r="AI61" s="677">
        <f>SUM(AG61:AH61)</f>
        <v>0</v>
      </c>
      <c r="AK61" s="1323">
        <v>0</v>
      </c>
      <c r="AL61" s="1323">
        <v>0</v>
      </c>
      <c r="AM61" s="1323">
        <v>0</v>
      </c>
    </row>
    <row r="62" spans="1:39" x14ac:dyDescent="0.2">
      <c r="A62" s="307" t="s">
        <v>824</v>
      </c>
      <c r="B62" s="52" t="s">
        <v>230</v>
      </c>
      <c r="C62" s="52" t="s">
        <v>229</v>
      </c>
      <c r="D62" s="56" t="s">
        <v>863</v>
      </c>
      <c r="E62" s="639"/>
      <c r="F62" s="56" t="s">
        <v>917</v>
      </c>
      <c r="G62" s="56" t="s">
        <v>789</v>
      </c>
      <c r="H62" s="75"/>
      <c r="I62" s="75"/>
      <c r="J62" s="75"/>
      <c r="K62" s="953"/>
      <c r="L62" s="95"/>
      <c r="M62" s="95"/>
      <c r="N62" s="95"/>
      <c r="O62" s="95"/>
      <c r="P62" s="95"/>
      <c r="Q62" s="95"/>
      <c r="R62" s="95"/>
      <c r="S62" s="137"/>
      <c r="T62" s="137"/>
      <c r="U62" s="95"/>
      <c r="V62" s="95"/>
      <c r="W62" s="95"/>
      <c r="X62" s="95"/>
      <c r="Y62" s="75">
        <f t="shared" si="3"/>
        <v>0</v>
      </c>
      <c r="Z62" s="75">
        <f t="shared" si="3"/>
        <v>0</v>
      </c>
      <c r="AA62" s="75">
        <f>SUM(Y62:Z62)</f>
        <v>0</v>
      </c>
      <c r="AB62" s="95"/>
      <c r="AC62" s="75">
        <f t="shared" si="4"/>
        <v>0</v>
      </c>
      <c r="AD62" s="75">
        <f t="shared" si="4"/>
        <v>0</v>
      </c>
      <c r="AE62" s="75">
        <f>SUM(AC62:AD62)</f>
        <v>0</v>
      </c>
      <c r="AF62" s="75"/>
      <c r="AG62" s="687">
        <f t="shared" si="5"/>
        <v>0</v>
      </c>
      <c r="AH62" s="687">
        <f t="shared" si="5"/>
        <v>0</v>
      </c>
      <c r="AI62" s="677">
        <f>SUM(AG62:AH62)</f>
        <v>0</v>
      </c>
      <c r="AK62" s="1323">
        <v>0</v>
      </c>
      <c r="AL62" s="1323">
        <v>0</v>
      </c>
      <c r="AM62" s="1323">
        <v>0</v>
      </c>
    </row>
    <row r="63" spans="1:39" x14ac:dyDescent="0.2">
      <c r="A63" s="307" t="s">
        <v>824</v>
      </c>
      <c r="B63" s="52" t="s">
        <v>893</v>
      </c>
      <c r="C63" s="52" t="s">
        <v>937</v>
      </c>
      <c r="D63" s="56" t="s">
        <v>916</v>
      </c>
      <c r="E63" s="639" t="s">
        <v>1617</v>
      </c>
      <c r="F63" s="56" t="s">
        <v>917</v>
      </c>
      <c r="G63" s="56" t="s">
        <v>789</v>
      </c>
      <c r="H63" s="75"/>
      <c r="I63" s="75"/>
      <c r="J63" s="75"/>
      <c r="K63" s="953"/>
      <c r="L63" s="95"/>
      <c r="M63" s="95"/>
      <c r="N63" s="95"/>
      <c r="O63" s="95"/>
      <c r="P63" s="95"/>
      <c r="Q63" s="95"/>
      <c r="R63" s="95"/>
      <c r="S63" s="141">
        <f>79-79</f>
        <v>0</v>
      </c>
      <c r="T63" s="824">
        <f>21-21</f>
        <v>0</v>
      </c>
      <c r="U63" s="95"/>
      <c r="V63" s="95"/>
      <c r="W63" s="95"/>
      <c r="X63" s="95"/>
      <c r="Y63" s="75">
        <f t="shared" si="3"/>
        <v>0</v>
      </c>
      <c r="Z63" s="75">
        <f t="shared" si="3"/>
        <v>0</v>
      </c>
      <c r="AA63" s="75">
        <f>SUM(Y63:Z63)</f>
        <v>0</v>
      </c>
      <c r="AB63" s="95"/>
      <c r="AC63" s="75">
        <f t="shared" si="4"/>
        <v>0</v>
      </c>
      <c r="AD63" s="75">
        <f t="shared" si="4"/>
        <v>0</v>
      </c>
      <c r="AE63" s="75">
        <f>SUM(AC63:AD63)</f>
        <v>0</v>
      </c>
      <c r="AF63" s="75"/>
      <c r="AG63" s="687">
        <f t="shared" si="5"/>
        <v>0</v>
      </c>
      <c r="AH63" s="687">
        <f t="shared" si="5"/>
        <v>0</v>
      </c>
      <c r="AI63" s="677">
        <f>SUM(AG63:AH63)</f>
        <v>0</v>
      </c>
      <c r="AK63" s="1323">
        <v>0</v>
      </c>
      <c r="AL63" s="1323">
        <v>0</v>
      </c>
      <c r="AM63" s="1323">
        <v>0</v>
      </c>
    </row>
    <row r="64" spans="1:39" x14ac:dyDescent="0.2">
      <c r="A64" s="307" t="s">
        <v>824</v>
      </c>
      <c r="B64" s="52" t="s">
        <v>238</v>
      </c>
      <c r="C64" s="52" t="s">
        <v>1245</v>
      </c>
      <c r="D64" s="56" t="s">
        <v>1246</v>
      </c>
      <c r="E64" s="639"/>
      <c r="F64" s="56" t="s">
        <v>983</v>
      </c>
      <c r="G64" s="56" t="s">
        <v>789</v>
      </c>
      <c r="H64" s="816"/>
      <c r="I64" s="816"/>
      <c r="J64" s="816"/>
      <c r="K64" s="953"/>
      <c r="L64" s="826"/>
      <c r="M64" s="826"/>
      <c r="N64" s="826"/>
      <c r="O64" s="826"/>
      <c r="P64" s="826"/>
      <c r="Q64" s="964"/>
      <c r="R64" s="826"/>
      <c r="S64" s="175"/>
      <c r="T64" s="141"/>
      <c r="U64" s="826"/>
      <c r="V64" s="826"/>
      <c r="W64" s="826"/>
      <c r="X64" s="826"/>
      <c r="Y64" s="75">
        <f t="shared" ref="Y64" si="6">L64+P64+S64+V64</f>
        <v>0</v>
      </c>
      <c r="Z64" s="75">
        <f t="shared" ref="Z64" si="7">M64+Q64+T64+W64</f>
        <v>0</v>
      </c>
      <c r="AA64" s="75">
        <f>SUM(Y64:Z64)</f>
        <v>0</v>
      </c>
      <c r="AB64" s="826"/>
      <c r="AC64" s="75">
        <f t="shared" ref="AC64" si="8">L64+P64+S64+V64</f>
        <v>0</v>
      </c>
      <c r="AD64" s="75">
        <f t="shared" ref="AD64" si="9">M64+Q64+T64+W64</f>
        <v>0</v>
      </c>
      <c r="AE64" s="75">
        <f>SUM(AC64:AD64)</f>
        <v>0</v>
      </c>
      <c r="AF64" s="816"/>
      <c r="AG64" s="687">
        <f t="shared" ref="AG64" si="10">Y64-AC64</f>
        <v>0</v>
      </c>
      <c r="AH64" s="687">
        <f t="shared" ref="AH64" si="11">Z64-AD64</f>
        <v>0</v>
      </c>
      <c r="AI64" s="677">
        <f>SUM(AG64:AH64)</f>
        <v>0</v>
      </c>
      <c r="AK64" s="1323">
        <v>0</v>
      </c>
      <c r="AL64" s="1323">
        <v>0</v>
      </c>
      <c r="AM64" s="1323">
        <v>0</v>
      </c>
    </row>
    <row r="65" spans="1:39" ht="6" customHeight="1" x14ac:dyDescent="0.2">
      <c r="A65" s="301"/>
      <c r="B65" s="52"/>
      <c r="C65" s="52"/>
      <c r="D65" s="56"/>
      <c r="E65" s="639"/>
      <c r="F65" s="56"/>
      <c r="G65" s="56"/>
      <c r="H65" s="75"/>
      <c r="I65" s="75"/>
      <c r="J65" s="75"/>
      <c r="K65" s="953"/>
      <c r="L65" s="95"/>
      <c r="M65" s="95"/>
      <c r="N65" s="95"/>
      <c r="O65" s="95"/>
      <c r="P65" s="95"/>
      <c r="Q65" s="95"/>
      <c r="R65" s="95"/>
      <c r="S65" s="75"/>
      <c r="T65" s="95"/>
      <c r="U65" s="95"/>
      <c r="V65" s="95"/>
      <c r="W65" s="95"/>
      <c r="X65" s="95"/>
      <c r="Y65" s="95"/>
      <c r="Z65" s="95"/>
      <c r="AA65" s="95"/>
      <c r="AB65" s="95"/>
      <c r="AC65" s="75"/>
      <c r="AD65" s="75"/>
      <c r="AE65" s="75"/>
      <c r="AF65" s="75"/>
      <c r="AG65" s="677"/>
      <c r="AH65" s="677"/>
      <c r="AI65" s="677"/>
      <c r="AK65" s="1323"/>
      <c r="AL65" s="1323"/>
      <c r="AM65" s="1323"/>
    </row>
    <row r="66" spans="1:39" x14ac:dyDescent="0.2">
      <c r="A66" s="301"/>
      <c r="B66" s="81" t="s">
        <v>238</v>
      </c>
      <c r="C66" s="81" t="s">
        <v>237</v>
      </c>
      <c r="D66" s="83" t="s">
        <v>864</v>
      </c>
      <c r="E66" s="1277"/>
      <c r="F66" s="56" t="s">
        <v>983</v>
      </c>
      <c r="G66" s="83"/>
      <c r="H66" s="68">
        <f>SUM(H60:H65)</f>
        <v>0</v>
      </c>
      <c r="I66" s="68">
        <f>SUM(I60:I65)</f>
        <v>0</v>
      </c>
      <c r="J66" s="68">
        <f>SUM(J60:J65)</f>
        <v>0</v>
      </c>
      <c r="K66" s="979"/>
      <c r="L66" s="68">
        <f t="shared" ref="L66:M66" si="12">SUM(L60:L65)</f>
        <v>0</v>
      </c>
      <c r="M66" s="68">
        <f t="shared" si="12"/>
        <v>0</v>
      </c>
      <c r="N66" s="68">
        <f>SUM(N60:N65)</f>
        <v>0</v>
      </c>
      <c r="O66" s="81"/>
      <c r="P66" s="68">
        <f t="shared" ref="P66:AD66" si="13">SUM(P60:P65)</f>
        <v>0</v>
      </c>
      <c r="Q66" s="68">
        <f t="shared" si="13"/>
        <v>0</v>
      </c>
      <c r="R66" s="68"/>
      <c r="S66" s="68">
        <f t="shared" si="13"/>
        <v>0</v>
      </c>
      <c r="T66" s="68">
        <f t="shared" si="13"/>
        <v>0</v>
      </c>
      <c r="U66" s="68"/>
      <c r="V66" s="68">
        <f t="shared" si="13"/>
        <v>0</v>
      </c>
      <c r="W66" s="68">
        <f t="shared" si="13"/>
        <v>0</v>
      </c>
      <c r="X66" s="68"/>
      <c r="Y66" s="68">
        <f>SUM(Y60:Y65)</f>
        <v>0</v>
      </c>
      <c r="Z66" s="68">
        <f>SUM(Z60:Z65)</f>
        <v>0</v>
      </c>
      <c r="AA66" s="68">
        <f>SUM(AA60:AA65)</f>
        <v>0</v>
      </c>
      <c r="AB66" s="68"/>
      <c r="AC66" s="68">
        <f t="shared" si="13"/>
        <v>0</v>
      </c>
      <c r="AD66" s="68">
        <f t="shared" si="13"/>
        <v>0</v>
      </c>
      <c r="AE66" s="68">
        <f>SUM(AE60:AE65)</f>
        <v>0</v>
      </c>
      <c r="AF66" s="68"/>
      <c r="AG66" s="678">
        <f>SUM(AG60:AG65)</f>
        <v>0</v>
      </c>
      <c r="AH66" s="678">
        <f>SUM(AH60:AH65)</f>
        <v>0</v>
      </c>
      <c r="AI66" s="678">
        <f>SUM(AI60:AI65)</f>
        <v>0</v>
      </c>
      <c r="AK66" s="1316">
        <v>0</v>
      </c>
      <c r="AL66" s="1316">
        <v>0</v>
      </c>
      <c r="AM66" s="1316">
        <v>0</v>
      </c>
    </row>
    <row r="67" spans="1:39" x14ac:dyDescent="0.2">
      <c r="A67" s="301"/>
      <c r="B67" s="52"/>
      <c r="C67" s="95"/>
      <c r="D67" s="56"/>
      <c r="E67" s="639"/>
      <c r="F67" s="56"/>
      <c r="G67" s="56"/>
      <c r="H67" s="75"/>
      <c r="I67" s="75"/>
      <c r="J67" s="75"/>
      <c r="K67" s="953"/>
      <c r="L67" s="95"/>
      <c r="M67" s="95"/>
      <c r="N67" s="95"/>
      <c r="O67" s="95"/>
      <c r="P67" s="95"/>
      <c r="Q67" s="95"/>
      <c r="R67" s="95"/>
      <c r="S67" s="95"/>
      <c r="T67" s="95"/>
      <c r="U67" s="95"/>
      <c r="V67" s="95"/>
      <c r="W67" s="95"/>
      <c r="X67" s="95"/>
      <c r="Y67" s="75"/>
      <c r="Z67" s="75"/>
      <c r="AA67" s="75"/>
      <c r="AB67" s="95"/>
      <c r="AC67" s="75"/>
      <c r="AD67" s="75"/>
      <c r="AE67" s="75"/>
      <c r="AF67" s="75"/>
      <c r="AG67" s="677"/>
      <c r="AH67" s="677"/>
      <c r="AI67" s="677"/>
      <c r="AK67" s="1323"/>
      <c r="AL67" s="1323"/>
      <c r="AM67" s="1323"/>
    </row>
    <row r="68" spans="1:39" x14ac:dyDescent="0.2">
      <c r="A68" s="301"/>
      <c r="B68" s="52"/>
      <c r="C68" s="95"/>
      <c r="D68" s="56"/>
      <c r="E68" s="639"/>
      <c r="F68" s="56"/>
      <c r="G68" s="56"/>
      <c r="H68" s="149"/>
      <c r="I68" s="149"/>
      <c r="J68" s="149"/>
      <c r="K68" s="953"/>
      <c r="L68" s="95"/>
      <c r="M68" s="95"/>
      <c r="N68" s="95"/>
      <c r="O68" s="95"/>
      <c r="P68" s="95"/>
      <c r="Q68" s="95"/>
      <c r="R68" s="95"/>
      <c r="S68" s="95"/>
      <c r="T68" s="95"/>
      <c r="U68" s="95"/>
      <c r="V68" s="95"/>
      <c r="W68" s="95"/>
      <c r="X68" s="95"/>
      <c r="Y68" s="149"/>
      <c r="Z68" s="149"/>
      <c r="AA68" s="149"/>
      <c r="AB68" s="95"/>
      <c r="AC68" s="149"/>
      <c r="AD68" s="149"/>
      <c r="AE68" s="149"/>
      <c r="AF68" s="149"/>
      <c r="AG68" s="717"/>
      <c r="AH68" s="717"/>
      <c r="AI68" s="717"/>
      <c r="AK68" s="1332"/>
      <c r="AL68" s="1332"/>
      <c r="AM68" s="1332"/>
    </row>
    <row r="69" spans="1:39" x14ac:dyDescent="0.2">
      <c r="A69" s="52"/>
      <c r="B69" s="52"/>
      <c r="C69" s="94" t="s">
        <v>111</v>
      </c>
      <c r="D69" s="52"/>
      <c r="E69" s="639"/>
      <c r="F69" s="56"/>
      <c r="G69" s="56"/>
      <c r="H69" s="37">
        <f>H17+H23+H52+H56+H66</f>
        <v>0</v>
      </c>
      <c r="I69" s="37">
        <f>I17+I23+I52+I56+I66</f>
        <v>0</v>
      </c>
      <c r="J69" s="37">
        <f>J17+J23+J52+J56+J66</f>
        <v>0</v>
      </c>
      <c r="K69" s="953"/>
      <c r="L69" s="37">
        <f t="shared" ref="L69:N69" si="14">L17+L23+L52+L56+L66</f>
        <v>0</v>
      </c>
      <c r="M69" s="37">
        <f t="shared" si="14"/>
        <v>0</v>
      </c>
      <c r="N69" s="37">
        <f t="shared" si="14"/>
        <v>0</v>
      </c>
      <c r="O69" s="94"/>
      <c r="P69" s="37">
        <f>P17+P23+P52+P56+P66</f>
        <v>0</v>
      </c>
      <c r="Q69" s="37">
        <f>Q17+Q23+Q52+Q56+Q66</f>
        <v>0</v>
      </c>
      <c r="R69" s="37"/>
      <c r="S69" s="37">
        <f>S17+S23+S52+S56+S66</f>
        <v>0</v>
      </c>
      <c r="T69" s="37">
        <f>T17+T23+T52+T56+T66</f>
        <v>0</v>
      </c>
      <c r="U69" s="37">
        <f>U17+U23+U52+U56+U66</f>
        <v>0</v>
      </c>
      <c r="V69" s="37">
        <f>V17+V23+V52+V56+V66</f>
        <v>0</v>
      </c>
      <c r="W69" s="37">
        <f>W17+W23+W52+W56+W66</f>
        <v>0</v>
      </c>
      <c r="X69" s="37"/>
      <c r="Y69" s="37">
        <f t="shared" ref="Y69:AI69" si="15">Y17+Y23+Y52+Y56+Y66</f>
        <v>0</v>
      </c>
      <c r="Z69" s="37">
        <f t="shared" si="15"/>
        <v>0</v>
      </c>
      <c r="AA69" s="37">
        <f t="shared" si="15"/>
        <v>0</v>
      </c>
      <c r="AB69" s="37"/>
      <c r="AC69" s="37">
        <f t="shared" si="15"/>
        <v>0</v>
      </c>
      <c r="AD69" s="37">
        <f t="shared" si="15"/>
        <v>0</v>
      </c>
      <c r="AE69" s="37">
        <f t="shared" si="15"/>
        <v>0</v>
      </c>
      <c r="AF69" s="37"/>
      <c r="AG69" s="682">
        <f t="shared" si="15"/>
        <v>0</v>
      </c>
      <c r="AH69" s="682">
        <f t="shared" si="15"/>
        <v>0</v>
      </c>
      <c r="AI69" s="682">
        <f t="shared" si="15"/>
        <v>0</v>
      </c>
      <c r="AK69" s="1312">
        <v>120</v>
      </c>
      <c r="AL69" s="1312">
        <v>0</v>
      </c>
      <c r="AM69" s="1312">
        <v>120</v>
      </c>
    </row>
    <row r="70" spans="1:39" ht="13.5" thickBot="1" x14ac:dyDescent="0.25">
      <c r="A70" s="20"/>
      <c r="B70" s="20"/>
      <c r="C70" s="52"/>
      <c r="D70" s="52"/>
      <c r="E70" s="89"/>
      <c r="F70" s="53"/>
      <c r="G70" s="53"/>
      <c r="H70" s="52"/>
      <c r="I70" s="52"/>
      <c r="J70" s="52"/>
      <c r="K70" s="987"/>
      <c r="L70" s="52"/>
      <c r="M70" s="52"/>
      <c r="N70" s="52"/>
      <c r="O70" s="52"/>
      <c r="P70" s="52"/>
      <c r="Q70" s="52"/>
      <c r="R70" s="52"/>
      <c r="S70" s="52"/>
      <c r="T70" s="52"/>
      <c r="U70" s="52"/>
      <c r="V70" s="52"/>
      <c r="W70" s="52"/>
      <c r="X70" s="52"/>
      <c r="Y70" s="680"/>
      <c r="Z70" s="680"/>
      <c r="AA70" s="680"/>
      <c r="AB70" s="52"/>
      <c r="AC70" s="52"/>
      <c r="AD70" s="52"/>
      <c r="AE70" s="52"/>
      <c r="AF70" s="52"/>
      <c r="AG70" s="680"/>
      <c r="AH70" s="680"/>
      <c r="AI70" s="680"/>
      <c r="AK70" s="1307"/>
      <c r="AL70" s="1307"/>
      <c r="AM70" s="1307"/>
    </row>
    <row r="71" spans="1:39" ht="13.5" thickBot="1" x14ac:dyDescent="0.25">
      <c r="A71" s="43"/>
      <c r="B71" s="43"/>
      <c r="C71" s="107"/>
      <c r="D71" s="107"/>
      <c r="E71" s="107"/>
      <c r="F71" s="107"/>
      <c r="G71" s="107"/>
      <c r="H71" s="107"/>
      <c r="I71" s="107"/>
      <c r="J71" s="107"/>
      <c r="K71" s="107"/>
      <c r="L71" s="107"/>
      <c r="M71" s="107"/>
      <c r="N71" s="107"/>
      <c r="O71" s="107"/>
      <c r="P71" s="107"/>
      <c r="Q71" s="487">
        <f>SUM(P69:Q69)</f>
        <v>0</v>
      </c>
      <c r="R71" s="107"/>
      <c r="S71" s="107"/>
      <c r="T71" s="107"/>
      <c r="U71" s="107"/>
      <c r="V71" s="107"/>
      <c r="W71" s="107"/>
      <c r="X71" s="107"/>
      <c r="Y71" s="701"/>
      <c r="Z71" s="701"/>
      <c r="AA71" s="701"/>
      <c r="AB71" s="107"/>
      <c r="AC71" s="107"/>
      <c r="AD71" s="107"/>
      <c r="AE71" s="107"/>
      <c r="AF71" s="107"/>
      <c r="AG71" s="701"/>
      <c r="AH71" s="701"/>
      <c r="AI71" s="701"/>
      <c r="AK71" s="1334"/>
      <c r="AL71" s="1334"/>
      <c r="AM71" s="1334"/>
    </row>
    <row r="72" spans="1:39" x14ac:dyDescent="0.2">
      <c r="Q72" s="108">
        <f>SUM(P69:Q69)</f>
        <v>0</v>
      </c>
      <c r="T72" s="108">
        <f>S69+T69</f>
        <v>0</v>
      </c>
      <c r="AE72" s="108">
        <f>P69+Q69+S69+T69</f>
        <v>0</v>
      </c>
    </row>
  </sheetData>
  <mergeCells count="12">
    <mergeCell ref="A1:AE1"/>
    <mergeCell ref="L5:N5"/>
    <mergeCell ref="P5:Q5"/>
    <mergeCell ref="S5:T5"/>
    <mergeCell ref="V5:W5"/>
    <mergeCell ref="AC5:AE5"/>
    <mergeCell ref="Y5:AA5"/>
    <mergeCell ref="AK5:AM5"/>
    <mergeCell ref="AG5:AI5"/>
    <mergeCell ref="Y6:AA6"/>
    <mergeCell ref="AG6:AI6"/>
    <mergeCell ref="H5:J5"/>
  </mergeCells>
  <printOptions horizontalCentered="1" verticalCentered="1"/>
  <pageMargins left="0.15748031496062992" right="0.15748031496062992" top="0.70866141732283472" bottom="0.64" header="0.39370078740157483" footer="0.23"/>
  <pageSetup paperSize="9" scale="75" firstPageNumber="0" orientation="landscape" r:id="rId1"/>
  <headerFooter alignWithMargins="0">
    <oddFooter>&amp;C&amp;F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7"/>
  <sheetViews>
    <sheetView topLeftCell="A3" zoomScale="80" zoomScaleNormal="80" workbookViewId="0">
      <pane xSplit="7" ySplit="7" topLeftCell="H10" activePane="bottomRight" state="frozen"/>
      <selection activeCell="B3" sqref="B3:B5"/>
      <selection pane="topRight" activeCell="B3" sqref="B3:B5"/>
      <selection pane="bottomLeft" activeCell="B3" sqref="B3:B5"/>
      <selection pane="bottomRight" activeCell="C7" sqref="C7:C8"/>
    </sheetView>
  </sheetViews>
  <sheetFormatPr defaultRowHeight="12.75" x14ac:dyDescent="0.2"/>
  <cols>
    <col min="1" max="1" width="10.42578125" customWidth="1"/>
    <col min="3" max="3" width="41.5703125" customWidth="1"/>
    <col min="4" max="4" width="11" customWidth="1"/>
    <col min="5" max="5" width="7.28515625" customWidth="1"/>
    <col min="6" max="6" width="7.140625" customWidth="1"/>
    <col min="7" max="10" width="9.7109375" customWidth="1"/>
    <col min="11" max="11" width="1.7109375" customWidth="1"/>
    <col min="12" max="12" width="10.28515625" customWidth="1"/>
    <col min="13" max="13" width="7.7109375" customWidth="1"/>
    <col min="14" max="14" width="10.28515625" customWidth="1"/>
    <col min="15" max="15" width="1.7109375" hidden="1" customWidth="1"/>
    <col min="16" max="16" width="10.28515625" hidden="1" customWidth="1"/>
    <col min="17" max="17" width="7.7109375" hidden="1" customWidth="1"/>
    <col min="18" max="18" width="1.7109375" hidden="1" customWidth="1"/>
    <col min="19" max="19" width="10.7109375" hidden="1" customWidth="1"/>
    <col min="20" max="20" width="7.7109375" hidden="1" customWidth="1"/>
    <col min="21" max="21" width="1.7109375" customWidth="1"/>
    <col min="22" max="23" width="10.7109375" hidden="1" customWidth="1"/>
    <col min="24" max="24" width="1.7109375" hidden="1" customWidth="1"/>
    <col min="25" max="27" width="9.7109375" hidden="1" customWidth="1"/>
    <col min="28" max="28" width="1.7109375" hidden="1" customWidth="1"/>
    <col min="30" max="30" width="7.7109375" customWidth="1"/>
    <col min="31" max="31" width="9.140625" customWidth="1"/>
    <col min="32" max="32" width="1.7109375" hidden="1" customWidth="1"/>
    <col min="33" max="35" width="9.7109375" hidden="1" customWidth="1"/>
    <col min="36" max="36" width="3.7109375" customWidth="1"/>
  </cols>
  <sheetData>
    <row r="1" spans="1:39" x14ac:dyDescent="0.2">
      <c r="A1" s="1720" t="s">
        <v>492</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c r="AC1" s="1720"/>
      <c r="AD1" s="1720"/>
      <c r="AE1" s="1720"/>
      <c r="AF1" s="2"/>
      <c r="AG1" s="2"/>
      <c r="AH1" s="2"/>
      <c r="AI1" s="2"/>
    </row>
    <row r="2" spans="1:39" ht="16.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5"/>
      <c r="AF2" s="5"/>
      <c r="AG2" s="5"/>
      <c r="AH2" s="5"/>
      <c r="AI2" s="5"/>
    </row>
    <row r="3" spans="1:39" ht="13.5" thickBot="1" x14ac:dyDescent="0.25">
      <c r="A3" s="51" t="s">
        <v>113</v>
      </c>
      <c r="B3" s="7" t="s">
        <v>1518</v>
      </c>
      <c r="C3" s="51" t="s">
        <v>1279</v>
      </c>
      <c r="D3" s="7" t="s">
        <v>1683</v>
      </c>
      <c r="E3" s="7" t="s">
        <v>1560</v>
      </c>
      <c r="F3" s="563" t="s">
        <v>972</v>
      </c>
      <c r="G3" s="563" t="s">
        <v>778</v>
      </c>
      <c r="H3" s="1721" t="s">
        <v>1510</v>
      </c>
      <c r="I3" s="1721"/>
      <c r="J3" s="1721"/>
      <c r="K3" s="563"/>
      <c r="L3" s="1721" t="s">
        <v>1671</v>
      </c>
      <c r="M3" s="1721"/>
      <c r="N3" s="1721"/>
      <c r="O3" s="293"/>
      <c r="P3" s="1722" t="s">
        <v>1332</v>
      </c>
      <c r="Q3" s="1723"/>
      <c r="R3" s="293"/>
      <c r="S3" s="1722" t="s">
        <v>1672</v>
      </c>
      <c r="T3" s="1723"/>
      <c r="U3" s="293"/>
      <c r="V3" s="1722" t="s">
        <v>123</v>
      </c>
      <c r="W3" s="1724"/>
      <c r="X3" s="293"/>
      <c r="Y3" s="1725" t="s">
        <v>1673</v>
      </c>
      <c r="Z3" s="1726"/>
      <c r="AA3" s="1726"/>
      <c r="AB3" s="293"/>
      <c r="AC3" s="1721" t="s">
        <v>1673</v>
      </c>
      <c r="AD3" s="1721"/>
      <c r="AE3" s="1721"/>
      <c r="AF3" s="1328"/>
      <c r="AG3" s="1725"/>
      <c r="AH3" s="1726"/>
      <c r="AI3" s="1726"/>
      <c r="AK3" s="1730" t="s">
        <v>1670</v>
      </c>
      <c r="AL3" s="1721"/>
      <c r="AM3" s="1721"/>
    </row>
    <row r="4" spans="1:39" x14ac:dyDescent="0.2">
      <c r="A4" s="6" t="s">
        <v>114</v>
      </c>
      <c r="B4" s="6" t="s">
        <v>1519</v>
      </c>
      <c r="C4" s="6" t="s">
        <v>295</v>
      </c>
      <c r="D4" s="1381"/>
      <c r="E4" s="6" t="s">
        <v>1561</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c r="AK4" s="1311" t="s">
        <v>296</v>
      </c>
      <c r="AL4" s="1311" t="s">
        <v>368</v>
      </c>
      <c r="AM4" s="1311" t="s">
        <v>369</v>
      </c>
    </row>
    <row r="5" spans="1:39" ht="13.5" thickBot="1" x14ac:dyDescent="0.25">
      <c r="A5" s="9" t="s">
        <v>1520</v>
      </c>
      <c r="B5" s="10" t="s">
        <v>1520</v>
      </c>
      <c r="C5" s="9"/>
      <c r="D5" s="1382" t="s">
        <v>1684</v>
      </c>
      <c r="E5" s="10" t="s">
        <v>371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c r="AK5" s="1302"/>
      <c r="AL5" s="1302"/>
      <c r="AM5" s="1302"/>
    </row>
    <row r="6" spans="1:39" ht="12.75" customHeight="1" x14ac:dyDescent="0.2">
      <c r="A6" s="11"/>
      <c r="B6" s="12"/>
      <c r="C6" s="12"/>
      <c r="D6" s="12"/>
      <c r="E6" s="12"/>
      <c r="F6" s="12"/>
      <c r="G6" s="11"/>
      <c r="H6" s="11"/>
      <c r="I6" s="11"/>
      <c r="J6" s="11"/>
      <c r="K6" s="12"/>
      <c r="L6" s="12"/>
      <c r="M6" s="12"/>
      <c r="N6" s="11"/>
      <c r="O6" s="12"/>
      <c r="P6" s="12"/>
      <c r="Q6" s="12"/>
      <c r="R6" s="12"/>
      <c r="S6" s="12"/>
      <c r="T6" s="12"/>
      <c r="U6" s="12"/>
      <c r="V6" s="12"/>
      <c r="W6" s="12"/>
      <c r="X6" s="12"/>
      <c r="Y6" s="719"/>
      <c r="Z6" s="719"/>
      <c r="AA6" s="719"/>
      <c r="AB6" s="12"/>
      <c r="AC6" s="11"/>
      <c r="AD6" s="11"/>
      <c r="AE6" s="11"/>
      <c r="AF6" s="13"/>
      <c r="AG6" s="720"/>
      <c r="AH6" s="720"/>
      <c r="AI6" s="720"/>
      <c r="AK6" s="11"/>
      <c r="AL6" s="11"/>
      <c r="AM6" s="11"/>
    </row>
    <row r="7" spans="1:39" ht="12.75" customHeight="1" x14ac:dyDescent="0.2">
      <c r="A7" s="1319"/>
      <c r="B7" s="1341"/>
      <c r="C7" s="1383" t="s">
        <v>1698</v>
      </c>
      <c r="D7" s="1341"/>
      <c r="E7" s="1341"/>
      <c r="F7" s="1341"/>
      <c r="G7" s="1319"/>
      <c r="H7" s="1319"/>
      <c r="I7" s="1319"/>
      <c r="J7" s="1319"/>
      <c r="K7" s="1341"/>
      <c r="L7" s="1341"/>
      <c r="M7" s="1341"/>
      <c r="N7" s="1319"/>
      <c r="O7" s="1341"/>
      <c r="P7" s="1341"/>
      <c r="Q7" s="1341"/>
      <c r="R7" s="1341"/>
      <c r="S7" s="1341"/>
      <c r="T7" s="1341"/>
      <c r="U7" s="1341"/>
      <c r="V7" s="1341"/>
      <c r="W7" s="1341"/>
      <c r="X7" s="1341"/>
      <c r="Y7" s="1384"/>
      <c r="Z7" s="1384"/>
      <c r="AA7" s="1384"/>
      <c r="AB7" s="1341"/>
      <c r="AC7" s="1319"/>
      <c r="AD7" s="1319"/>
      <c r="AE7" s="1319"/>
      <c r="AF7" s="16"/>
      <c r="AG7" s="711"/>
      <c r="AH7" s="711"/>
      <c r="AI7" s="711"/>
      <c r="AK7" s="1319"/>
      <c r="AL7" s="1319"/>
      <c r="AM7" s="1319"/>
    </row>
    <row r="8" spans="1:39" ht="12.75" customHeight="1" x14ac:dyDescent="0.2">
      <c r="A8" s="1319"/>
      <c r="B8" s="1341"/>
      <c r="C8" s="25" t="s">
        <v>1697</v>
      </c>
      <c r="D8" s="1341"/>
      <c r="E8" s="1341"/>
      <c r="F8" s="1341"/>
      <c r="G8" s="1319"/>
      <c r="H8" s="1319"/>
      <c r="I8" s="1319"/>
      <c r="J8" s="1319"/>
      <c r="K8" s="1341"/>
      <c r="L8" s="333" t="s">
        <v>519</v>
      </c>
      <c r="M8" s="1341"/>
      <c r="N8" s="1319"/>
      <c r="O8" s="1341"/>
      <c r="P8" s="1341"/>
      <c r="Q8" s="1341"/>
      <c r="R8" s="1341"/>
      <c r="S8" s="1341"/>
      <c r="T8" s="1341"/>
      <c r="U8" s="1341"/>
      <c r="V8" s="1341"/>
      <c r="W8" s="1341"/>
      <c r="X8" s="1341"/>
      <c r="Y8" s="1384"/>
      <c r="Z8" s="1384"/>
      <c r="AA8" s="1384"/>
      <c r="AB8" s="1341"/>
      <c r="AC8" s="1319"/>
      <c r="AD8" s="1319"/>
      <c r="AE8" s="1319"/>
      <c r="AF8" s="16"/>
      <c r="AG8" s="711"/>
      <c r="AH8" s="711"/>
      <c r="AI8" s="711"/>
      <c r="AK8" s="1319"/>
      <c r="AL8" s="1319"/>
      <c r="AM8" s="1319"/>
    </row>
    <row r="9" spans="1:39" x14ac:dyDescent="0.2">
      <c r="A9" s="1319"/>
      <c r="B9" s="25" t="s">
        <v>1467</v>
      </c>
      <c r="C9" s="25" t="s">
        <v>1470</v>
      </c>
      <c r="D9" s="14"/>
      <c r="E9" s="1268"/>
      <c r="F9" s="15"/>
      <c r="G9" s="933"/>
      <c r="H9" s="990"/>
      <c r="I9" s="18"/>
      <c r="J9" s="18"/>
      <c r="K9" s="939"/>
      <c r="L9" s="333"/>
      <c r="M9" s="17"/>
      <c r="N9" s="1054"/>
      <c r="O9" s="930"/>
      <c r="P9" s="930"/>
      <c r="Q9" s="930"/>
      <c r="R9" s="930"/>
      <c r="S9" s="930"/>
      <c r="T9" s="930"/>
      <c r="U9" s="930"/>
      <c r="V9" s="930"/>
      <c r="W9" s="930"/>
      <c r="X9" s="930"/>
      <c r="Y9" s="973"/>
      <c r="Z9" s="973"/>
      <c r="AA9" s="973"/>
      <c r="AB9" s="930"/>
      <c r="AC9" s="990"/>
      <c r="AD9" s="18"/>
      <c r="AE9" s="18"/>
      <c r="AF9" s="18"/>
      <c r="AG9" s="686"/>
      <c r="AH9" s="686"/>
      <c r="AI9" s="686"/>
      <c r="AK9" s="1320"/>
      <c r="AL9" s="1320"/>
      <c r="AM9" s="1320"/>
    </row>
    <row r="10" spans="1:39" x14ac:dyDescent="0.2">
      <c r="A10" s="1319"/>
      <c r="B10" s="15"/>
      <c r="C10" s="157"/>
      <c r="D10" s="14"/>
      <c r="E10" s="1268"/>
      <c r="F10" s="15"/>
      <c r="G10" s="933"/>
      <c r="H10" s="990"/>
      <c r="I10" s="18"/>
      <c r="J10" s="18"/>
      <c r="K10" s="939"/>
      <c r="L10" s="157"/>
      <c r="M10" s="157"/>
      <c r="N10" s="1054"/>
      <c r="O10" s="1054"/>
      <c r="P10" s="1054"/>
      <c r="Q10" s="1054"/>
      <c r="R10" s="1054"/>
      <c r="S10" s="1054"/>
      <c r="T10" s="1054"/>
      <c r="U10" s="1054"/>
      <c r="V10" s="1054"/>
      <c r="W10" s="1054"/>
      <c r="X10" s="1054"/>
      <c r="Y10" s="1055"/>
      <c r="Z10" s="1055"/>
      <c r="AA10" s="1055"/>
      <c r="AB10" s="1054"/>
      <c r="AC10" s="990"/>
      <c r="AD10" s="18"/>
      <c r="AE10" s="18"/>
      <c r="AF10" s="19"/>
      <c r="AG10" s="703"/>
      <c r="AH10" s="703"/>
      <c r="AI10" s="703"/>
      <c r="AK10" s="1320"/>
      <c r="AL10" s="1320"/>
      <c r="AM10" s="1320"/>
    </row>
    <row r="11" spans="1:39" ht="12.75" customHeight="1" x14ac:dyDescent="0.2">
      <c r="A11" s="307"/>
      <c r="B11" s="81"/>
      <c r="C11" s="81"/>
      <c r="D11" s="81"/>
      <c r="E11" s="1262"/>
      <c r="F11" s="83"/>
      <c r="G11" s="979"/>
      <c r="H11" s="955"/>
      <c r="I11" s="37"/>
      <c r="J11" s="23"/>
      <c r="K11" s="979"/>
      <c r="L11" s="37"/>
      <c r="M11" s="37"/>
      <c r="N11" s="955"/>
      <c r="O11" s="955"/>
      <c r="P11" s="955"/>
      <c r="Q11" s="955"/>
      <c r="R11" s="955"/>
      <c r="S11" s="955"/>
      <c r="T11" s="955"/>
      <c r="U11" s="955"/>
      <c r="V11" s="955"/>
      <c r="W11" s="955"/>
      <c r="X11" s="960"/>
      <c r="Y11" s="961"/>
      <c r="Z11" s="961"/>
      <c r="AA11" s="961"/>
      <c r="AB11" s="960"/>
      <c r="AC11" s="955"/>
      <c r="AD11" s="37"/>
      <c r="AE11" s="37"/>
      <c r="AF11" s="38"/>
      <c r="AG11" s="695"/>
      <c r="AH11" s="695"/>
      <c r="AI11" s="695"/>
      <c r="AK11" s="1312"/>
      <c r="AL11" s="1312"/>
      <c r="AM11" s="1312"/>
    </row>
    <row r="12" spans="1:39" ht="12.75" customHeight="1" x14ac:dyDescent="0.2">
      <c r="A12" s="307"/>
      <c r="B12" s="304" t="s">
        <v>8</v>
      </c>
      <c r="C12" s="54" t="s">
        <v>293</v>
      </c>
      <c r="D12" s="83"/>
      <c r="E12" s="1262"/>
      <c r="F12" s="83"/>
      <c r="G12" s="979"/>
      <c r="H12" s="955"/>
      <c r="I12" s="37"/>
      <c r="J12" s="23"/>
      <c r="K12" s="979"/>
      <c r="L12" s="37"/>
      <c r="M12" s="37"/>
      <c r="N12" s="955"/>
      <c r="O12" s="955"/>
      <c r="P12" s="955"/>
      <c r="Q12" s="955"/>
      <c r="R12" s="955"/>
      <c r="S12" s="955"/>
      <c r="T12" s="955"/>
      <c r="U12" s="955"/>
      <c r="V12" s="955"/>
      <c r="W12" s="955"/>
      <c r="X12" s="960"/>
      <c r="Y12" s="961"/>
      <c r="Z12" s="961"/>
      <c r="AA12" s="961"/>
      <c r="AB12" s="960"/>
      <c r="AC12" s="955"/>
      <c r="AD12" s="37"/>
      <c r="AE12" s="37"/>
      <c r="AF12" s="38"/>
      <c r="AG12" s="695"/>
      <c r="AH12" s="695"/>
      <c r="AI12" s="695"/>
      <c r="AK12" s="1312"/>
      <c r="AL12" s="1312"/>
      <c r="AM12" s="1312"/>
    </row>
    <row r="13" spans="1:39" ht="12.75" customHeight="1" x14ac:dyDescent="0.2">
      <c r="A13" s="307"/>
      <c r="B13" s="81"/>
      <c r="C13" s="81"/>
      <c r="D13" s="83"/>
      <c r="E13" s="1262"/>
      <c r="F13" s="83"/>
      <c r="G13" s="979"/>
      <c r="H13" s="955"/>
      <c r="I13" s="37"/>
      <c r="J13" s="23"/>
      <c r="K13" s="979"/>
      <c r="L13" s="37"/>
      <c r="M13" s="37"/>
      <c r="N13" s="955"/>
      <c r="O13" s="955"/>
      <c r="P13" s="955"/>
      <c r="Q13" s="955"/>
      <c r="R13" s="955"/>
      <c r="S13" s="955"/>
      <c r="T13" s="955"/>
      <c r="U13" s="955"/>
      <c r="V13" s="955"/>
      <c r="W13" s="955"/>
      <c r="X13" s="960"/>
      <c r="Y13" s="961"/>
      <c r="Z13" s="961"/>
      <c r="AA13" s="961"/>
      <c r="AB13" s="960"/>
      <c r="AC13" s="955"/>
      <c r="AD13" s="37"/>
      <c r="AE13" s="37"/>
      <c r="AF13" s="38"/>
      <c r="AG13" s="695"/>
      <c r="AH13" s="695"/>
      <c r="AI13" s="695"/>
      <c r="AK13" s="1312"/>
      <c r="AL13" s="1312"/>
      <c r="AM13" s="1312"/>
    </row>
    <row r="14" spans="1:39" ht="12.75" customHeight="1" x14ac:dyDescent="0.2">
      <c r="A14" s="307" t="s">
        <v>1699</v>
      </c>
      <c r="B14" s="65" t="s">
        <v>546</v>
      </c>
      <c r="C14" s="594" t="s">
        <v>960</v>
      </c>
      <c r="D14" s="56" t="s">
        <v>923</v>
      </c>
      <c r="E14" s="639" t="s">
        <v>1596</v>
      </c>
      <c r="F14" s="1061" t="s">
        <v>993</v>
      </c>
      <c r="G14" s="1071" t="s">
        <v>936</v>
      </c>
      <c r="H14" s="66">
        <v>11715</v>
      </c>
      <c r="I14" s="37"/>
      <c r="J14" s="35">
        <f>SUM(H14:I14)</f>
        <v>11715</v>
      </c>
      <c r="K14" s="1071"/>
      <c r="L14" s="66"/>
      <c r="M14" s="37"/>
      <c r="N14" s="920">
        <f>SUM(L14:M14)</f>
        <v>0</v>
      </c>
      <c r="O14" s="955"/>
      <c r="P14" s="994"/>
      <c r="Q14" s="955"/>
      <c r="R14" s="955"/>
      <c r="S14" s="922"/>
      <c r="T14" s="976"/>
      <c r="U14" s="955"/>
      <c r="V14" s="955"/>
      <c r="W14" s="955"/>
      <c r="X14" s="960"/>
      <c r="Y14" s="977">
        <f>L14+P14+S14+V14</f>
        <v>0</v>
      </c>
      <c r="Z14" s="977"/>
      <c r="AA14" s="977">
        <f>SUM(Y14:Z14)</f>
        <v>0</v>
      </c>
      <c r="AB14" s="960"/>
      <c r="AC14" s="920">
        <f>L14+P14+S14+V14</f>
        <v>0</v>
      </c>
      <c r="AD14" s="75"/>
      <c r="AE14" s="35">
        <f>SUM(AC14:AD14)</f>
        <v>0</v>
      </c>
      <c r="AF14" s="38"/>
      <c r="AG14" s="687">
        <f>Y14-AC14</f>
        <v>0</v>
      </c>
      <c r="AH14" s="687"/>
      <c r="AI14" s="677">
        <f>SUM(AG14:AH14)</f>
        <v>0</v>
      </c>
      <c r="AK14" s="1306">
        <v>9479</v>
      </c>
      <c r="AL14" s="1323"/>
      <c r="AM14" s="1306">
        <v>9479</v>
      </c>
    </row>
    <row r="15" spans="1:39" ht="12.75" customHeight="1" x14ac:dyDescent="0.2">
      <c r="A15" s="307" t="s">
        <v>824</v>
      </c>
      <c r="B15" s="52" t="s">
        <v>509</v>
      </c>
      <c r="C15" s="52" t="s">
        <v>906</v>
      </c>
      <c r="D15" s="56" t="s">
        <v>854</v>
      </c>
      <c r="E15" s="639"/>
      <c r="F15" s="1061" t="s">
        <v>978</v>
      </c>
      <c r="G15" s="1071" t="s">
        <v>936</v>
      </c>
      <c r="H15" s="66"/>
      <c r="I15" s="37"/>
      <c r="J15" s="35">
        <f>SUM(H15:I15)</f>
        <v>0</v>
      </c>
      <c r="K15" s="1071"/>
      <c r="L15" s="66"/>
      <c r="M15" s="37"/>
      <c r="N15" s="35">
        <f>SUM(L15:M15)</f>
        <v>0</v>
      </c>
      <c r="O15" s="37"/>
      <c r="P15" s="66"/>
      <c r="Q15" s="37"/>
      <c r="R15" s="37"/>
      <c r="S15" s="137"/>
      <c r="T15" s="141"/>
      <c r="U15" s="37"/>
      <c r="V15" s="37"/>
      <c r="W15" s="37"/>
      <c r="X15" s="81"/>
      <c r="Y15" s="677">
        <f>L15+P15+S15+V15</f>
        <v>0</v>
      </c>
      <c r="Z15" s="677"/>
      <c r="AA15" s="677">
        <f>SUM(Y15:Z15)</f>
        <v>0</v>
      </c>
      <c r="AB15" s="81"/>
      <c r="AC15" s="35">
        <f>L15+P15+S15+V15</f>
        <v>0</v>
      </c>
      <c r="AD15" s="75"/>
      <c r="AE15" s="35">
        <f>SUM(AC15:AD15)</f>
        <v>0</v>
      </c>
      <c r="AF15" s="38"/>
      <c r="AG15" s="687">
        <f>Y15-AC15</f>
        <v>0</v>
      </c>
      <c r="AH15" s="687"/>
      <c r="AI15" s="677">
        <f>SUM(AG15:AH15)</f>
        <v>0</v>
      </c>
      <c r="AK15" s="1306">
        <v>0</v>
      </c>
      <c r="AL15" s="1323"/>
      <c r="AM15" s="1306">
        <v>0</v>
      </c>
    </row>
    <row r="16" spans="1:39" ht="9.9499999999999993" customHeight="1" x14ac:dyDescent="0.2">
      <c r="A16" s="307"/>
      <c r="B16" s="52"/>
      <c r="C16" s="95"/>
      <c r="D16" s="56"/>
      <c r="E16" s="639"/>
      <c r="F16" s="1061"/>
      <c r="G16" s="1114"/>
      <c r="H16" s="37"/>
      <c r="I16" s="37"/>
      <c r="J16" s="37"/>
      <c r="K16" s="1114"/>
      <c r="L16" s="37"/>
      <c r="M16" s="37"/>
      <c r="N16" s="37"/>
      <c r="O16" s="37"/>
      <c r="P16" s="37"/>
      <c r="Q16" s="37"/>
      <c r="R16" s="37"/>
      <c r="S16" s="37"/>
      <c r="T16" s="37"/>
      <c r="U16" s="37"/>
      <c r="V16" s="37"/>
      <c r="W16" s="37"/>
      <c r="X16" s="81"/>
      <c r="Y16" s="698"/>
      <c r="Z16" s="698"/>
      <c r="AA16" s="698"/>
      <c r="AB16" s="81"/>
      <c r="AC16" s="35"/>
      <c r="AD16" s="75"/>
      <c r="AE16" s="35"/>
      <c r="AF16" s="38"/>
      <c r="AG16" s="695"/>
      <c r="AH16" s="695"/>
      <c r="AI16" s="695"/>
      <c r="AK16" s="1306"/>
      <c r="AL16" s="1323"/>
      <c r="AM16" s="1306"/>
    </row>
    <row r="17" spans="1:40" ht="12.75" customHeight="1" x14ac:dyDescent="0.2">
      <c r="A17" s="307"/>
      <c r="B17" s="81"/>
      <c r="C17" s="81" t="s">
        <v>646</v>
      </c>
      <c r="D17" s="83"/>
      <c r="E17" s="1262"/>
      <c r="F17" s="1062"/>
      <c r="G17" s="1114"/>
      <c r="H17" s="991">
        <f>SUM(H14:H16)</f>
        <v>11715</v>
      </c>
      <c r="I17" s="68"/>
      <c r="J17" s="68">
        <f>SUM(J14:J16)</f>
        <v>11715</v>
      </c>
      <c r="K17" s="1114"/>
      <c r="L17" s="68">
        <f>SUM(L14:L16)</f>
        <v>0</v>
      </c>
      <c r="M17" s="68"/>
      <c r="N17" s="68">
        <f>SUM(N14:N16)</f>
        <v>0</v>
      </c>
      <c r="O17" s="68"/>
      <c r="P17" s="68">
        <f>SUM(P14:P16)</f>
        <v>0</v>
      </c>
      <c r="Q17" s="68"/>
      <c r="R17" s="68"/>
      <c r="S17" s="68">
        <f>SUM(S14:S16)</f>
        <v>0</v>
      </c>
      <c r="T17" s="68"/>
      <c r="U17" s="68"/>
      <c r="V17" s="68">
        <f>SUM(V14:V16)</f>
        <v>0</v>
      </c>
      <c r="W17" s="68">
        <f>SUM(W14:W16)</f>
        <v>0</v>
      </c>
      <c r="X17" s="68"/>
      <c r="Y17" s="678">
        <f>SUM(Y14:Y16)</f>
        <v>0</v>
      </c>
      <c r="Z17" s="678"/>
      <c r="AA17" s="678">
        <f>SUM(AA14:AA16)</f>
        <v>0</v>
      </c>
      <c r="AB17" s="68"/>
      <c r="AC17" s="68">
        <f>SUM(AC14:AC16)</f>
        <v>0</v>
      </c>
      <c r="AD17" s="68"/>
      <c r="AE17" s="68">
        <f>SUM(AE14:AE16)</f>
        <v>0</v>
      </c>
      <c r="AF17" s="68"/>
      <c r="AG17" s="678">
        <f>SUM(AG14:AG16)</f>
        <v>0</v>
      </c>
      <c r="AH17" s="678"/>
      <c r="AI17" s="678">
        <f>SUM(AI14:AI16)</f>
        <v>0</v>
      </c>
      <c r="AJ17" s="1058"/>
      <c r="AK17" s="1316">
        <v>9479</v>
      </c>
      <c r="AL17" s="1316"/>
      <c r="AM17" s="1316">
        <v>9479</v>
      </c>
    </row>
    <row r="18" spans="1:40" ht="12.75" customHeight="1" x14ac:dyDescent="0.2">
      <c r="A18" s="307"/>
      <c r="B18" s="81"/>
      <c r="C18" s="81"/>
      <c r="D18" s="83"/>
      <c r="E18" s="1262"/>
      <c r="F18" s="1062"/>
      <c r="G18" s="1114"/>
      <c r="H18" s="955"/>
      <c r="I18" s="37"/>
      <c r="J18" s="37"/>
      <c r="K18" s="1114"/>
      <c r="L18" s="37"/>
      <c r="M18" s="37"/>
      <c r="N18" s="37"/>
      <c r="O18" s="37"/>
      <c r="P18" s="37"/>
      <c r="Q18" s="37"/>
      <c r="R18" s="37"/>
      <c r="S18" s="37"/>
      <c r="T18" s="37"/>
      <c r="U18" s="37"/>
      <c r="V18" s="37"/>
      <c r="W18" s="37"/>
      <c r="X18" s="81"/>
      <c r="Y18" s="698"/>
      <c r="Z18" s="698"/>
      <c r="AA18" s="698"/>
      <c r="AB18" s="81"/>
      <c r="AC18" s="37"/>
      <c r="AD18" s="37"/>
      <c r="AE18" s="37"/>
      <c r="AF18" s="38"/>
      <c r="AG18" s="695"/>
      <c r="AH18" s="695"/>
      <c r="AI18" s="695"/>
      <c r="AJ18" s="1057"/>
      <c r="AK18" s="1312"/>
      <c r="AL18" s="1312"/>
      <c r="AM18" s="1312"/>
    </row>
    <row r="19" spans="1:40" ht="12.75" customHeight="1" x14ac:dyDescent="0.2">
      <c r="A19" s="307" t="s">
        <v>1699</v>
      </c>
      <c r="B19" s="134" t="s">
        <v>562</v>
      </c>
      <c r="C19" s="134" t="s">
        <v>90</v>
      </c>
      <c r="D19" s="64" t="s">
        <v>908</v>
      </c>
      <c r="E19" s="639" t="s">
        <v>1597</v>
      </c>
      <c r="F19" s="1066" t="s">
        <v>636</v>
      </c>
      <c r="G19" s="1071" t="s">
        <v>936</v>
      </c>
      <c r="H19" s="75">
        <v>2285</v>
      </c>
      <c r="I19" s="75"/>
      <c r="J19" s="35">
        <f>SUM(H19:I19)</f>
        <v>2285</v>
      </c>
      <c r="K19" s="1071"/>
      <c r="L19" s="75"/>
      <c r="M19" s="75"/>
      <c r="N19" s="35">
        <f>SUM(L19:M19)</f>
        <v>0</v>
      </c>
      <c r="O19" s="52"/>
      <c r="P19" s="137"/>
      <c r="Q19" s="137"/>
      <c r="R19" s="52"/>
      <c r="S19" s="922"/>
      <c r="T19" s="141"/>
      <c r="U19" s="176"/>
      <c r="V19" s="176"/>
      <c r="W19" s="176"/>
      <c r="X19" s="52"/>
      <c r="Y19" s="677">
        <f>L19+P19+S19+V19</f>
        <v>0</v>
      </c>
      <c r="Z19" s="677"/>
      <c r="AA19" s="677">
        <f>SUM(Y19:Z19)</f>
        <v>0</v>
      </c>
      <c r="AB19" s="52"/>
      <c r="AC19" s="35">
        <f>L19+P19+S19+V19</f>
        <v>0</v>
      </c>
      <c r="AD19" s="75"/>
      <c r="AE19" s="35">
        <f>SUM(AC19:AD19)</f>
        <v>0</v>
      </c>
      <c r="AF19" s="35"/>
      <c r="AG19" s="687">
        <f>Y19-AC19</f>
        <v>0</v>
      </c>
      <c r="AH19" s="687"/>
      <c r="AI19" s="677">
        <f>SUM(AG19:AH19)</f>
        <v>0</v>
      </c>
      <c r="AK19" s="1306">
        <v>1869</v>
      </c>
      <c r="AL19" s="1323"/>
      <c r="AM19" s="1306">
        <v>1869</v>
      </c>
      <c r="AN19" s="604"/>
    </row>
    <row r="20" spans="1:40" ht="12.75" hidden="1" customHeight="1" x14ac:dyDescent="0.2">
      <c r="A20" s="307" t="s">
        <v>824</v>
      </c>
      <c r="B20" s="134" t="s">
        <v>225</v>
      </c>
      <c r="C20" s="134" t="s">
        <v>226</v>
      </c>
      <c r="D20" s="64" t="s">
        <v>1348</v>
      </c>
      <c r="E20" s="639"/>
      <c r="F20" s="1066" t="s">
        <v>636</v>
      </c>
      <c r="G20" s="1071" t="s">
        <v>936</v>
      </c>
      <c r="H20" s="75"/>
      <c r="I20" s="75"/>
      <c r="J20" s="35">
        <f>SUM(H20:I20)</f>
        <v>0</v>
      </c>
      <c r="K20" s="1071"/>
      <c r="L20" s="75"/>
      <c r="M20" s="75"/>
      <c r="N20" s="35">
        <f>SUM(L20:M20)</f>
        <v>0</v>
      </c>
      <c r="O20" s="27"/>
      <c r="P20" s="137"/>
      <c r="Q20" s="137"/>
      <c r="R20" s="27"/>
      <c r="S20" s="137"/>
      <c r="T20" s="137"/>
      <c r="U20" s="176"/>
      <c r="V20" s="176"/>
      <c r="W20" s="176"/>
      <c r="X20" s="27"/>
      <c r="Y20" s="677">
        <f t="shared" ref="Y20:Y23" si="0">L20+P20+S20+V20</f>
        <v>0</v>
      </c>
      <c r="Z20" s="677"/>
      <c r="AA20" s="677">
        <f t="shared" ref="AA20:AA23" si="1">SUM(Y20:Z20)</f>
        <v>0</v>
      </c>
      <c r="AB20" s="27"/>
      <c r="AC20" s="35">
        <f t="shared" ref="AC20:AC22" si="2">L20+P20+S20+V20</f>
        <v>0</v>
      </c>
      <c r="AD20" s="75"/>
      <c r="AE20" s="35">
        <f>SUM(AC20:AD20)</f>
        <v>0</v>
      </c>
      <c r="AF20" s="35"/>
      <c r="AG20" s="687">
        <f t="shared" ref="AG20:AG23" si="3">Y20-AC20</f>
        <v>0</v>
      </c>
      <c r="AH20" s="687"/>
      <c r="AI20" s="677">
        <f t="shared" ref="AI20:AI23" si="4">SUM(AG20:AH20)</f>
        <v>0</v>
      </c>
      <c r="AJ20" s="1058"/>
      <c r="AK20" s="1306">
        <v>0</v>
      </c>
      <c r="AL20" s="1323"/>
      <c r="AM20" s="1306">
        <v>0</v>
      </c>
    </row>
    <row r="21" spans="1:40" ht="12.75" hidden="1" customHeight="1" x14ac:dyDescent="0.2">
      <c r="A21" s="307"/>
      <c r="B21" s="134" t="s">
        <v>506</v>
      </c>
      <c r="C21" s="134" t="s">
        <v>349</v>
      </c>
      <c r="D21" s="64">
        <v>53412</v>
      </c>
      <c r="E21" s="639"/>
      <c r="F21" s="1066"/>
      <c r="G21" s="1112"/>
      <c r="H21" s="75"/>
      <c r="I21" s="75"/>
      <c r="J21" s="35">
        <f>SUM(H21:I21)</f>
        <v>0</v>
      </c>
      <c r="K21" s="1145"/>
      <c r="L21" s="75"/>
      <c r="M21" s="75"/>
      <c r="N21" s="35">
        <f>SUM(L21:M21)</f>
        <v>0</v>
      </c>
      <c r="O21" s="27"/>
      <c r="P21" s="137"/>
      <c r="Q21" s="137"/>
      <c r="R21" s="27"/>
      <c r="S21" s="137"/>
      <c r="T21" s="137"/>
      <c r="U21" s="176"/>
      <c r="V21" s="176"/>
      <c r="W21" s="176"/>
      <c r="X21" s="27"/>
      <c r="Y21" s="677">
        <f t="shared" si="0"/>
        <v>0</v>
      </c>
      <c r="Z21" s="677"/>
      <c r="AA21" s="677">
        <f t="shared" si="1"/>
        <v>0</v>
      </c>
      <c r="AB21" s="27"/>
      <c r="AC21" s="35">
        <f t="shared" si="2"/>
        <v>0</v>
      </c>
      <c r="AD21" s="75"/>
      <c r="AE21" s="35">
        <f>SUM(AC21:AD21)</f>
        <v>0</v>
      </c>
      <c r="AF21" s="35"/>
      <c r="AG21" s="687">
        <f t="shared" si="3"/>
        <v>0</v>
      </c>
      <c r="AH21" s="687"/>
      <c r="AI21" s="677">
        <f t="shared" si="4"/>
        <v>0</v>
      </c>
      <c r="AJ21" s="1057"/>
      <c r="AK21" s="1306">
        <v>0</v>
      </c>
      <c r="AL21" s="1323"/>
      <c r="AM21" s="1306">
        <v>0</v>
      </c>
    </row>
    <row r="22" spans="1:40" ht="12.75" hidden="1" customHeight="1" x14ac:dyDescent="0.2">
      <c r="A22" s="307"/>
      <c r="B22" s="52" t="s">
        <v>754</v>
      </c>
      <c r="C22" s="52" t="s">
        <v>284</v>
      </c>
      <c r="D22" s="56">
        <v>572132</v>
      </c>
      <c r="E22" s="639"/>
      <c r="F22" s="1061"/>
      <c r="G22" s="1071"/>
      <c r="H22" s="75"/>
      <c r="I22" s="75"/>
      <c r="J22" s="35">
        <f>SUM(H22:I22)</f>
        <v>0</v>
      </c>
      <c r="K22" s="1071"/>
      <c r="L22" s="75"/>
      <c r="M22" s="75"/>
      <c r="N22" s="35">
        <f>SUM(L22:M22)</f>
        <v>0</v>
      </c>
      <c r="O22" s="27"/>
      <c r="P22" s="137"/>
      <c r="Q22" s="137"/>
      <c r="R22" s="27"/>
      <c r="S22" s="137"/>
      <c r="T22" s="137"/>
      <c r="U22" s="176"/>
      <c r="V22" s="176"/>
      <c r="W22" s="176"/>
      <c r="X22" s="27"/>
      <c r="Y22" s="677">
        <f t="shared" si="0"/>
        <v>0</v>
      </c>
      <c r="Z22" s="677"/>
      <c r="AA22" s="677">
        <f t="shared" si="1"/>
        <v>0</v>
      </c>
      <c r="AB22" s="27"/>
      <c r="AC22" s="35">
        <f t="shared" si="2"/>
        <v>0</v>
      </c>
      <c r="AD22" s="75"/>
      <c r="AE22" s="35">
        <f>SUM(AC22:AD22)</f>
        <v>0</v>
      </c>
      <c r="AF22" s="35"/>
      <c r="AG22" s="687">
        <f t="shared" si="3"/>
        <v>0</v>
      </c>
      <c r="AH22" s="687"/>
      <c r="AI22" s="677">
        <f t="shared" si="4"/>
        <v>0</v>
      </c>
      <c r="AJ22" s="1058"/>
      <c r="AK22" s="1306">
        <v>0</v>
      </c>
      <c r="AL22" s="1323"/>
      <c r="AM22" s="1306">
        <v>0</v>
      </c>
    </row>
    <row r="23" spans="1:40" ht="12.75" customHeight="1" x14ac:dyDescent="0.2">
      <c r="A23" s="307" t="s">
        <v>824</v>
      </c>
      <c r="B23" s="134" t="s">
        <v>285</v>
      </c>
      <c r="C23" s="134" t="s">
        <v>564</v>
      </c>
      <c r="D23" s="64" t="s">
        <v>912</v>
      </c>
      <c r="E23" s="639"/>
      <c r="F23" s="1066" t="s">
        <v>636</v>
      </c>
      <c r="G23" s="1071" t="s">
        <v>936</v>
      </c>
      <c r="H23" s="75"/>
      <c r="I23" s="75"/>
      <c r="J23" s="35">
        <f>SUM(H23:I23)</f>
        <v>0</v>
      </c>
      <c r="K23" s="1071"/>
      <c r="L23" s="75"/>
      <c r="M23" s="75"/>
      <c r="N23" s="35">
        <f>SUM(L23:M23)</f>
        <v>0</v>
      </c>
      <c r="O23" s="27"/>
      <c r="P23" s="137"/>
      <c r="Q23" s="137"/>
      <c r="R23" s="27"/>
      <c r="S23" s="137"/>
      <c r="T23" s="141"/>
      <c r="U23" s="176"/>
      <c r="V23" s="176"/>
      <c r="W23" s="176"/>
      <c r="X23" s="27"/>
      <c r="Y23" s="677">
        <f t="shared" si="0"/>
        <v>0</v>
      </c>
      <c r="Z23" s="677"/>
      <c r="AA23" s="677">
        <f t="shared" si="1"/>
        <v>0</v>
      </c>
      <c r="AB23" s="27"/>
      <c r="AC23" s="35">
        <f>L23+P23+S23+V23</f>
        <v>0</v>
      </c>
      <c r="AD23" s="75"/>
      <c r="AE23" s="35">
        <f>SUM(AC23:AD23)</f>
        <v>0</v>
      </c>
      <c r="AF23" s="35"/>
      <c r="AG23" s="687">
        <f t="shared" si="3"/>
        <v>0</v>
      </c>
      <c r="AH23" s="687"/>
      <c r="AI23" s="677">
        <f t="shared" si="4"/>
        <v>0</v>
      </c>
      <c r="AJ23" s="1057"/>
      <c r="AK23" s="1306">
        <v>0</v>
      </c>
      <c r="AL23" s="1323"/>
      <c r="AM23" s="1306">
        <v>0</v>
      </c>
    </row>
    <row r="24" spans="1:40" ht="9.9499999999999993" customHeight="1" x14ac:dyDescent="0.2">
      <c r="A24" s="307"/>
      <c r="B24" s="52"/>
      <c r="C24" s="52"/>
      <c r="D24" s="56"/>
      <c r="E24" s="639"/>
      <c r="F24" s="1061"/>
      <c r="G24" s="1071"/>
      <c r="H24" s="75"/>
      <c r="I24" s="75"/>
      <c r="J24" s="35"/>
      <c r="K24" s="1071"/>
      <c r="L24" s="75"/>
      <c r="M24" s="75"/>
      <c r="N24" s="35"/>
      <c r="O24" s="27"/>
      <c r="P24" s="27"/>
      <c r="Q24" s="27"/>
      <c r="R24" s="27"/>
      <c r="S24" s="27"/>
      <c r="T24" s="27"/>
      <c r="U24" s="27"/>
      <c r="V24" s="27"/>
      <c r="W24" s="27"/>
      <c r="X24" s="27"/>
      <c r="Y24" s="725"/>
      <c r="Z24" s="725"/>
      <c r="AA24" s="725"/>
      <c r="AB24" s="27"/>
      <c r="AC24" s="75"/>
      <c r="AD24" s="75"/>
      <c r="AE24" s="35"/>
      <c r="AF24" s="35"/>
      <c r="AG24" s="687"/>
      <c r="AH24" s="687"/>
      <c r="AI24" s="687"/>
      <c r="AK24" s="1323"/>
      <c r="AL24" s="1323"/>
      <c r="AM24" s="1306"/>
    </row>
    <row r="25" spans="1:40" ht="12.75" customHeight="1" x14ac:dyDescent="0.2">
      <c r="A25" s="307"/>
      <c r="B25" s="52"/>
      <c r="C25" s="139" t="s">
        <v>563</v>
      </c>
      <c r="D25" s="56"/>
      <c r="E25" s="639"/>
      <c r="F25" s="1061"/>
      <c r="G25" s="1071"/>
      <c r="H25" s="991">
        <f>SUM(H19:H23)</f>
        <v>2285</v>
      </c>
      <c r="I25" s="68"/>
      <c r="J25" s="68">
        <f>SUM(J19:J23)</f>
        <v>2285</v>
      </c>
      <c r="K25" s="1071"/>
      <c r="L25" s="68">
        <f>SUM(L19:L23)</f>
        <v>0</v>
      </c>
      <c r="M25" s="68"/>
      <c r="N25" s="68">
        <f>SUM(N19:N23)</f>
        <v>0</v>
      </c>
      <c r="O25" s="68"/>
      <c r="P25" s="68">
        <f>SUM(P19:P23)</f>
        <v>0</v>
      </c>
      <c r="Q25" s="68"/>
      <c r="R25" s="68"/>
      <c r="S25" s="68">
        <f>SUM(S19:S23)</f>
        <v>0</v>
      </c>
      <c r="T25" s="81"/>
      <c r="U25" s="81"/>
      <c r="V25" s="68">
        <f>SUM(V19:V23)</f>
        <v>0</v>
      </c>
      <c r="W25" s="81"/>
      <c r="X25" s="81"/>
      <c r="Y25" s="678">
        <f>SUM(Y19:Y23)</f>
        <v>0</v>
      </c>
      <c r="Z25" s="678"/>
      <c r="AA25" s="678">
        <f>SUM(AA19:AA23)</f>
        <v>0</v>
      </c>
      <c r="AB25" s="81"/>
      <c r="AC25" s="68">
        <f>SUM(AC19:AC23)</f>
        <v>0</v>
      </c>
      <c r="AD25" s="68"/>
      <c r="AE25" s="68">
        <f>SUM(AE19:AE23)</f>
        <v>0</v>
      </c>
      <c r="AF25" s="68"/>
      <c r="AG25" s="678">
        <f>SUM(AG19:AG23)</f>
        <v>0</v>
      </c>
      <c r="AH25" s="678"/>
      <c r="AI25" s="678">
        <f>SUM(AI19:AI23)</f>
        <v>0</v>
      </c>
      <c r="AK25" s="1316">
        <v>1869</v>
      </c>
      <c r="AL25" s="1316"/>
      <c r="AM25" s="1316">
        <v>1869</v>
      </c>
    </row>
    <row r="26" spans="1:40" ht="12.75" customHeight="1" x14ac:dyDescent="0.2">
      <c r="A26" s="307"/>
      <c r="B26" s="81"/>
      <c r="C26" s="81"/>
      <c r="D26" s="83"/>
      <c r="E26" s="1262"/>
      <c r="F26" s="1062"/>
      <c r="G26" s="1114"/>
      <c r="H26" s="955"/>
      <c r="I26" s="37"/>
      <c r="J26" s="37"/>
      <c r="K26" s="1114"/>
      <c r="L26" s="37"/>
      <c r="M26" s="37"/>
      <c r="N26" s="37"/>
      <c r="O26" s="37"/>
      <c r="P26" s="37"/>
      <c r="Q26" s="37"/>
      <c r="R26" s="37"/>
      <c r="S26" s="37"/>
      <c r="T26" s="37"/>
      <c r="U26" s="37"/>
      <c r="V26" s="37"/>
      <c r="W26" s="37"/>
      <c r="X26" s="81"/>
      <c r="Y26" s="698"/>
      <c r="Z26" s="698"/>
      <c r="AA26" s="698"/>
      <c r="AB26" s="81"/>
      <c r="AC26" s="37"/>
      <c r="AD26" s="37"/>
      <c r="AE26" s="37"/>
      <c r="AF26" s="38"/>
      <c r="AG26" s="695"/>
      <c r="AH26" s="695"/>
      <c r="AI26" s="695"/>
      <c r="AK26" s="1312"/>
      <c r="AL26" s="1312"/>
      <c r="AM26" s="1312"/>
    </row>
    <row r="27" spans="1:40" x14ac:dyDescent="0.2">
      <c r="A27" s="307" t="s">
        <v>824</v>
      </c>
      <c r="B27" s="27" t="s">
        <v>940</v>
      </c>
      <c r="C27" s="52" t="s">
        <v>942</v>
      </c>
      <c r="D27" s="56" t="s">
        <v>941</v>
      </c>
      <c r="E27" s="639" t="s">
        <v>1598</v>
      </c>
      <c r="F27" s="1065" t="s">
        <v>768</v>
      </c>
      <c r="G27" s="1071" t="s">
        <v>936</v>
      </c>
      <c r="H27" s="964"/>
      <c r="I27" s="75"/>
      <c r="J27" s="35">
        <f>SUM(H27:I27)</f>
        <v>0</v>
      </c>
      <c r="K27" s="1071"/>
      <c r="L27" s="75"/>
      <c r="M27" s="75"/>
      <c r="N27" s="35">
        <f>SUM(L27:M27)</f>
        <v>0</v>
      </c>
      <c r="O27" s="52"/>
      <c r="P27" s="137"/>
      <c r="Q27" s="137"/>
      <c r="R27" s="137"/>
      <c r="S27" s="922"/>
      <c r="T27" s="137"/>
      <c r="U27" s="144"/>
      <c r="V27" s="144"/>
      <c r="W27" s="144"/>
      <c r="X27" s="52"/>
      <c r="Y27" s="677">
        <f>L27+P27+S27+V27</f>
        <v>0</v>
      </c>
      <c r="Z27" s="677"/>
      <c r="AA27" s="677">
        <f>SUM(Y27:Z27)</f>
        <v>0</v>
      </c>
      <c r="AB27" s="52"/>
      <c r="AC27" s="75">
        <f>L27+P27+S27+V27</f>
        <v>0</v>
      </c>
      <c r="AD27" s="75"/>
      <c r="AE27" s="75">
        <f>AC27+AD27</f>
        <v>0</v>
      </c>
      <c r="AF27" s="75"/>
      <c r="AG27" s="687">
        <f>Y27-AC27</f>
        <v>0</v>
      </c>
      <c r="AH27" s="687"/>
      <c r="AI27" s="677">
        <f>SUM(AG27:AH27)</f>
        <v>0</v>
      </c>
      <c r="AK27" s="1323">
        <v>2652</v>
      </c>
      <c r="AL27" s="1323"/>
      <c r="AM27" s="1323">
        <v>2652</v>
      </c>
      <c r="AN27" t="s">
        <v>1265</v>
      </c>
    </row>
    <row r="28" spans="1:40" x14ac:dyDescent="0.2">
      <c r="A28" s="307" t="s">
        <v>824</v>
      </c>
      <c r="B28" s="27" t="s">
        <v>658</v>
      </c>
      <c r="C28" s="52" t="s">
        <v>135</v>
      </c>
      <c r="D28" s="56" t="s">
        <v>841</v>
      </c>
      <c r="E28" s="639"/>
      <c r="F28" s="1061" t="s">
        <v>774</v>
      </c>
      <c r="G28" s="1071" t="s">
        <v>936</v>
      </c>
      <c r="H28" s="964"/>
      <c r="I28" s="75"/>
      <c r="J28" s="35">
        <f>SUM(H28:I28)</f>
        <v>0</v>
      </c>
      <c r="K28" s="1071"/>
      <c r="L28" s="75"/>
      <c r="M28" s="75"/>
      <c r="N28" s="35">
        <f>SUM(L28:M28)</f>
        <v>0</v>
      </c>
      <c r="O28" s="52"/>
      <c r="P28" s="137"/>
      <c r="Q28" s="137"/>
      <c r="R28" s="137"/>
      <c r="S28" s="137"/>
      <c r="T28" s="137"/>
      <c r="U28" s="144"/>
      <c r="V28" s="144"/>
      <c r="W28" s="144"/>
      <c r="X28" s="52"/>
      <c r="Y28" s="677">
        <f>L28+P28+S28+V28</f>
        <v>0</v>
      </c>
      <c r="Z28" s="677"/>
      <c r="AA28" s="677">
        <f>SUM(Y28:Z28)</f>
        <v>0</v>
      </c>
      <c r="AB28" s="52"/>
      <c r="AC28" s="75">
        <f>L28+P28+S28+V28</f>
        <v>0</v>
      </c>
      <c r="AD28" s="75"/>
      <c r="AE28" s="75">
        <f>AC28+AD28</f>
        <v>0</v>
      </c>
      <c r="AF28" s="76"/>
      <c r="AG28" s="687">
        <f>Y28-AC28</f>
        <v>0</v>
      </c>
      <c r="AH28" s="687"/>
      <c r="AI28" s="677">
        <f>SUM(AG28:AH28)</f>
        <v>0</v>
      </c>
      <c r="AK28" s="1323">
        <v>0</v>
      </c>
      <c r="AL28" s="1323"/>
      <c r="AM28" s="1323">
        <v>0</v>
      </c>
    </row>
    <row r="29" spans="1:40" x14ac:dyDescent="0.2">
      <c r="A29" s="307" t="s">
        <v>824</v>
      </c>
      <c r="B29" s="52" t="s">
        <v>288</v>
      </c>
      <c r="C29" s="52" t="s">
        <v>1086</v>
      </c>
      <c r="D29" s="56" t="s">
        <v>851</v>
      </c>
      <c r="E29" s="639"/>
      <c r="F29" s="1070" t="s">
        <v>775</v>
      </c>
      <c r="G29" s="1071" t="s">
        <v>936</v>
      </c>
      <c r="H29" s="964"/>
      <c r="I29" s="75"/>
      <c r="J29" s="75">
        <f>I29</f>
        <v>0</v>
      </c>
      <c r="K29" s="1071"/>
      <c r="L29" s="75"/>
      <c r="M29" s="75"/>
      <c r="N29" s="75">
        <f>M29</f>
        <v>0</v>
      </c>
      <c r="O29" s="168"/>
      <c r="P29" s="137"/>
      <c r="Q29" s="137"/>
      <c r="R29" s="137"/>
      <c r="S29" s="137"/>
      <c r="T29" s="137"/>
      <c r="U29" s="144"/>
      <c r="V29" s="144"/>
      <c r="W29" s="144"/>
      <c r="X29" s="168"/>
      <c r="Y29" s="677"/>
      <c r="Z29" s="677">
        <f>M29+Q29+T29+W29</f>
        <v>0</v>
      </c>
      <c r="AA29" s="677">
        <f>SUM(Y29:Z29)</f>
        <v>0</v>
      </c>
      <c r="AB29" s="168"/>
      <c r="AC29" s="75"/>
      <c r="AD29" s="75">
        <f>M29+Q29+T29+W29</f>
        <v>0</v>
      </c>
      <c r="AE29" s="75">
        <f>SUM(AC29:AD29)</f>
        <v>0</v>
      </c>
      <c r="AF29" s="76"/>
      <c r="AG29" s="687"/>
      <c r="AH29" s="687">
        <f>Z29-AD29</f>
        <v>0</v>
      </c>
      <c r="AI29" s="677">
        <f>SUM(AG29:AH29)</f>
        <v>0</v>
      </c>
      <c r="AJ29" s="61"/>
      <c r="AK29" s="1323"/>
      <c r="AL29" s="1323">
        <v>0</v>
      </c>
      <c r="AM29" s="1323">
        <v>0</v>
      </c>
    </row>
    <row r="30" spans="1:40" x14ac:dyDescent="0.2">
      <c r="A30" s="307"/>
      <c r="B30" s="27"/>
      <c r="C30" s="52"/>
      <c r="D30" s="56"/>
      <c r="E30" s="639"/>
      <c r="F30" s="1061"/>
      <c r="G30" s="1071"/>
      <c r="H30" s="964"/>
      <c r="I30" s="75"/>
      <c r="J30" s="75"/>
      <c r="K30" s="1071"/>
      <c r="L30" s="75"/>
      <c r="M30" s="75"/>
      <c r="N30" s="75"/>
      <c r="O30" s="52"/>
      <c r="P30" s="137"/>
      <c r="Q30" s="137"/>
      <c r="R30" s="144"/>
      <c r="S30" s="141"/>
      <c r="T30" s="141"/>
      <c r="U30" s="144"/>
      <c r="V30" s="144"/>
      <c r="W30" s="144"/>
      <c r="X30" s="52"/>
      <c r="Y30" s="680"/>
      <c r="Z30" s="680"/>
      <c r="AA30" s="680"/>
      <c r="AB30" s="52"/>
      <c r="AC30" s="75"/>
      <c r="AD30" s="75"/>
      <c r="AE30" s="75"/>
      <c r="AF30" s="75"/>
      <c r="AG30" s="677"/>
      <c r="AH30" s="677"/>
      <c r="AI30" s="677"/>
      <c r="AK30" s="1323"/>
      <c r="AL30" s="1323"/>
      <c r="AM30" s="1323"/>
    </row>
    <row r="31" spans="1:40" ht="9.9499999999999993" customHeight="1" x14ac:dyDescent="0.2">
      <c r="A31" s="144"/>
      <c r="B31" s="126"/>
      <c r="C31" s="52"/>
      <c r="D31" s="56"/>
      <c r="E31" s="149"/>
      <c r="F31" s="1104"/>
      <c r="G31" s="1148"/>
      <c r="H31" s="964"/>
      <c r="I31" s="75"/>
      <c r="J31" s="75"/>
      <c r="K31" s="1148"/>
      <c r="L31" s="75"/>
      <c r="M31" s="75"/>
      <c r="N31" s="75"/>
      <c r="O31" s="52"/>
      <c r="P31" s="144"/>
      <c r="Q31" s="144"/>
      <c r="R31" s="144"/>
      <c r="S31" s="144"/>
      <c r="T31" s="144"/>
      <c r="U31" s="144"/>
      <c r="V31" s="144"/>
      <c r="W31" s="144"/>
      <c r="X31" s="52"/>
      <c r="Y31" s="680"/>
      <c r="Z31" s="680"/>
      <c r="AA31" s="680"/>
      <c r="AB31" s="52"/>
      <c r="AC31" s="75"/>
      <c r="AD31" s="75"/>
      <c r="AE31" s="75"/>
      <c r="AF31" s="75"/>
      <c r="AG31" s="677"/>
      <c r="AH31" s="677"/>
      <c r="AI31" s="677"/>
      <c r="AK31" s="1323"/>
      <c r="AL31" s="1323"/>
      <c r="AM31" s="1323"/>
    </row>
    <row r="32" spans="1:40" x14ac:dyDescent="0.2">
      <c r="A32" s="52"/>
      <c r="B32" s="27"/>
      <c r="C32" s="81" t="s">
        <v>316</v>
      </c>
      <c r="D32" s="83" t="s">
        <v>853</v>
      </c>
      <c r="E32" s="149"/>
      <c r="F32" s="1105"/>
      <c r="G32" s="1112"/>
      <c r="H32" s="955">
        <f>SUM(H27:H31)</f>
        <v>0</v>
      </c>
      <c r="I32" s="37">
        <f>SUM(I27:I31)</f>
        <v>0</v>
      </c>
      <c r="J32" s="37">
        <f>SUM(J27:J31)</f>
        <v>0</v>
      </c>
      <c r="K32" s="1112"/>
      <c r="L32" s="37">
        <f>SUM(L27:L31)</f>
        <v>0</v>
      </c>
      <c r="M32" s="37">
        <f>SUM(M27:M31)</f>
        <v>0</v>
      </c>
      <c r="N32" s="37">
        <f>SUM(N27:N31)</f>
        <v>0</v>
      </c>
      <c r="O32" s="37"/>
      <c r="P32" s="37">
        <f>SUM(P27:P31)</f>
        <v>0</v>
      </c>
      <c r="Q32" s="37">
        <f>SUM(Q27:Q31)</f>
        <v>0</v>
      </c>
      <c r="R32" s="37"/>
      <c r="S32" s="37">
        <f>SUM(S27:S31)</f>
        <v>0</v>
      </c>
      <c r="T32" s="37">
        <f>SUM(T27:T31)</f>
        <v>0</v>
      </c>
      <c r="U32" s="37"/>
      <c r="V32" s="37"/>
      <c r="W32" s="37"/>
      <c r="X32" s="81"/>
      <c r="Y32" s="682">
        <f>SUM(Y27:Y31)</f>
        <v>0</v>
      </c>
      <c r="Z32" s="682">
        <f>SUM(Z27:Z31)</f>
        <v>0</v>
      </c>
      <c r="AA32" s="682">
        <f>SUM(AA27:AA31)</f>
        <v>0</v>
      </c>
      <c r="AB32" s="81"/>
      <c r="AC32" s="37">
        <f>SUM(AC27:AC31)</f>
        <v>0</v>
      </c>
      <c r="AD32" s="37">
        <f>SUM(AD27:AD31)</f>
        <v>0</v>
      </c>
      <c r="AE32" s="37">
        <f>SUM(AE27:AE31)</f>
        <v>0</v>
      </c>
      <c r="AF32" s="37"/>
      <c r="AG32" s="682">
        <f>SUM(AG27:AG31)</f>
        <v>0</v>
      </c>
      <c r="AH32" s="682">
        <f>SUM(AH27:AH31)</f>
        <v>0</v>
      </c>
      <c r="AI32" s="682">
        <f>SUM(AI27:AI31)</f>
        <v>0</v>
      </c>
      <c r="AK32" s="1312">
        <v>2652</v>
      </c>
      <c r="AL32" s="1312">
        <v>0</v>
      </c>
      <c r="AM32" s="1312">
        <v>2652</v>
      </c>
    </row>
    <row r="33" spans="1:39" ht="12.75" customHeight="1" x14ac:dyDescent="0.2">
      <c r="A33" s="52"/>
      <c r="B33" s="27"/>
      <c r="C33" s="52"/>
      <c r="D33" s="56"/>
      <c r="E33" s="149"/>
      <c r="F33" s="1105"/>
      <c r="G33" s="1112"/>
      <c r="H33" s="964"/>
      <c r="I33" s="75"/>
      <c r="J33" s="75"/>
      <c r="K33" s="1112"/>
      <c r="L33" s="75"/>
      <c r="M33" s="75"/>
      <c r="N33" s="75"/>
      <c r="O33" s="52"/>
      <c r="P33" s="52"/>
      <c r="Q33" s="52"/>
      <c r="R33" s="52"/>
      <c r="S33" s="52"/>
      <c r="T33" s="52"/>
      <c r="U33" s="52"/>
      <c r="V33" s="52"/>
      <c r="W33" s="52"/>
      <c r="X33" s="52"/>
      <c r="Y33" s="680"/>
      <c r="Z33" s="680"/>
      <c r="AA33" s="680"/>
      <c r="AB33" s="52"/>
      <c r="AC33" s="75"/>
      <c r="AD33" s="75"/>
      <c r="AE33" s="75"/>
      <c r="AF33" s="75"/>
      <c r="AG33" s="677"/>
      <c r="AH33" s="677"/>
      <c r="AI33" s="677"/>
      <c r="AK33" s="1323"/>
      <c r="AL33" s="1323"/>
      <c r="AM33" s="1323"/>
    </row>
    <row r="34" spans="1:39" ht="12.75" customHeight="1" x14ac:dyDescent="0.2">
      <c r="A34" s="307" t="s">
        <v>824</v>
      </c>
      <c r="B34" s="52" t="s">
        <v>731</v>
      </c>
      <c r="C34" s="95" t="s">
        <v>1275</v>
      </c>
      <c r="D34" s="56" t="s">
        <v>1241</v>
      </c>
      <c r="E34" s="639"/>
      <c r="F34" s="1061" t="s">
        <v>19</v>
      </c>
      <c r="G34" s="1071" t="s">
        <v>936</v>
      </c>
      <c r="H34" s="964"/>
      <c r="I34" s="75"/>
      <c r="J34" s="35">
        <f>SUM(H34:I34)</f>
        <v>0</v>
      </c>
      <c r="K34" s="1071"/>
      <c r="L34" s="75"/>
      <c r="M34" s="75"/>
      <c r="N34" s="35">
        <f>SUM(L34:M34)</f>
        <v>0</v>
      </c>
      <c r="O34" s="52"/>
      <c r="P34" s="52"/>
      <c r="Q34" s="52"/>
      <c r="R34" s="52"/>
      <c r="S34" s="137"/>
      <c r="T34" s="52"/>
      <c r="U34" s="52"/>
      <c r="V34" s="52"/>
      <c r="W34" s="52"/>
      <c r="X34" s="52"/>
      <c r="Y34" s="677">
        <f>L34+P34+S34+V34</f>
        <v>0</v>
      </c>
      <c r="Z34" s="677"/>
      <c r="AA34" s="677">
        <f>SUM(Y34:Z34)</f>
        <v>0</v>
      </c>
      <c r="AB34" s="52"/>
      <c r="AC34" s="35">
        <f>L34+P34+S34+V34</f>
        <v>0</v>
      </c>
      <c r="AD34" s="75"/>
      <c r="AE34" s="35">
        <f>SUM(AC34:AD34)</f>
        <v>0</v>
      </c>
      <c r="AF34" s="75"/>
      <c r="AG34" s="687">
        <f>Y34-AC34</f>
        <v>0</v>
      </c>
      <c r="AH34" s="687"/>
      <c r="AI34" s="677">
        <f>SUM(AG34:AH34)</f>
        <v>0</v>
      </c>
      <c r="AK34" s="1306">
        <v>0</v>
      </c>
      <c r="AL34" s="1323"/>
      <c r="AM34" s="1306">
        <v>0</v>
      </c>
    </row>
    <row r="35" spans="1:39" ht="12.75" customHeight="1" x14ac:dyDescent="0.2">
      <c r="A35" s="52"/>
      <c r="B35" s="27"/>
      <c r="C35" s="52"/>
      <c r="D35" s="56"/>
      <c r="E35" s="149"/>
      <c r="F35" s="52"/>
      <c r="G35" s="945"/>
      <c r="H35" s="964"/>
      <c r="I35" s="75"/>
      <c r="J35" s="75"/>
      <c r="K35" s="945"/>
      <c r="L35" s="75"/>
      <c r="M35" s="75"/>
      <c r="N35" s="75"/>
      <c r="O35" s="52"/>
      <c r="P35" s="52"/>
      <c r="Q35" s="52"/>
      <c r="R35" s="52"/>
      <c r="S35" s="52"/>
      <c r="T35" s="52"/>
      <c r="U35" s="52"/>
      <c r="V35" s="52"/>
      <c r="W35" s="52"/>
      <c r="X35" s="52"/>
      <c r="Y35" s="680"/>
      <c r="Z35" s="680"/>
      <c r="AA35" s="680"/>
      <c r="AB35" s="52"/>
      <c r="AC35" s="75"/>
      <c r="AD35" s="75"/>
      <c r="AE35" s="75"/>
      <c r="AF35" s="75"/>
      <c r="AG35" s="677"/>
      <c r="AH35" s="677"/>
      <c r="AI35" s="677"/>
      <c r="AK35" s="1323"/>
      <c r="AL35" s="1323"/>
      <c r="AM35" s="1323"/>
    </row>
    <row r="36" spans="1:39" ht="12.75" customHeight="1" x14ac:dyDescent="0.2">
      <c r="A36" s="52"/>
      <c r="B36" s="27"/>
      <c r="C36" s="81" t="s">
        <v>762</v>
      </c>
      <c r="D36" s="56"/>
      <c r="E36" s="149"/>
      <c r="F36" s="52"/>
      <c r="G36" s="945"/>
      <c r="H36" s="991">
        <f>SUM(H34:H35)</f>
        <v>0</v>
      </c>
      <c r="I36" s="68"/>
      <c r="J36" s="68">
        <f>SUM(J34:J35)</f>
        <v>0</v>
      </c>
      <c r="K36" s="945"/>
      <c r="L36" s="68">
        <f>SUM(L34:L35)</f>
        <v>0</v>
      </c>
      <c r="M36" s="68"/>
      <c r="N36" s="68">
        <f>SUM(N34:N35)</f>
        <v>0</v>
      </c>
      <c r="O36" s="68"/>
      <c r="P36" s="68">
        <f>SUM(P34:P35)</f>
        <v>0</v>
      </c>
      <c r="Q36" s="68"/>
      <c r="R36" s="68"/>
      <c r="S36" s="68">
        <f>SUM(S34:S35)</f>
        <v>0</v>
      </c>
      <c r="T36" s="68"/>
      <c r="U36" s="68"/>
      <c r="V36" s="68">
        <f>SUM(V34:V35)</f>
        <v>0</v>
      </c>
      <c r="W36" s="68">
        <f>SUM(W34:W35)</f>
        <v>0</v>
      </c>
      <c r="X36" s="68"/>
      <c r="Y36" s="678">
        <f>SUM(Y34:Y35)</f>
        <v>0</v>
      </c>
      <c r="Z36" s="678"/>
      <c r="AA36" s="678">
        <f>SUM(AA34:AA35)</f>
        <v>0</v>
      </c>
      <c r="AB36" s="68"/>
      <c r="AC36" s="68">
        <f>SUM(AC34:AC35)</f>
        <v>0</v>
      </c>
      <c r="AD36" s="68"/>
      <c r="AE36" s="68">
        <f>SUM(AE34:AE35)</f>
        <v>0</v>
      </c>
      <c r="AF36" s="75"/>
      <c r="AG36" s="678">
        <f>SUM(AG34:AG35)</f>
        <v>0</v>
      </c>
      <c r="AH36" s="678"/>
      <c r="AI36" s="678">
        <f>SUM(AI34:AI35)</f>
        <v>0</v>
      </c>
      <c r="AK36" s="1316">
        <v>0</v>
      </c>
      <c r="AL36" s="1316"/>
      <c r="AM36" s="1316">
        <v>0</v>
      </c>
    </row>
    <row r="37" spans="1:39" x14ac:dyDescent="0.2">
      <c r="A37" s="359"/>
      <c r="B37" s="15"/>
      <c r="C37" s="52"/>
      <c r="D37" s="79"/>
      <c r="E37" s="155"/>
      <c r="F37" s="20"/>
      <c r="G37" s="992"/>
      <c r="H37" s="990"/>
      <c r="I37" s="18"/>
      <c r="J37" s="18"/>
      <c r="K37" s="992"/>
      <c r="L37" s="18"/>
      <c r="M37" s="18"/>
      <c r="N37" s="18"/>
      <c r="O37" s="52"/>
      <c r="P37" s="52"/>
      <c r="Q37" s="52"/>
      <c r="R37" s="52"/>
      <c r="S37" s="52"/>
      <c r="T37" s="52"/>
      <c r="U37" s="52"/>
      <c r="V37" s="52"/>
      <c r="W37" s="52"/>
      <c r="X37" s="52"/>
      <c r="Y37" s="686"/>
      <c r="Z37" s="686"/>
      <c r="AA37" s="686"/>
      <c r="AB37" s="52"/>
      <c r="AC37" s="18"/>
      <c r="AD37" s="18"/>
      <c r="AE37" s="18"/>
      <c r="AF37" s="18"/>
      <c r="AG37" s="686"/>
      <c r="AH37" s="686"/>
      <c r="AI37" s="686"/>
      <c r="AK37" s="1320"/>
      <c r="AL37" s="1320"/>
      <c r="AM37" s="1320"/>
    </row>
    <row r="38" spans="1:39" x14ac:dyDescent="0.2">
      <c r="A38" s="307"/>
      <c r="B38" s="673" t="s">
        <v>167</v>
      </c>
      <c r="C38" s="331" t="s">
        <v>287</v>
      </c>
      <c r="D38" s="83"/>
      <c r="E38" s="83" t="s">
        <v>1594</v>
      </c>
      <c r="F38" s="56"/>
      <c r="G38" s="56"/>
      <c r="H38" s="52"/>
      <c r="I38" s="52"/>
      <c r="J38" s="52"/>
      <c r="K38" s="953"/>
      <c r="L38" s="52"/>
      <c r="M38" s="52"/>
      <c r="N38" s="52"/>
      <c r="O38" s="52"/>
      <c r="P38" s="137"/>
      <c r="Q38" s="137"/>
      <c r="R38" s="137"/>
      <c r="S38" s="137"/>
      <c r="T38" s="137"/>
      <c r="U38" s="137"/>
      <c r="V38" s="137"/>
      <c r="W38" s="137"/>
      <c r="X38" s="52"/>
      <c r="Y38" s="680"/>
      <c r="Z38" s="680"/>
      <c r="AA38" s="680"/>
      <c r="AB38" s="52"/>
      <c r="AC38" s="23"/>
      <c r="AD38" s="23"/>
      <c r="AE38" s="23"/>
      <c r="AF38" s="23"/>
      <c r="AG38" s="677"/>
      <c r="AH38" s="677"/>
      <c r="AI38" s="677"/>
      <c r="AJ38" s="159"/>
      <c r="AK38" s="1317"/>
      <c r="AL38" s="1317"/>
      <c r="AM38" s="1317"/>
    </row>
    <row r="39" spans="1:39" x14ac:dyDescent="0.2">
      <c r="A39" s="307"/>
      <c r="B39" s="52"/>
      <c r="C39" s="52"/>
      <c r="D39" s="56"/>
      <c r="E39" s="639"/>
      <c r="F39" s="56"/>
      <c r="G39" s="56"/>
      <c r="H39" s="52"/>
      <c r="I39" s="52"/>
      <c r="J39" s="52"/>
      <c r="K39" s="953"/>
      <c r="L39" s="52"/>
      <c r="M39" s="52"/>
      <c r="N39" s="52"/>
      <c r="O39" s="52"/>
      <c r="P39" s="137"/>
      <c r="Q39" s="137"/>
      <c r="R39" s="137"/>
      <c r="S39" s="137"/>
      <c r="T39" s="137"/>
      <c r="U39" s="137"/>
      <c r="V39" s="137"/>
      <c r="W39" s="137"/>
      <c r="X39" s="52"/>
      <c r="Y39" s="680"/>
      <c r="Z39" s="680"/>
      <c r="AA39" s="680"/>
      <c r="AB39" s="52"/>
      <c r="AC39" s="23"/>
      <c r="AD39" s="23"/>
      <c r="AE39" s="23"/>
      <c r="AF39" s="23"/>
      <c r="AG39" s="677"/>
      <c r="AH39" s="677"/>
      <c r="AI39" s="677"/>
      <c r="AJ39" s="159"/>
      <c r="AK39" s="1317"/>
      <c r="AL39" s="1317"/>
      <c r="AM39" s="1317"/>
    </row>
    <row r="40" spans="1:39" x14ac:dyDescent="0.2">
      <c r="A40" s="951" t="s">
        <v>824</v>
      </c>
      <c r="B40" s="945" t="s">
        <v>882</v>
      </c>
      <c r="C40" s="945" t="s">
        <v>884</v>
      </c>
      <c r="D40" s="953" t="s">
        <v>883</v>
      </c>
      <c r="E40" s="1259" t="s">
        <v>1599</v>
      </c>
      <c r="F40" s="953" t="s">
        <v>1007</v>
      </c>
      <c r="G40" s="1071" t="s">
        <v>936</v>
      </c>
      <c r="H40" s="945"/>
      <c r="I40" s="945"/>
      <c r="J40" s="75">
        <f>SUM(H40:I40)</f>
        <v>0</v>
      </c>
      <c r="K40" s="953"/>
      <c r="L40" s="945"/>
      <c r="M40" s="945"/>
      <c r="N40" s="964">
        <f>SUM(L40:M40)</f>
        <v>0</v>
      </c>
      <c r="O40" s="945"/>
      <c r="P40" s="922"/>
      <c r="Q40" s="922"/>
      <c r="R40" s="922"/>
      <c r="S40" s="922"/>
      <c r="T40" s="922"/>
      <c r="U40" s="922"/>
      <c r="V40" s="922"/>
      <c r="W40" s="922"/>
      <c r="X40" s="945"/>
      <c r="Y40" s="947"/>
      <c r="Z40" s="947"/>
      <c r="AA40" s="947"/>
      <c r="AB40" s="945"/>
      <c r="AC40" s="964">
        <f t="shared" ref="AC40:AD40" si="5">L40+P40+S40+V40</f>
        <v>0</v>
      </c>
      <c r="AD40" s="964">
        <f t="shared" si="5"/>
        <v>0</v>
      </c>
      <c r="AE40" s="920">
        <f>SUM(AC40:AD40)</f>
        <v>0</v>
      </c>
      <c r="AF40" s="966"/>
      <c r="AG40" s="977"/>
      <c r="AH40" s="977"/>
      <c r="AI40" s="977"/>
      <c r="AJ40" s="159"/>
      <c r="AK40" s="1323">
        <v>688</v>
      </c>
      <c r="AL40" s="1323">
        <v>186</v>
      </c>
      <c r="AM40" s="1306">
        <v>874</v>
      </c>
    </row>
    <row r="41" spans="1:39" x14ac:dyDescent="0.2">
      <c r="A41" s="307" t="s">
        <v>824</v>
      </c>
      <c r="B41" s="52" t="s">
        <v>886</v>
      </c>
      <c r="C41" s="52" t="s">
        <v>885</v>
      </c>
      <c r="D41" s="56" t="s">
        <v>887</v>
      </c>
      <c r="E41" s="639" t="s">
        <v>1600</v>
      </c>
      <c r="F41" s="56" t="s">
        <v>777</v>
      </c>
      <c r="G41" s="1071" t="s">
        <v>936</v>
      </c>
      <c r="H41" s="827"/>
      <c r="I41" s="827"/>
      <c r="J41" s="75">
        <f>SUM(H41:I41)</f>
        <v>0</v>
      </c>
      <c r="K41" s="953"/>
      <c r="L41" s="827"/>
      <c r="M41" s="827"/>
      <c r="N41" s="75">
        <f>SUM(L41:M41)</f>
        <v>0</v>
      </c>
      <c r="O41" s="52"/>
      <c r="P41" s="922"/>
      <c r="Q41" s="922"/>
      <c r="R41" s="137"/>
      <c r="S41" s="922"/>
      <c r="T41" s="922"/>
      <c r="U41" s="137"/>
      <c r="V41" s="137"/>
      <c r="W41" s="137"/>
      <c r="X41" s="52"/>
      <c r="Y41" s="696">
        <f t="shared" ref="Y41:Z43" si="6">L41+P41+S41+V41</f>
        <v>0</v>
      </c>
      <c r="Z41" s="696">
        <f t="shared" si="6"/>
        <v>0</v>
      </c>
      <c r="AA41" s="696">
        <f>SUM(Y41:Z41)</f>
        <v>0</v>
      </c>
      <c r="AB41" s="52"/>
      <c r="AC41" s="75">
        <f t="shared" ref="AC41:AD43" si="7">L41+P41+S41+V41</f>
        <v>0</v>
      </c>
      <c r="AD41" s="75">
        <f t="shared" si="7"/>
        <v>0</v>
      </c>
      <c r="AE41" s="35">
        <f>SUM(AC41:AD41)</f>
        <v>0</v>
      </c>
      <c r="AF41" s="35"/>
      <c r="AG41" s="702">
        <f t="shared" ref="AG41:AH43" si="8">Y41-AC41</f>
        <v>0</v>
      </c>
      <c r="AH41" s="702">
        <f t="shared" si="8"/>
        <v>0</v>
      </c>
      <c r="AI41" s="696">
        <f>SUM(AG41:AH41)</f>
        <v>0</v>
      </c>
      <c r="AJ41" s="159"/>
      <c r="AK41" s="1323">
        <v>349</v>
      </c>
      <c r="AL41" s="1323">
        <v>95</v>
      </c>
      <c r="AM41" s="1306">
        <v>444</v>
      </c>
    </row>
    <row r="42" spans="1:39" x14ac:dyDescent="0.2">
      <c r="A42" s="307" t="s">
        <v>824</v>
      </c>
      <c r="B42" s="52" t="s">
        <v>900</v>
      </c>
      <c r="C42" s="52" t="s">
        <v>955</v>
      </c>
      <c r="D42" s="56" t="s">
        <v>956</v>
      </c>
      <c r="E42" s="639" t="s">
        <v>1595</v>
      </c>
      <c r="F42" s="56" t="s">
        <v>777</v>
      </c>
      <c r="G42" s="1071" t="s">
        <v>936</v>
      </c>
      <c r="H42" s="827">
        <v>5984</v>
      </c>
      <c r="I42" s="827">
        <v>1616</v>
      </c>
      <c r="J42" s="75">
        <f>SUM(H42:I42)</f>
        <v>7600</v>
      </c>
      <c r="K42" s="953"/>
      <c r="L42" s="827"/>
      <c r="M42" s="827"/>
      <c r="N42" s="75">
        <f>SUM(L42:M42)</f>
        <v>0</v>
      </c>
      <c r="O42" s="52"/>
      <c r="P42" s="827"/>
      <c r="Q42" s="827"/>
      <c r="R42" s="137"/>
      <c r="S42" s="922"/>
      <c r="T42" s="922"/>
      <c r="U42" s="137"/>
      <c r="V42" s="137"/>
      <c r="W42" s="137"/>
      <c r="X42" s="52"/>
      <c r="Y42" s="696">
        <f t="shared" si="6"/>
        <v>0</v>
      </c>
      <c r="Z42" s="696">
        <f t="shared" si="6"/>
        <v>0</v>
      </c>
      <c r="AA42" s="696">
        <f>SUM(Y42:Z42)</f>
        <v>0</v>
      </c>
      <c r="AB42" s="52"/>
      <c r="AC42" s="75">
        <f t="shared" si="7"/>
        <v>0</v>
      </c>
      <c r="AD42" s="75">
        <f t="shared" si="7"/>
        <v>0</v>
      </c>
      <c r="AE42" s="35">
        <f>SUM(AC42:AD42)</f>
        <v>0</v>
      </c>
      <c r="AF42" s="35"/>
      <c r="AG42" s="702">
        <f t="shared" si="8"/>
        <v>0</v>
      </c>
      <c r="AH42" s="702">
        <f t="shared" si="8"/>
        <v>0</v>
      </c>
      <c r="AI42" s="696">
        <f>SUM(AG42:AH42)</f>
        <v>0</v>
      </c>
      <c r="AJ42" s="159"/>
      <c r="AK42" s="1323">
        <v>4849</v>
      </c>
      <c r="AL42" s="1323">
        <v>1307</v>
      </c>
      <c r="AM42" s="1306">
        <v>6156</v>
      </c>
    </row>
    <row r="43" spans="1:39" x14ac:dyDescent="0.2">
      <c r="A43" s="951" t="s">
        <v>824</v>
      </c>
      <c r="B43" s="945" t="s">
        <v>893</v>
      </c>
      <c r="C43" s="945" t="s">
        <v>915</v>
      </c>
      <c r="D43" s="953" t="s">
        <v>916</v>
      </c>
      <c r="E43" s="1259" t="s">
        <v>1601</v>
      </c>
      <c r="F43" s="953" t="s">
        <v>917</v>
      </c>
      <c r="G43" s="1071" t="s">
        <v>936</v>
      </c>
      <c r="H43" s="922"/>
      <c r="I43" s="922"/>
      <c r="J43" s="964"/>
      <c r="K43" s="953"/>
      <c r="L43" s="922"/>
      <c r="M43" s="922"/>
      <c r="N43" s="75">
        <f>SUM(L43:M43)</f>
        <v>0</v>
      </c>
      <c r="O43" s="945"/>
      <c r="P43" s="922"/>
      <c r="Q43" s="922"/>
      <c r="R43" s="922"/>
      <c r="S43" s="922"/>
      <c r="T43" s="922"/>
      <c r="U43" s="137"/>
      <c r="V43" s="137"/>
      <c r="W43" s="137"/>
      <c r="X43" s="52"/>
      <c r="Y43" s="696">
        <f t="shared" si="6"/>
        <v>0</v>
      </c>
      <c r="Z43" s="696">
        <f t="shared" si="6"/>
        <v>0</v>
      </c>
      <c r="AA43" s="696">
        <f>SUM(Y43:Z43)</f>
        <v>0</v>
      </c>
      <c r="AB43" s="52"/>
      <c r="AC43" s="75">
        <f t="shared" si="7"/>
        <v>0</v>
      </c>
      <c r="AD43" s="75">
        <f t="shared" si="7"/>
        <v>0</v>
      </c>
      <c r="AE43" s="35">
        <f>SUM(AC43:AD43)</f>
        <v>0</v>
      </c>
      <c r="AF43" s="35"/>
      <c r="AG43" s="702">
        <f t="shared" si="8"/>
        <v>0</v>
      </c>
      <c r="AH43" s="702">
        <f t="shared" si="8"/>
        <v>0</v>
      </c>
      <c r="AI43" s="696">
        <f>SUM(AG43:AH43)</f>
        <v>0</v>
      </c>
      <c r="AJ43" s="159"/>
      <c r="AK43" s="1323">
        <v>56</v>
      </c>
      <c r="AL43" s="1323">
        <v>16</v>
      </c>
      <c r="AM43" s="1306">
        <v>72</v>
      </c>
    </row>
    <row r="44" spans="1:39" x14ac:dyDescent="0.2">
      <c r="A44" s="307"/>
      <c r="B44" s="20"/>
      <c r="C44" s="52"/>
      <c r="D44" s="53"/>
      <c r="E44" s="1267"/>
      <c r="F44" s="53"/>
      <c r="G44" s="53"/>
      <c r="H44" s="75"/>
      <c r="I44" s="75"/>
      <c r="J44" s="75"/>
      <c r="K44" s="987"/>
      <c r="L44" s="75"/>
      <c r="M44" s="75"/>
      <c r="N44" s="75"/>
      <c r="O44" s="52"/>
      <c r="P44" s="137"/>
      <c r="Q44" s="137"/>
      <c r="R44" s="137"/>
      <c r="S44" s="137"/>
      <c r="T44" s="137"/>
      <c r="U44" s="137"/>
      <c r="V44" s="137"/>
      <c r="W44" s="137"/>
      <c r="X44" s="52"/>
      <c r="Y44" s="680"/>
      <c r="Z44" s="680"/>
      <c r="AA44" s="680"/>
      <c r="AB44" s="52"/>
      <c r="AC44" s="75"/>
      <c r="AD44" s="75"/>
      <c r="AE44" s="35"/>
      <c r="AF44" s="35"/>
      <c r="AG44" s="687"/>
      <c r="AH44" s="687"/>
      <c r="AI44" s="687"/>
      <c r="AJ44" s="159"/>
      <c r="AK44" s="1323"/>
      <c r="AL44" s="1323"/>
      <c r="AM44" s="1306"/>
    </row>
    <row r="45" spans="1:39" x14ac:dyDescent="0.2">
      <c r="A45" s="307"/>
      <c r="B45" s="81" t="s">
        <v>238</v>
      </c>
      <c r="C45" s="81" t="s">
        <v>458</v>
      </c>
      <c r="D45" s="83" t="s">
        <v>864</v>
      </c>
      <c r="E45" s="1277"/>
      <c r="F45" s="56" t="s">
        <v>983</v>
      </c>
      <c r="G45" s="53"/>
      <c r="H45" s="71">
        <f>SUM(H41:H44)</f>
        <v>5984</v>
      </c>
      <c r="I45" s="71">
        <f>SUM(I41:I44)</f>
        <v>1616</v>
      </c>
      <c r="J45" s="71">
        <f>SUM(J41:J44)</f>
        <v>7600</v>
      </c>
      <c r="K45" s="987"/>
      <c r="L45" s="980">
        <f t="shared" ref="L45:AD45" si="9">SUM(L40:L44)</f>
        <v>0</v>
      </c>
      <c r="M45" s="980">
        <f t="shared" si="9"/>
        <v>0</v>
      </c>
      <c r="N45" s="980">
        <f t="shared" si="9"/>
        <v>0</v>
      </c>
      <c r="O45" s="980"/>
      <c r="P45" s="980">
        <f t="shared" si="9"/>
        <v>0</v>
      </c>
      <c r="Q45" s="980">
        <f t="shared" si="9"/>
        <v>0</v>
      </c>
      <c r="R45" s="980"/>
      <c r="S45" s="980">
        <f t="shared" si="9"/>
        <v>0</v>
      </c>
      <c r="T45" s="980">
        <f t="shared" si="9"/>
        <v>0</v>
      </c>
      <c r="U45" s="980"/>
      <c r="V45" s="980">
        <f t="shared" si="9"/>
        <v>0</v>
      </c>
      <c r="W45" s="980">
        <f t="shared" si="9"/>
        <v>0</v>
      </c>
      <c r="X45" s="980">
        <f t="shared" si="9"/>
        <v>0</v>
      </c>
      <c r="Y45" s="980">
        <f t="shared" si="9"/>
        <v>0</v>
      </c>
      <c r="Z45" s="980">
        <f t="shared" si="9"/>
        <v>0</v>
      </c>
      <c r="AA45" s="980">
        <f t="shared" si="9"/>
        <v>0</v>
      </c>
      <c r="AB45" s="980">
        <f t="shared" si="9"/>
        <v>0</v>
      </c>
      <c r="AC45" s="980">
        <f t="shared" si="9"/>
        <v>0</v>
      </c>
      <c r="AD45" s="980">
        <f t="shared" si="9"/>
        <v>0</v>
      </c>
      <c r="AE45" s="1240">
        <f>SUM(AE40:AE44)</f>
        <v>0</v>
      </c>
      <c r="AF45" s="35"/>
      <c r="AG45" s="699">
        <f>SUM(AG41:AG44)</f>
        <v>0</v>
      </c>
      <c r="AH45" s="699">
        <f>SUM(AH41:AH44)</f>
        <v>0</v>
      </c>
      <c r="AI45" s="699">
        <f>SUM(AI41:AI44)</f>
        <v>0</v>
      </c>
      <c r="AJ45" s="159"/>
      <c r="AK45" s="1313">
        <v>5942</v>
      </c>
      <c r="AL45" s="1313">
        <v>1604</v>
      </c>
      <c r="AM45" s="1340">
        <v>7546</v>
      </c>
    </row>
    <row r="46" spans="1:39" x14ac:dyDescent="0.2">
      <c r="A46" s="1184"/>
      <c r="B46" s="939"/>
      <c r="C46" s="945"/>
      <c r="D46" s="934"/>
      <c r="E46" s="1275"/>
      <c r="F46" s="992"/>
      <c r="G46" s="992"/>
      <c r="H46" s="990"/>
      <c r="I46" s="990"/>
      <c r="J46" s="990"/>
      <c r="K46" s="992"/>
      <c r="L46" s="990"/>
      <c r="M46" s="990"/>
      <c r="N46" s="990"/>
      <c r="O46" s="945"/>
      <c r="P46" s="945"/>
      <c r="Q46" s="945"/>
      <c r="R46" s="945"/>
      <c r="S46" s="945"/>
      <c r="T46" s="945"/>
      <c r="U46" s="945"/>
      <c r="V46" s="945"/>
      <c r="W46" s="945"/>
      <c r="X46" s="945"/>
      <c r="Y46" s="1013"/>
      <c r="Z46" s="1013"/>
      <c r="AA46" s="1013"/>
      <c r="AB46" s="945"/>
      <c r="AC46" s="990"/>
      <c r="AD46" s="990"/>
      <c r="AE46" s="990"/>
      <c r="AF46" s="990"/>
      <c r="AG46" s="1013"/>
      <c r="AH46" s="1013"/>
      <c r="AI46" s="1013"/>
      <c r="AK46" s="1320"/>
      <c r="AL46" s="1320"/>
      <c r="AM46" s="1320"/>
    </row>
    <row r="47" spans="1:39" x14ac:dyDescent="0.2">
      <c r="A47" s="951" t="s">
        <v>824</v>
      </c>
      <c r="B47" s="963" t="s">
        <v>1489</v>
      </c>
      <c r="C47" s="945" t="s">
        <v>1531</v>
      </c>
      <c r="D47" s="953" t="s">
        <v>1490</v>
      </c>
      <c r="E47" s="1273" t="s">
        <v>1602</v>
      </c>
      <c r="F47" s="1239" t="s">
        <v>767</v>
      </c>
      <c r="G47" s="1071" t="s">
        <v>936</v>
      </c>
      <c r="H47" s="964"/>
      <c r="I47" s="75"/>
      <c r="J47" s="35">
        <f>SUM(H47:I47)</f>
        <v>0</v>
      </c>
      <c r="K47" s="1071"/>
      <c r="L47" s="75"/>
      <c r="M47" s="75"/>
      <c r="N47" s="35">
        <f>SUM(L47:M47)</f>
        <v>0</v>
      </c>
      <c r="O47" s="52"/>
      <c r="P47" s="137"/>
      <c r="Q47" s="137"/>
      <c r="R47" s="137"/>
      <c r="S47" s="922"/>
      <c r="T47" s="922"/>
      <c r="U47" s="144"/>
      <c r="V47" s="144"/>
      <c r="W47" s="144"/>
      <c r="X47" s="52"/>
      <c r="Y47" s="677">
        <f>L47+P47+S47+V47</f>
        <v>0</v>
      </c>
      <c r="Z47" s="677"/>
      <c r="AA47" s="677">
        <f>SUM(Y47:Z47)</f>
        <v>0</v>
      </c>
      <c r="AB47" s="52"/>
      <c r="AC47" s="75">
        <f>L47+P47+S47+V47</f>
        <v>0</v>
      </c>
      <c r="AD47" s="75">
        <f>M47+Q47+T47+W47</f>
        <v>0</v>
      </c>
      <c r="AE47" s="75">
        <f>AC47+AD47</f>
        <v>0</v>
      </c>
      <c r="AF47" s="76"/>
      <c r="AG47" s="687">
        <f>Y47-AC47</f>
        <v>0</v>
      </c>
      <c r="AH47" s="687"/>
      <c r="AI47" s="677">
        <f>SUM(AG47:AH47)</f>
        <v>0</v>
      </c>
      <c r="AK47" s="1323">
        <v>42</v>
      </c>
      <c r="AL47" s="1323">
        <v>12</v>
      </c>
      <c r="AM47" s="1323">
        <v>54</v>
      </c>
    </row>
    <row r="48" spans="1:39" x14ac:dyDescent="0.2">
      <c r="A48" s="1184"/>
      <c r="B48" s="939"/>
      <c r="C48" s="945"/>
      <c r="D48" s="934"/>
      <c r="E48" s="1275"/>
      <c r="F48" s="992"/>
      <c r="G48" s="992"/>
      <c r="H48" s="990"/>
      <c r="I48" s="990"/>
      <c r="J48" s="990"/>
      <c r="K48" s="992"/>
      <c r="L48" s="990"/>
      <c r="M48" s="990"/>
      <c r="N48" s="990"/>
      <c r="O48" s="945"/>
      <c r="P48" s="945"/>
      <c r="Q48" s="945"/>
      <c r="R48" s="945"/>
      <c r="S48" s="945"/>
      <c r="T48" s="945"/>
      <c r="U48" s="945"/>
      <c r="V48" s="945"/>
      <c r="W48" s="945"/>
      <c r="X48" s="945"/>
      <c r="Y48" s="1013"/>
      <c r="Z48" s="1013"/>
      <c r="AA48" s="1013"/>
      <c r="AB48" s="945"/>
      <c r="AC48" s="990"/>
      <c r="AD48" s="990"/>
      <c r="AE48" s="990"/>
      <c r="AF48" s="990"/>
      <c r="AG48" s="1013"/>
      <c r="AH48" s="1013"/>
      <c r="AI48" s="1013"/>
      <c r="AK48" s="1320"/>
      <c r="AL48" s="1320"/>
      <c r="AM48" s="1320"/>
    </row>
    <row r="49" spans="1:39" x14ac:dyDescent="0.2">
      <c r="A49" s="1184"/>
      <c r="B49" s="939"/>
      <c r="C49" s="81" t="s">
        <v>316</v>
      </c>
      <c r="D49" s="934"/>
      <c r="E49" s="1275"/>
      <c r="F49" s="992"/>
      <c r="G49" s="992"/>
      <c r="H49" s="990"/>
      <c r="I49" s="990"/>
      <c r="J49" s="990"/>
      <c r="K49" s="992"/>
      <c r="L49" s="68">
        <f>SUM(L47:L48)</f>
        <v>0</v>
      </c>
      <c r="M49" s="68">
        <f>SUM(M47:M48)</f>
        <v>0</v>
      </c>
      <c r="N49" s="68">
        <f>SUM(N47:N48)</f>
        <v>0</v>
      </c>
      <c r="O49" s="68"/>
      <c r="P49" s="68">
        <f>SUM(P47:P48)</f>
        <v>0</v>
      </c>
      <c r="Q49" s="68">
        <f>SUM(Q47:Q48)</f>
        <v>0</v>
      </c>
      <c r="R49" s="68"/>
      <c r="S49" s="68">
        <f>SUM(S47:S48)</f>
        <v>0</v>
      </c>
      <c r="T49" s="68">
        <f>SUM(T47:T48)</f>
        <v>0</v>
      </c>
      <c r="U49" s="68"/>
      <c r="V49" s="68">
        <f>SUM(V47:V48)</f>
        <v>0</v>
      </c>
      <c r="W49" s="68">
        <f>SUM(W47:W48)</f>
        <v>0</v>
      </c>
      <c r="X49" s="68"/>
      <c r="Y49" s="678">
        <f>SUM(Y47:Y48)</f>
        <v>0</v>
      </c>
      <c r="Z49" s="678"/>
      <c r="AA49" s="678">
        <f>SUM(AA47:AA48)</f>
        <v>0</v>
      </c>
      <c r="AB49" s="68"/>
      <c r="AC49" s="68">
        <f>SUM(AC47:AC48)</f>
        <v>0</v>
      </c>
      <c r="AD49" s="68">
        <f>SUM(AD47:AD48)</f>
        <v>0</v>
      </c>
      <c r="AE49" s="68">
        <f>SUM(AE47:AE48)</f>
        <v>0</v>
      </c>
      <c r="AF49" s="75"/>
      <c r="AG49" s="678">
        <f>SUM(AG47:AG48)</f>
        <v>0</v>
      </c>
      <c r="AH49" s="678"/>
      <c r="AI49" s="678">
        <f>SUM(AI47:AI48)</f>
        <v>0</v>
      </c>
      <c r="AK49" s="1316">
        <v>42</v>
      </c>
      <c r="AL49" s="1316">
        <v>12</v>
      </c>
      <c r="AM49" s="1316">
        <v>54</v>
      </c>
    </row>
    <row r="50" spans="1:39" x14ac:dyDescent="0.2">
      <c r="A50" s="1184"/>
      <c r="B50" s="939"/>
      <c r="C50" s="960"/>
      <c r="D50" s="934"/>
      <c r="E50" s="1275"/>
      <c r="F50" s="992"/>
      <c r="G50" s="992"/>
      <c r="H50" s="990"/>
      <c r="I50" s="990"/>
      <c r="J50" s="990"/>
      <c r="K50" s="992"/>
      <c r="L50" s="990"/>
      <c r="M50" s="990"/>
      <c r="N50" s="990"/>
      <c r="O50" s="945"/>
      <c r="P50" s="945"/>
      <c r="Q50" s="945"/>
      <c r="R50" s="945"/>
      <c r="S50" s="945"/>
      <c r="T50" s="945"/>
      <c r="U50" s="945"/>
      <c r="V50" s="945"/>
      <c r="W50" s="945"/>
      <c r="X50" s="945"/>
      <c r="Y50" s="1013"/>
      <c r="Z50" s="1013"/>
      <c r="AA50" s="1013"/>
      <c r="AB50" s="945"/>
      <c r="AC50" s="990"/>
      <c r="AD50" s="990"/>
      <c r="AE50" s="990"/>
      <c r="AF50" s="990"/>
      <c r="AG50" s="1013"/>
      <c r="AH50" s="1013"/>
      <c r="AI50" s="1013"/>
      <c r="AK50" s="1320"/>
      <c r="AL50" s="1320"/>
      <c r="AM50" s="1320"/>
    </row>
    <row r="51" spans="1:39" x14ac:dyDescent="0.2">
      <c r="A51" s="20"/>
      <c r="B51" s="20"/>
      <c r="C51" s="94" t="s">
        <v>111</v>
      </c>
      <c r="D51" s="53"/>
      <c r="E51" s="155"/>
      <c r="F51" s="20"/>
      <c r="G51" s="992"/>
      <c r="H51" s="37">
        <f t="shared" ref="H51:K51" si="10">H17+H25+H32+H36+H45</f>
        <v>19984</v>
      </c>
      <c r="I51" s="37">
        <f t="shared" si="10"/>
        <v>1616</v>
      </c>
      <c r="J51" s="37">
        <f t="shared" si="10"/>
        <v>21600</v>
      </c>
      <c r="K51" s="37">
        <f t="shared" si="10"/>
        <v>0</v>
      </c>
      <c r="L51" s="37">
        <f t="shared" ref="L51:AD51" si="11">L17+L25+L32+L36+L45+L49</f>
        <v>0</v>
      </c>
      <c r="M51" s="37">
        <f t="shared" si="11"/>
        <v>0</v>
      </c>
      <c r="N51" s="37">
        <f t="shared" si="11"/>
        <v>0</v>
      </c>
      <c r="O51" s="37"/>
      <c r="P51" s="37">
        <f t="shared" si="11"/>
        <v>0</v>
      </c>
      <c r="Q51" s="37">
        <f t="shared" si="11"/>
        <v>0</v>
      </c>
      <c r="R51" s="37"/>
      <c r="S51" s="37">
        <f t="shared" si="11"/>
        <v>0</v>
      </c>
      <c r="T51" s="37">
        <f t="shared" si="11"/>
        <v>0</v>
      </c>
      <c r="U51" s="37"/>
      <c r="V51" s="37">
        <f t="shared" si="11"/>
        <v>0</v>
      </c>
      <c r="W51" s="37">
        <f t="shared" si="11"/>
        <v>0</v>
      </c>
      <c r="X51" s="37">
        <f t="shared" si="11"/>
        <v>0</v>
      </c>
      <c r="Y51" s="37">
        <f t="shared" si="11"/>
        <v>0</v>
      </c>
      <c r="Z51" s="37">
        <f t="shared" si="11"/>
        <v>0</v>
      </c>
      <c r="AA51" s="37">
        <f t="shared" si="11"/>
        <v>0</v>
      </c>
      <c r="AB51" s="37">
        <f t="shared" si="11"/>
        <v>0</v>
      </c>
      <c r="AC51" s="37">
        <f t="shared" si="11"/>
        <v>0</v>
      </c>
      <c r="AD51" s="37">
        <f t="shared" si="11"/>
        <v>0</v>
      </c>
      <c r="AE51" s="37">
        <f>AE17+AE25+AE32+AE36+AE45+AE49</f>
        <v>0</v>
      </c>
      <c r="AF51" s="37">
        <f t="shared" ref="AF51:AI51" si="12">AF17+AF25+AF32+AF36+AF45+AF49</f>
        <v>0</v>
      </c>
      <c r="AG51" s="37">
        <f t="shared" si="12"/>
        <v>0</v>
      </c>
      <c r="AH51" s="37">
        <f t="shared" si="12"/>
        <v>0</v>
      </c>
      <c r="AI51" s="37">
        <f t="shared" si="12"/>
        <v>0</v>
      </c>
      <c r="AK51" s="1312">
        <v>19984</v>
      </c>
      <c r="AL51" s="1312">
        <v>1616</v>
      </c>
      <c r="AM51" s="1312">
        <v>21600</v>
      </c>
    </row>
    <row r="52" spans="1:39" ht="9.9499999999999993" customHeight="1" x14ac:dyDescent="0.2">
      <c r="A52" s="20"/>
      <c r="B52" s="20"/>
      <c r="C52" s="52"/>
      <c r="D52" s="53"/>
      <c r="E52" s="20"/>
      <c r="F52" s="20"/>
      <c r="G52" s="992"/>
      <c r="H52" s="920"/>
      <c r="I52" s="35"/>
      <c r="J52" s="35"/>
      <c r="K52" s="992"/>
      <c r="L52" s="35"/>
      <c r="M52" s="35"/>
      <c r="N52" s="35"/>
      <c r="O52" s="52"/>
      <c r="P52" s="52"/>
      <c r="Q52" s="52"/>
      <c r="R52" s="52"/>
      <c r="S52" s="52"/>
      <c r="T52" s="52"/>
      <c r="U52" s="52"/>
      <c r="V52" s="52"/>
      <c r="W52" s="52"/>
      <c r="X52" s="52"/>
      <c r="Y52" s="680"/>
      <c r="Z52" s="680"/>
      <c r="AA52" s="680"/>
      <c r="AB52" s="52"/>
      <c r="AC52" s="35"/>
      <c r="AD52" s="35"/>
      <c r="AE52" s="35"/>
      <c r="AF52" s="35"/>
      <c r="AG52" s="687"/>
      <c r="AH52" s="687"/>
      <c r="AI52" s="687"/>
      <c r="AK52" s="1306"/>
      <c r="AL52" s="1306"/>
      <c r="AM52" s="1306"/>
    </row>
    <row r="53" spans="1:39" ht="9.9499999999999993" customHeight="1" x14ac:dyDescent="0.2">
      <c r="A53" s="20"/>
      <c r="B53" s="20"/>
      <c r="C53" s="94"/>
      <c r="D53" s="53"/>
      <c r="E53" s="20"/>
      <c r="F53" s="20"/>
      <c r="G53" s="992"/>
      <c r="H53" s="980"/>
      <c r="I53" s="71"/>
      <c r="J53" s="71"/>
      <c r="K53" s="992"/>
      <c r="L53" s="71"/>
      <c r="M53" s="71"/>
      <c r="N53" s="71"/>
      <c r="O53" s="71"/>
      <c r="P53" s="71"/>
      <c r="Q53" s="71"/>
      <c r="R53" s="71"/>
      <c r="S53" s="71"/>
      <c r="T53" s="71"/>
      <c r="U53" s="71"/>
      <c r="V53" s="71"/>
      <c r="W53" s="71"/>
      <c r="X53" s="71"/>
      <c r="Y53" s="699"/>
      <c r="Z53" s="699"/>
      <c r="AA53" s="699"/>
      <c r="AB53" s="71"/>
      <c r="AC53" s="71"/>
      <c r="AD53" s="71"/>
      <c r="AE53" s="71"/>
      <c r="AF53" s="71"/>
      <c r="AG53" s="699"/>
      <c r="AH53" s="699"/>
      <c r="AI53" s="699"/>
      <c r="AK53" s="1313"/>
      <c r="AL53" s="1313"/>
      <c r="AM53" s="1313"/>
    </row>
    <row r="54" spans="1:39" ht="9" customHeight="1" thickBot="1" x14ac:dyDescent="0.25">
      <c r="A54" s="20"/>
      <c r="B54" s="20"/>
      <c r="C54" s="52"/>
      <c r="D54" s="52"/>
      <c r="E54" s="41"/>
      <c r="F54" s="20"/>
      <c r="G54" s="992"/>
      <c r="H54" s="920"/>
      <c r="I54" s="35"/>
      <c r="J54" s="33"/>
      <c r="K54" s="992"/>
      <c r="L54" s="52"/>
      <c r="M54" s="52"/>
      <c r="N54" s="52"/>
      <c r="O54" s="52"/>
      <c r="P54" s="52"/>
      <c r="Q54" s="52"/>
      <c r="R54" s="52"/>
      <c r="S54" s="52"/>
      <c r="T54" s="52"/>
      <c r="U54" s="52"/>
      <c r="V54" s="52"/>
      <c r="W54" s="52"/>
      <c r="X54" s="52"/>
      <c r="Y54" s="680"/>
      <c r="Z54" s="680"/>
      <c r="AA54" s="680"/>
      <c r="AB54" s="52"/>
      <c r="AC54" s="35"/>
      <c r="AD54" s="35"/>
      <c r="AE54" s="33"/>
      <c r="AF54" s="34"/>
      <c r="AG54" s="704"/>
      <c r="AH54" s="704"/>
      <c r="AI54" s="704"/>
      <c r="AK54" s="1306"/>
      <c r="AL54" s="1306"/>
      <c r="AM54" s="1322"/>
    </row>
    <row r="55" spans="1:39" ht="13.5" thickBot="1" x14ac:dyDescent="0.25">
      <c r="A55" s="43"/>
      <c r="B55" s="43"/>
      <c r="C55" s="107"/>
      <c r="D55" s="107"/>
      <c r="E55" s="43"/>
      <c r="F55" s="43"/>
      <c r="G55" s="43"/>
      <c r="H55" s="44"/>
      <c r="I55" s="44"/>
      <c r="J55" s="45"/>
      <c r="K55" s="43"/>
      <c r="L55" s="107"/>
      <c r="M55" s="107"/>
      <c r="N55" s="107"/>
      <c r="O55" s="107"/>
      <c r="P55" s="107"/>
      <c r="Q55" s="107"/>
      <c r="R55" s="107"/>
      <c r="S55" s="107"/>
      <c r="T55" s="107"/>
      <c r="U55" s="107"/>
      <c r="V55" s="107"/>
      <c r="W55" s="107"/>
      <c r="X55" s="107"/>
      <c r="Y55" s="701"/>
      <c r="Z55" s="701"/>
      <c r="AA55" s="701"/>
      <c r="AB55" s="107"/>
      <c r="AC55" s="44"/>
      <c r="AD55" s="44"/>
      <c r="AE55" s="45"/>
      <c r="AF55" s="285"/>
      <c r="AG55" s="706"/>
      <c r="AH55" s="706"/>
      <c r="AI55" s="706"/>
      <c r="AK55" s="1303"/>
      <c r="AL55" s="1303"/>
      <c r="AM55" s="1304"/>
    </row>
    <row r="56" spans="1:39" x14ac:dyDescent="0.2">
      <c r="Q56" s="108">
        <f>P51+Q51</f>
        <v>0</v>
      </c>
    </row>
    <row r="57" spans="1:39" x14ac:dyDescent="0.2">
      <c r="L57" t="s">
        <v>1103</v>
      </c>
      <c r="N57" s="108">
        <f>N51-0</f>
        <v>0</v>
      </c>
      <c r="P57" s="108"/>
      <c r="Q57" s="108"/>
    </row>
  </sheetData>
  <mergeCells count="12">
    <mergeCell ref="A1:AE1"/>
    <mergeCell ref="L3:N3"/>
    <mergeCell ref="P3:Q3"/>
    <mergeCell ref="S3:T3"/>
    <mergeCell ref="V3:W3"/>
    <mergeCell ref="AC3:AE3"/>
    <mergeCell ref="Y3:AA3"/>
    <mergeCell ref="AK3:AM3"/>
    <mergeCell ref="AG3:AI3"/>
    <mergeCell ref="Y4:AA4"/>
    <mergeCell ref="AG4:AI4"/>
    <mergeCell ref="H3:J3"/>
  </mergeCells>
  <printOptions horizontalCentered="1" verticalCentered="1"/>
  <pageMargins left="0" right="0" top="0.31496062992125984" bottom="0.35433070866141736" header="0.19685039370078741" footer="0.11811023622047245"/>
  <pageSetup paperSize="9" scale="75" firstPageNumber="0" orientation="landscape" r:id="rId1"/>
  <headerFooter alignWithMargins="0">
    <oddFooter>&amp;C&amp;F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F9FFF"/>
  </sheetPr>
  <dimension ref="A1:AN70"/>
  <sheetViews>
    <sheetView topLeftCell="A3" zoomScale="80" zoomScaleNormal="80" workbookViewId="0">
      <pane xSplit="7" ySplit="6" topLeftCell="H9" activePane="bottomRight" state="frozen"/>
      <selection activeCell="AB35" sqref="AB35"/>
      <selection pane="topRight" activeCell="AB35" sqref="AB35"/>
      <selection pane="bottomLeft" activeCell="AB35" sqref="AB35"/>
      <selection pane="bottomRight" activeCell="C12" sqref="C12"/>
    </sheetView>
  </sheetViews>
  <sheetFormatPr defaultColWidth="9.140625" defaultRowHeight="12.75" x14ac:dyDescent="0.2"/>
  <cols>
    <col min="1" max="1" width="9.5703125" style="159" customWidth="1"/>
    <col min="2" max="2" width="10.140625" style="159" hidden="1" customWidth="1"/>
    <col min="3" max="3" width="50.140625" style="159" customWidth="1"/>
    <col min="4" max="4" width="12.85546875" style="159" customWidth="1"/>
    <col min="5" max="5" width="8.28515625" style="159" hidden="1" customWidth="1"/>
    <col min="6" max="6" width="6.85546875" style="159" customWidth="1"/>
    <col min="7" max="8" width="9.7109375" style="159" customWidth="1"/>
    <col min="9" max="9" width="9.28515625" style="159" customWidth="1"/>
    <col min="10" max="10" width="9.7109375" style="159" customWidth="1"/>
    <col min="11" max="11" width="1.7109375" style="159" customWidth="1"/>
    <col min="12" max="12" width="9.7109375" style="159" customWidth="1"/>
    <col min="13" max="13" width="8.7109375" style="159" customWidth="1"/>
    <col min="14" max="14" width="9.7109375" style="159" customWidth="1"/>
    <col min="15" max="15" width="1.7109375" style="159" customWidth="1"/>
    <col min="16" max="16" width="9.7109375" style="159" customWidth="1"/>
    <col min="17" max="17" width="8.7109375" style="159" customWidth="1"/>
    <col min="18" max="18" width="1.7109375" style="159" customWidth="1"/>
    <col min="19" max="19" width="12.7109375" style="159" hidden="1" customWidth="1"/>
    <col min="20" max="20" width="8.7109375" style="159" hidden="1" customWidth="1"/>
    <col min="21" max="21" width="1.7109375" style="159" hidden="1" customWidth="1"/>
    <col min="22" max="23" width="9.7109375" style="159" hidden="1" customWidth="1"/>
    <col min="24" max="24" width="1.7109375" style="159" hidden="1" customWidth="1"/>
    <col min="25" max="27" width="9.7109375" style="159" hidden="1" customWidth="1"/>
    <col min="28" max="28" width="1.7109375" style="159" customWidth="1"/>
    <col min="29" max="29" width="11.42578125" style="159" customWidth="1"/>
    <col min="30" max="30" width="8" style="159" customWidth="1"/>
    <col min="31" max="31" width="9.140625" style="159" customWidth="1"/>
    <col min="32" max="32" width="1.7109375" style="159" hidden="1" customWidth="1"/>
    <col min="33" max="35" width="9.7109375" style="159" hidden="1" customWidth="1"/>
    <col min="36" max="36" width="3.7109375" style="159" customWidth="1"/>
    <col min="37" max="37" width="11.7109375" style="159" customWidth="1"/>
    <col min="38" max="39" width="9.140625" style="159" customWidth="1"/>
    <col min="40" max="16384" width="9.140625" style="159"/>
  </cols>
  <sheetData>
    <row r="1" spans="1:39" ht="15.75" x14ac:dyDescent="0.25">
      <c r="A1" s="1731" t="s">
        <v>492</v>
      </c>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949"/>
      <c r="AG1" s="949"/>
      <c r="AH1" s="949"/>
      <c r="AI1" s="949"/>
    </row>
    <row r="2" spans="1:39" ht="40.5"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39" ht="13.5" thickBot="1" x14ac:dyDescent="0.25">
      <c r="A3" s="51" t="s">
        <v>113</v>
      </c>
      <c r="B3" s="7" t="s">
        <v>1518</v>
      </c>
      <c r="C3" s="51" t="s">
        <v>1279</v>
      </c>
      <c r="D3" s="7" t="s">
        <v>1683</v>
      </c>
      <c r="E3" s="7" t="s">
        <v>1560</v>
      </c>
      <c r="F3" s="563" t="s">
        <v>972</v>
      </c>
      <c r="G3" s="563" t="s">
        <v>778</v>
      </c>
      <c r="H3" s="1721" t="s">
        <v>1671</v>
      </c>
      <c r="I3" s="1721"/>
      <c r="J3" s="1721"/>
      <c r="K3" s="563"/>
      <c r="L3" s="1721" t="s">
        <v>1733</v>
      </c>
      <c r="M3" s="1721"/>
      <c r="N3" s="1721"/>
      <c r="O3" s="293"/>
      <c r="P3" s="1722" t="s">
        <v>1332</v>
      </c>
      <c r="Q3" s="1723"/>
      <c r="R3" s="293"/>
      <c r="S3" s="1722" t="s">
        <v>1735</v>
      </c>
      <c r="T3" s="1723"/>
      <c r="U3" s="293"/>
      <c r="V3" s="1722" t="s">
        <v>123</v>
      </c>
      <c r="W3" s="1724"/>
      <c r="X3" s="293"/>
      <c r="Y3" s="1725" t="s">
        <v>1734</v>
      </c>
      <c r="Z3" s="1726"/>
      <c r="AA3" s="1726"/>
      <c r="AB3" s="293"/>
      <c r="AC3" s="1721" t="s">
        <v>1734</v>
      </c>
      <c r="AD3" s="1721"/>
      <c r="AE3" s="1721"/>
      <c r="AF3" s="1328"/>
      <c r="AG3" s="1725"/>
      <c r="AH3" s="1726"/>
      <c r="AI3" s="1726"/>
      <c r="AJ3"/>
      <c r="AK3" s="1730" t="s">
        <v>1731</v>
      </c>
      <c r="AL3" s="1721"/>
      <c r="AM3" s="1721"/>
    </row>
    <row r="4" spans="1:39" x14ac:dyDescent="0.2">
      <c r="A4" s="968" t="s">
        <v>114</v>
      </c>
      <c r="B4" s="968" t="s">
        <v>1519</v>
      </c>
      <c r="C4" s="968" t="s">
        <v>295</v>
      </c>
      <c r="D4" s="1381"/>
      <c r="E4" s="6" t="s">
        <v>1561</v>
      </c>
      <c r="F4" s="968"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c r="AJ4"/>
      <c r="AK4" s="1311" t="s">
        <v>296</v>
      </c>
      <c r="AL4" s="1311" t="s">
        <v>368</v>
      </c>
      <c r="AM4" s="1311" t="s">
        <v>369</v>
      </c>
    </row>
    <row r="5" spans="1:39" ht="13.5" thickBot="1" x14ac:dyDescent="0.25">
      <c r="A5" s="9" t="s">
        <v>1520</v>
      </c>
      <c r="B5" s="10" t="s">
        <v>1520</v>
      </c>
      <c r="C5" s="330"/>
      <c r="D5" s="1382" t="s">
        <v>1684</v>
      </c>
      <c r="E5" s="10" t="s">
        <v>371</v>
      </c>
      <c r="F5" s="10"/>
      <c r="G5" s="10" t="s">
        <v>780</v>
      </c>
      <c r="H5" s="98"/>
      <c r="I5" s="98"/>
      <c r="J5" s="98"/>
      <c r="K5" s="10"/>
      <c r="L5" s="98"/>
      <c r="M5" s="98"/>
      <c r="N5" s="98"/>
      <c r="O5" s="98"/>
      <c r="P5" s="1402" t="s">
        <v>1707</v>
      </c>
      <c r="Q5" s="98"/>
      <c r="R5" s="98"/>
      <c r="S5" s="98"/>
      <c r="T5" s="98"/>
      <c r="U5" s="98"/>
      <c r="V5" s="98"/>
      <c r="W5" s="98"/>
      <c r="X5" s="98"/>
      <c r="Y5" s="683" t="s">
        <v>296</v>
      </c>
      <c r="Z5" s="683" t="s">
        <v>368</v>
      </c>
      <c r="AA5" s="683" t="s">
        <v>369</v>
      </c>
      <c r="AB5" s="98"/>
      <c r="AC5" s="98"/>
      <c r="AD5" s="98"/>
      <c r="AE5" s="98"/>
      <c r="AF5" s="98"/>
      <c r="AG5" s="683" t="s">
        <v>296</v>
      </c>
      <c r="AH5" s="683" t="s">
        <v>368</v>
      </c>
      <c r="AI5" s="683" t="s">
        <v>369</v>
      </c>
      <c r="AJ5"/>
      <c r="AK5" s="1302"/>
      <c r="AL5" s="1302"/>
      <c r="AM5" s="1302"/>
    </row>
    <row r="6" spans="1:39" x14ac:dyDescent="0.2">
      <c r="A6" s="11"/>
      <c r="B6" s="11"/>
      <c r="C6" s="11"/>
      <c r="D6" s="933"/>
      <c r="E6" s="78"/>
      <c r="F6" s="934"/>
      <c r="G6" s="934"/>
      <c r="H6" s="933"/>
      <c r="I6" s="933"/>
      <c r="J6" s="933"/>
      <c r="K6" s="934"/>
      <c r="L6" s="933"/>
      <c r="M6" s="933"/>
      <c r="N6" s="933"/>
      <c r="O6" s="933"/>
      <c r="P6" s="1403" t="s">
        <v>1706</v>
      </c>
      <c r="Q6" s="933"/>
      <c r="R6" s="933"/>
      <c r="S6" s="933"/>
      <c r="T6" s="933"/>
      <c r="U6" s="933"/>
      <c r="V6" s="933"/>
      <c r="W6" s="933"/>
      <c r="X6" s="933"/>
      <c r="Y6" s="935"/>
      <c r="Z6" s="935"/>
      <c r="AA6" s="935"/>
      <c r="AB6" s="933"/>
      <c r="AC6" s="933"/>
      <c r="AD6" s="939"/>
      <c r="AE6" s="11"/>
      <c r="AF6" s="933"/>
      <c r="AG6" s="935"/>
      <c r="AH6" s="935"/>
      <c r="AI6" s="935"/>
      <c r="AK6" s="1319"/>
      <c r="AL6" s="1341"/>
      <c r="AM6" s="11"/>
    </row>
    <row r="7" spans="1:39" x14ac:dyDescent="0.2">
      <c r="A7" s="933"/>
      <c r="B7" s="933"/>
      <c r="C7" s="1383" t="s">
        <v>1700</v>
      </c>
      <c r="D7" s="1034" t="s">
        <v>1726</v>
      </c>
      <c r="E7" s="934"/>
      <c r="F7" s="934"/>
      <c r="G7" s="934"/>
      <c r="H7" s="933"/>
      <c r="I7" s="933"/>
      <c r="J7" s="933"/>
      <c r="K7" s="934"/>
      <c r="L7" s="989"/>
      <c r="M7" s="933"/>
      <c r="N7" s="933"/>
      <c r="O7" s="933"/>
      <c r="P7" s="933"/>
      <c r="Q7" s="933"/>
      <c r="R7" s="933"/>
      <c r="S7" s="933"/>
      <c r="T7" s="933"/>
      <c r="U7" s="933"/>
      <c r="V7" s="933"/>
      <c r="W7" s="933"/>
      <c r="X7" s="933"/>
      <c r="Y7" s="935"/>
      <c r="Z7" s="935"/>
      <c r="AA7" s="935"/>
      <c r="AB7" s="933"/>
      <c r="AC7" s="933"/>
      <c r="AD7" s="939"/>
      <c r="AE7" s="933"/>
      <c r="AF7" s="933"/>
      <c r="AG7" s="935"/>
      <c r="AH7" s="935"/>
      <c r="AI7" s="935"/>
      <c r="AK7" s="1319"/>
      <c r="AL7" s="1341"/>
      <c r="AM7" s="1319"/>
    </row>
    <row r="8" spans="1:39" x14ac:dyDescent="0.2">
      <c r="A8" s="933"/>
      <c r="B8" s="1017"/>
      <c r="C8" s="1017" t="s">
        <v>1701</v>
      </c>
      <c r="D8" s="933"/>
      <c r="E8" s="1279"/>
      <c r="F8" s="940"/>
      <c r="G8" s="940"/>
      <c r="H8" s="933"/>
      <c r="I8" s="933"/>
      <c r="J8" s="933"/>
      <c r="K8" s="940"/>
      <c r="L8" s="989"/>
      <c r="M8" s="970"/>
      <c r="N8" s="1246"/>
      <c r="O8" s="970"/>
      <c r="P8" s="970"/>
      <c r="Q8" s="970"/>
      <c r="R8" s="970"/>
      <c r="S8" s="970"/>
      <c r="T8" s="970"/>
      <c r="U8" s="970"/>
      <c r="V8" s="970"/>
      <c r="W8" s="970"/>
      <c r="X8" s="970"/>
      <c r="Y8" s="971"/>
      <c r="Z8" s="971"/>
      <c r="AA8" s="971"/>
      <c r="AB8" s="970"/>
      <c r="AC8" s="933"/>
      <c r="AD8" s="939"/>
      <c r="AE8" s="933"/>
      <c r="AF8" s="933"/>
      <c r="AG8" s="935"/>
      <c r="AH8" s="935"/>
      <c r="AI8" s="935"/>
      <c r="AK8" s="1319"/>
      <c r="AL8" s="1341"/>
      <c r="AM8" s="1319"/>
    </row>
    <row r="9" spans="1:39" x14ac:dyDescent="0.2">
      <c r="A9" s="925"/>
      <c r="B9" s="933"/>
      <c r="C9" s="930"/>
      <c r="D9" s="933"/>
      <c r="E9" s="1282"/>
      <c r="F9" s="934"/>
      <c r="G9" s="940"/>
      <c r="H9" s="933"/>
      <c r="I9" s="933"/>
      <c r="J9" s="933"/>
      <c r="K9" s="934"/>
      <c r="L9" s="930"/>
      <c r="M9" s="930"/>
      <c r="N9" s="1246" t="s">
        <v>519</v>
      </c>
      <c r="O9" s="930"/>
      <c r="P9" s="930"/>
      <c r="Q9" s="930"/>
      <c r="R9" s="930"/>
      <c r="S9" s="930"/>
      <c r="T9" s="930"/>
      <c r="U9" s="930"/>
      <c r="V9" s="991"/>
      <c r="W9" s="991"/>
      <c r="X9" s="930"/>
      <c r="Y9" s="973"/>
      <c r="Z9" s="973"/>
      <c r="AA9" s="973"/>
      <c r="AB9" s="930"/>
      <c r="AC9" s="933"/>
      <c r="AD9" s="939"/>
      <c r="AE9" s="933"/>
      <c r="AF9" s="933"/>
      <c r="AG9" s="935"/>
      <c r="AH9" s="935"/>
      <c r="AI9" s="935"/>
      <c r="AK9" s="1319"/>
      <c r="AL9" s="1341"/>
      <c r="AM9" s="1319"/>
    </row>
    <row r="10" spans="1:39" x14ac:dyDescent="0.2">
      <c r="A10" s="304" t="s">
        <v>8</v>
      </c>
      <c r="B10" s="304"/>
      <c r="C10" s="960" t="s">
        <v>536</v>
      </c>
      <c r="D10" s="992"/>
      <c r="E10" s="1282"/>
      <c r="F10" s="987"/>
      <c r="G10" s="987"/>
      <c r="H10" s="941"/>
      <c r="I10" s="941"/>
      <c r="J10" s="941"/>
      <c r="K10" s="987"/>
      <c r="L10" s="989"/>
      <c r="M10" s="960"/>
      <c r="N10" s="960"/>
      <c r="O10" s="960"/>
      <c r="P10" s="960"/>
      <c r="Q10" s="960"/>
      <c r="R10" s="960"/>
      <c r="S10" s="960"/>
      <c r="T10" s="960"/>
      <c r="U10" s="960"/>
      <c r="V10" s="991"/>
      <c r="W10" s="991"/>
      <c r="X10" s="960"/>
      <c r="Y10" s="961"/>
      <c r="Z10" s="961"/>
      <c r="AA10" s="961"/>
      <c r="AB10" s="960"/>
      <c r="AC10" s="941"/>
      <c r="AD10" s="998"/>
      <c r="AE10" s="941"/>
      <c r="AF10" s="941"/>
      <c r="AG10" s="948"/>
      <c r="AH10" s="948"/>
      <c r="AI10" s="948"/>
      <c r="AK10" s="1322"/>
      <c r="AL10" s="1342"/>
      <c r="AM10" s="1322"/>
    </row>
    <row r="11" spans="1:39" x14ac:dyDescent="0.2">
      <c r="A11" s="925"/>
      <c r="B11" s="992"/>
      <c r="C11" s="945"/>
      <c r="D11" s="987"/>
      <c r="E11" s="1282"/>
      <c r="F11" s="987"/>
      <c r="G11" s="987"/>
      <c r="H11" s="941"/>
      <c r="I11" s="941"/>
      <c r="J11" s="941"/>
      <c r="K11" s="987"/>
      <c r="L11" s="945"/>
      <c r="M11" s="945"/>
      <c r="N11" s="945"/>
      <c r="O11" s="945"/>
      <c r="P11" s="945"/>
      <c r="Q11" s="945"/>
      <c r="R11" s="945"/>
      <c r="S11" s="1405"/>
      <c r="T11" s="1405"/>
      <c r="U11" s="1405"/>
      <c r="V11" s="1408"/>
      <c r="W11" s="964"/>
      <c r="X11" s="945"/>
      <c r="Y11" s="947"/>
      <c r="Z11" s="947"/>
      <c r="AA11" s="947"/>
      <c r="AB11" s="945"/>
      <c r="AC11" s="941"/>
      <c r="AD11" s="998"/>
      <c r="AE11" s="941"/>
      <c r="AF11" s="941"/>
      <c r="AG11" s="948"/>
      <c r="AH11" s="948"/>
      <c r="AI11" s="948"/>
      <c r="AK11" s="1322"/>
      <c r="AL11" s="1342"/>
      <c r="AM11" s="1322"/>
    </row>
    <row r="12" spans="1:39" ht="12.75" customHeight="1" x14ac:dyDescent="0.2">
      <c r="A12" s="301" t="s">
        <v>1687</v>
      </c>
      <c r="B12" s="128" t="s">
        <v>546</v>
      </c>
      <c r="C12" s="128" t="s">
        <v>1713</v>
      </c>
      <c r="D12" s="56" t="s">
        <v>1690</v>
      </c>
      <c r="E12" s="1261" t="s">
        <v>1620</v>
      </c>
      <c r="F12" s="1068" t="s">
        <v>993</v>
      </c>
      <c r="G12" s="1068" t="s">
        <v>786</v>
      </c>
      <c r="H12" s="35">
        <v>2170</v>
      </c>
      <c r="I12" s="35"/>
      <c r="J12" s="35">
        <f>SUM(H12:I12)</f>
        <v>2170</v>
      </c>
      <c r="K12" s="1106"/>
      <c r="L12" s="35"/>
      <c r="M12" s="35"/>
      <c r="N12" s="35">
        <f>SUM(L12:M12)</f>
        <v>0</v>
      </c>
      <c r="O12" s="52"/>
      <c r="P12" s="993"/>
      <c r="Q12" s="52"/>
      <c r="R12" s="52"/>
      <c r="S12" s="1416"/>
      <c r="T12" s="1405"/>
      <c r="U12" s="1405"/>
      <c r="V12" s="1408"/>
      <c r="W12" s="75"/>
      <c r="X12" s="52"/>
      <c r="Y12" s="677">
        <f>L12+P12+S12+V12</f>
        <v>0</v>
      </c>
      <c r="Z12" s="677"/>
      <c r="AA12" s="677">
        <f>SUM(Y12:Z12)</f>
        <v>0</v>
      </c>
      <c r="AB12" s="52"/>
      <c r="AC12" s="35">
        <f>L12+P12+S12+V12</f>
        <v>0</v>
      </c>
      <c r="AD12" s="80"/>
      <c r="AE12" s="35">
        <f>SUM(AC12:AD12)</f>
        <v>0</v>
      </c>
      <c r="AF12" s="35"/>
      <c r="AG12" s="687">
        <f>Y12-AC12</f>
        <v>0</v>
      </c>
      <c r="AH12" s="687"/>
      <c r="AI12" s="677">
        <f>SUM(AG12:AH12)</f>
        <v>0</v>
      </c>
      <c r="AK12" s="1306">
        <v>0</v>
      </c>
      <c r="AL12" s="1321"/>
      <c r="AM12" s="1306">
        <v>0</v>
      </c>
    </row>
    <row r="13" spans="1:39" ht="6" hidden="1" customHeight="1" x14ac:dyDescent="0.2">
      <c r="A13" s="925"/>
      <c r="B13" s="945"/>
      <c r="C13" s="945"/>
      <c r="D13" s="953"/>
      <c r="E13" s="1259"/>
      <c r="F13" s="1071"/>
      <c r="G13" s="1071"/>
      <c r="H13" s="920"/>
      <c r="I13" s="920"/>
      <c r="J13" s="920"/>
      <c r="K13" s="1071"/>
      <c r="L13" s="920"/>
      <c r="M13" s="920"/>
      <c r="N13" s="920"/>
      <c r="O13" s="945"/>
      <c r="P13" s="945"/>
      <c r="Q13" s="945"/>
      <c r="R13" s="945"/>
      <c r="S13" s="1405"/>
      <c r="T13" s="1405"/>
      <c r="U13" s="1405"/>
      <c r="V13" s="1408"/>
      <c r="W13" s="964"/>
      <c r="X13" s="945"/>
      <c r="Y13" s="947"/>
      <c r="Z13" s="947"/>
      <c r="AA13" s="947"/>
      <c r="AB13" s="945"/>
      <c r="AC13" s="920"/>
      <c r="AD13" s="999"/>
      <c r="AE13" s="920"/>
      <c r="AF13" s="920"/>
      <c r="AG13" s="948"/>
      <c r="AH13" s="948"/>
      <c r="AI13" s="948"/>
      <c r="AK13" s="1306"/>
      <c r="AL13" s="1321"/>
      <c r="AM13" s="1306"/>
    </row>
    <row r="14" spans="1:39" s="161" customFormat="1" x14ac:dyDescent="0.2">
      <c r="A14" s="925"/>
      <c r="B14" s="952"/>
      <c r="C14" s="960" t="s">
        <v>646</v>
      </c>
      <c r="D14" s="1000"/>
      <c r="E14" s="1270"/>
      <c r="F14" s="1107"/>
      <c r="G14" s="1107"/>
      <c r="H14" s="955">
        <f>SUM(H12:H13)</f>
        <v>2170</v>
      </c>
      <c r="I14" s="955"/>
      <c r="J14" s="955">
        <f>SUM(J12:J13)</f>
        <v>2170</v>
      </c>
      <c r="K14" s="1107"/>
      <c r="L14" s="955">
        <f>SUM(L12:L13)</f>
        <v>0</v>
      </c>
      <c r="M14" s="955"/>
      <c r="N14" s="955">
        <f>SUM(N12:N13)</f>
        <v>0</v>
      </c>
      <c r="O14" s="960"/>
      <c r="P14" s="955">
        <f>SUM(P12:P13)</f>
        <v>0</v>
      </c>
      <c r="Q14" s="955"/>
      <c r="R14" s="960"/>
      <c r="S14" s="1428">
        <f>SUM(S12:S13)</f>
        <v>0</v>
      </c>
      <c r="T14" s="1428">
        <f>SUM(T12:T13)</f>
        <v>0</v>
      </c>
      <c r="U14" s="1428"/>
      <c r="V14" s="1428">
        <f>SUM(V12:V13)</f>
        <v>0</v>
      </c>
      <c r="W14" s="955">
        <f>SUM(W12:W13)</f>
        <v>0</v>
      </c>
      <c r="X14" s="960"/>
      <c r="Y14" s="983">
        <f>SUM(Y12:Y13)</f>
        <v>0</v>
      </c>
      <c r="Z14" s="1001"/>
      <c r="AA14" s="983">
        <f>SUM(AA12:AA13)</f>
        <v>0</v>
      </c>
      <c r="AB14" s="960"/>
      <c r="AC14" s="955">
        <f>SUM(AC12:AC13)</f>
        <v>0</v>
      </c>
      <c r="AD14" s="957"/>
      <c r="AE14" s="955">
        <f>SUM(AE12:AE13)</f>
        <v>0</v>
      </c>
      <c r="AF14" s="955"/>
      <c r="AG14" s="983">
        <f>SUM(AG12:AG13)</f>
        <v>0</v>
      </c>
      <c r="AH14" s="1001"/>
      <c r="AI14" s="983">
        <f>SUM(AI12:AI13)</f>
        <v>0</v>
      </c>
      <c r="AK14" s="1312">
        <v>0</v>
      </c>
      <c r="AL14" s="1346"/>
      <c r="AM14" s="1312">
        <v>0</v>
      </c>
    </row>
    <row r="15" spans="1:39" s="161" customFormat="1" ht="6" hidden="1" customHeight="1" x14ac:dyDescent="0.2">
      <c r="A15" s="925"/>
      <c r="B15" s="952"/>
      <c r="C15" s="960"/>
      <c r="D15" s="1000"/>
      <c r="E15" s="1270"/>
      <c r="F15" s="1107"/>
      <c r="G15" s="1107"/>
      <c r="H15" s="955"/>
      <c r="I15" s="955"/>
      <c r="J15" s="955"/>
      <c r="K15" s="1107"/>
      <c r="L15" s="955"/>
      <c r="M15" s="955"/>
      <c r="N15" s="955"/>
      <c r="O15" s="960"/>
      <c r="P15" s="960"/>
      <c r="Q15" s="960"/>
      <c r="R15" s="960"/>
      <c r="S15" s="1419"/>
      <c r="T15" s="1419"/>
      <c r="U15" s="1419"/>
      <c r="V15" s="1427"/>
      <c r="W15" s="991"/>
      <c r="X15" s="960"/>
      <c r="Y15" s="961"/>
      <c r="Z15" s="961"/>
      <c r="AA15" s="961"/>
      <c r="AB15" s="960"/>
      <c r="AC15" s="955"/>
      <c r="AD15" s="957"/>
      <c r="AE15" s="955"/>
      <c r="AF15" s="955"/>
      <c r="AG15" s="983"/>
      <c r="AH15" s="983"/>
      <c r="AI15" s="983"/>
      <c r="AK15" s="1312"/>
      <c r="AL15" s="1346"/>
      <c r="AM15" s="1312"/>
    </row>
    <row r="16" spans="1:39" s="161" customFormat="1" x14ac:dyDescent="0.2">
      <c r="A16" s="301" t="s">
        <v>1687</v>
      </c>
      <c r="B16" s="353" t="s">
        <v>562</v>
      </c>
      <c r="C16" s="353" t="s">
        <v>1692</v>
      </c>
      <c r="D16" s="64" t="s">
        <v>1691</v>
      </c>
      <c r="E16" s="1265" t="s">
        <v>1621</v>
      </c>
      <c r="F16" s="1108" t="s">
        <v>636</v>
      </c>
      <c r="G16" s="1068" t="s">
        <v>786</v>
      </c>
      <c r="H16" s="75">
        <v>467</v>
      </c>
      <c r="I16" s="75"/>
      <c r="J16" s="35">
        <f>SUM(H16:I16)</f>
        <v>467</v>
      </c>
      <c r="K16" s="1106"/>
      <c r="L16" s="75"/>
      <c r="M16" s="75"/>
      <c r="N16" s="35">
        <f>SUM(L16:M16)</f>
        <v>0</v>
      </c>
      <c r="O16" s="52"/>
      <c r="P16" s="993"/>
      <c r="Q16" s="52"/>
      <c r="R16" s="52"/>
      <c r="S16" s="1416"/>
      <c r="T16" s="1405"/>
      <c r="U16" s="1405"/>
      <c r="V16" s="1408"/>
      <c r="W16" s="75"/>
      <c r="X16" s="52"/>
      <c r="Y16" s="677">
        <f>L16+P16+S16+V16</f>
        <v>0</v>
      </c>
      <c r="Z16" s="677"/>
      <c r="AA16" s="677">
        <f>SUM(Y16:Z16)</f>
        <v>0</v>
      </c>
      <c r="AB16" s="52"/>
      <c r="AC16" s="75">
        <f>L16+P16+S16+V16</f>
        <v>0</v>
      </c>
      <c r="AD16" s="177"/>
      <c r="AE16" s="35">
        <f>SUM(AC16:AD16)</f>
        <v>0</v>
      </c>
      <c r="AF16" s="35"/>
      <c r="AG16" s="687">
        <f>Y16-AC16</f>
        <v>0</v>
      </c>
      <c r="AH16" s="687"/>
      <c r="AI16" s="677">
        <f>SUM(AG16:AH16)</f>
        <v>0</v>
      </c>
      <c r="AK16" s="1323">
        <v>0</v>
      </c>
      <c r="AL16" s="1347"/>
      <c r="AM16" s="1306">
        <v>0</v>
      </c>
    </row>
    <row r="17" spans="1:39" ht="6" hidden="1" customHeight="1" x14ac:dyDescent="0.2">
      <c r="A17" s="925"/>
      <c r="B17" s="945"/>
      <c r="C17" s="945"/>
      <c r="D17" s="953"/>
      <c r="E17" s="1259"/>
      <c r="F17" s="1071"/>
      <c r="G17" s="1071"/>
      <c r="H17" s="955"/>
      <c r="I17" s="955"/>
      <c r="J17" s="955"/>
      <c r="K17" s="1071"/>
      <c r="L17" s="955"/>
      <c r="M17" s="955"/>
      <c r="N17" s="955"/>
      <c r="O17" s="960"/>
      <c r="P17" s="960"/>
      <c r="Q17" s="960"/>
      <c r="R17" s="960"/>
      <c r="S17" s="1419"/>
      <c r="T17" s="1419"/>
      <c r="U17" s="1419"/>
      <c r="V17" s="1427"/>
      <c r="W17" s="991"/>
      <c r="X17" s="960"/>
      <c r="Y17" s="961"/>
      <c r="Z17" s="961"/>
      <c r="AA17" s="961"/>
      <c r="AB17" s="960"/>
      <c r="AC17" s="964"/>
      <c r="AD17" s="957"/>
      <c r="AE17" s="955"/>
      <c r="AF17" s="955"/>
      <c r="AG17" s="983"/>
      <c r="AH17" s="983"/>
      <c r="AI17" s="983"/>
      <c r="AJ17" s="161"/>
      <c r="AK17" s="1323"/>
      <c r="AL17" s="1346"/>
      <c r="AM17" s="1312"/>
    </row>
    <row r="18" spans="1:39" x14ac:dyDescent="0.2">
      <c r="A18" s="925"/>
      <c r="B18" s="945"/>
      <c r="C18" s="1002" t="s">
        <v>563</v>
      </c>
      <c r="D18" s="953"/>
      <c r="E18" s="1259"/>
      <c r="F18" s="1071"/>
      <c r="G18" s="1071"/>
      <c r="H18" s="955">
        <f>SUM(H16:H16)</f>
        <v>467</v>
      </c>
      <c r="I18" s="955"/>
      <c r="J18" s="955">
        <f>SUM(J16:J16)</f>
        <v>467</v>
      </c>
      <c r="K18" s="1071"/>
      <c r="L18" s="955">
        <f>SUM(L16:L16)</f>
        <v>0</v>
      </c>
      <c r="M18" s="955"/>
      <c r="N18" s="955">
        <f>SUM(N16:N16)</f>
        <v>0</v>
      </c>
      <c r="O18" s="960"/>
      <c r="P18" s="955">
        <f>SUM(P16:P16)</f>
        <v>0</v>
      </c>
      <c r="Q18" s="960"/>
      <c r="R18" s="960"/>
      <c r="S18" s="1428">
        <f>SUM(S16:S16)</f>
        <v>0</v>
      </c>
      <c r="T18" s="1428">
        <f>SUM(T16:T16)</f>
        <v>0</v>
      </c>
      <c r="U18" s="1428"/>
      <c r="V18" s="1428">
        <f>SUM(V16:V16)</f>
        <v>0</v>
      </c>
      <c r="W18" s="955">
        <f>SUM(W16:W16)</f>
        <v>0</v>
      </c>
      <c r="X18" s="960"/>
      <c r="Y18" s="983">
        <f>SUM(Y16:Y16)</f>
        <v>0</v>
      </c>
      <c r="Z18" s="1001"/>
      <c r="AA18" s="983">
        <f>SUM(AA16:AA16)</f>
        <v>0</v>
      </c>
      <c r="AB18" s="960"/>
      <c r="AC18" s="955">
        <f>SUM(AC16:AC16)</f>
        <v>0</v>
      </c>
      <c r="AD18" s="957"/>
      <c r="AE18" s="955">
        <f>SUM(AE16:AE16)</f>
        <v>0</v>
      </c>
      <c r="AF18" s="955"/>
      <c r="AG18" s="983">
        <f>SUM(AG16:AG16)</f>
        <v>0</v>
      </c>
      <c r="AH18" s="1001"/>
      <c r="AI18" s="983">
        <f>SUM(AI16:AI16)</f>
        <v>0</v>
      </c>
      <c r="AJ18" s="161"/>
      <c r="AK18" s="1312">
        <v>0</v>
      </c>
      <c r="AL18" s="1346"/>
      <c r="AM18" s="1312">
        <v>0</v>
      </c>
    </row>
    <row r="19" spans="1:39" ht="6" hidden="1" customHeight="1" x14ac:dyDescent="0.2">
      <c r="A19" s="925"/>
      <c r="B19" s="945"/>
      <c r="C19" s="945"/>
      <c r="D19" s="953"/>
      <c r="E19" s="1259"/>
      <c r="F19" s="1071"/>
      <c r="G19" s="1071"/>
      <c r="H19" s="941"/>
      <c r="I19" s="941"/>
      <c r="J19" s="941"/>
      <c r="K19" s="1071"/>
      <c r="L19" s="941"/>
      <c r="M19" s="941"/>
      <c r="N19" s="941"/>
      <c r="O19" s="945"/>
      <c r="P19" s="945"/>
      <c r="Q19" s="945"/>
      <c r="R19" s="945"/>
      <c r="S19" s="1405"/>
      <c r="T19" s="1405"/>
      <c r="U19" s="1405"/>
      <c r="V19" s="1408"/>
      <c r="W19" s="964"/>
      <c r="X19" s="945"/>
      <c r="Y19" s="947"/>
      <c r="Z19" s="947"/>
      <c r="AA19" s="947"/>
      <c r="AB19" s="945"/>
      <c r="AC19" s="941"/>
      <c r="AD19" s="998"/>
      <c r="AE19" s="941"/>
      <c r="AF19" s="941"/>
      <c r="AG19" s="948"/>
      <c r="AH19" s="948"/>
      <c r="AI19" s="948"/>
      <c r="AK19" s="1322"/>
      <c r="AL19" s="1342"/>
      <c r="AM19" s="1322"/>
    </row>
    <row r="20" spans="1:39" ht="12.75" customHeight="1" x14ac:dyDescent="0.2">
      <c r="A20" s="301" t="s">
        <v>1687</v>
      </c>
      <c r="B20" s="128" t="s">
        <v>1318</v>
      </c>
      <c r="C20" s="162" t="s">
        <v>1709</v>
      </c>
      <c r="D20" s="129" t="s">
        <v>1689</v>
      </c>
      <c r="E20" s="1261" t="s">
        <v>1622</v>
      </c>
      <c r="F20" s="1065" t="s">
        <v>773</v>
      </c>
      <c r="G20" s="1068" t="s">
        <v>786</v>
      </c>
      <c r="H20" s="131">
        <v>8228</v>
      </c>
      <c r="I20" s="131">
        <v>1142</v>
      </c>
      <c r="J20" s="131">
        <f t="shared" ref="J20:J21" si="0">SUM(H20:I20)</f>
        <v>9370</v>
      </c>
      <c r="K20" s="1106"/>
      <c r="L20" s="131"/>
      <c r="M20" s="131"/>
      <c r="N20" s="131">
        <f t="shared" ref="N20:N21" si="1">SUM(L20:M20)</f>
        <v>0</v>
      </c>
      <c r="O20" s="128"/>
      <c r="P20" s="1437"/>
      <c r="Q20" s="1437"/>
      <c r="R20" s="137"/>
      <c r="S20" s="1444"/>
      <c r="T20" s="1444"/>
      <c r="U20" s="1432"/>
      <c r="V20" s="1415"/>
      <c r="W20" s="922"/>
      <c r="X20" s="128"/>
      <c r="Y20" s="696">
        <f t="shared" ref="Y20:Z21" si="2">L20+P20+S20+V20</f>
        <v>0</v>
      </c>
      <c r="Z20" s="696">
        <f t="shared" si="2"/>
        <v>0</v>
      </c>
      <c r="AA20" s="696">
        <f t="shared" ref="AA20:AA21" si="3">SUM(Y20:Z20)</f>
        <v>0</v>
      </c>
      <c r="AB20" s="128"/>
      <c r="AC20" s="174">
        <f t="shared" ref="AC20:AD22" si="4">L20+P20+S20+V20</f>
        <v>0</v>
      </c>
      <c r="AD20" s="188">
        <f>M20+Q20+T20+W20</f>
        <v>0</v>
      </c>
      <c r="AE20" s="131">
        <f t="shared" ref="AE20:AE21" si="5">SUM(AC20:AD20)</f>
        <v>0</v>
      </c>
      <c r="AF20" s="131"/>
      <c r="AG20" s="702">
        <f t="shared" ref="AG20:AH20" si="6">Y20-AC20</f>
        <v>0</v>
      </c>
      <c r="AH20" s="702">
        <f t="shared" si="6"/>
        <v>0</v>
      </c>
      <c r="AI20" s="696">
        <f t="shared" ref="AI20" si="7">SUM(AG20:AH20)</f>
        <v>0</v>
      </c>
      <c r="AK20" s="1309">
        <v>280</v>
      </c>
      <c r="AL20" s="1343">
        <v>0</v>
      </c>
      <c r="AM20" s="1314">
        <v>280</v>
      </c>
    </row>
    <row r="21" spans="1:39" ht="15" customHeight="1" x14ac:dyDescent="0.2">
      <c r="A21" s="301" t="s">
        <v>1687</v>
      </c>
      <c r="B21" s="128" t="s">
        <v>382</v>
      </c>
      <c r="C21" s="128" t="s">
        <v>1712</v>
      </c>
      <c r="D21" s="1068" t="s">
        <v>1688</v>
      </c>
      <c r="E21" s="1261" t="s">
        <v>1623</v>
      </c>
      <c r="F21" s="1065" t="s">
        <v>773</v>
      </c>
      <c r="G21" s="1068" t="s">
        <v>786</v>
      </c>
      <c r="H21" s="928">
        <v>2000</v>
      </c>
      <c r="I21" s="928">
        <v>540</v>
      </c>
      <c r="J21" s="131">
        <f t="shared" si="0"/>
        <v>2540</v>
      </c>
      <c r="K21" s="1106"/>
      <c r="L21" s="928"/>
      <c r="M21" s="928"/>
      <c r="N21" s="131">
        <f t="shared" si="1"/>
        <v>0</v>
      </c>
      <c r="O21" s="926"/>
      <c r="P21" s="922"/>
      <c r="Q21" s="922"/>
      <c r="R21" s="922"/>
      <c r="S21" s="1416"/>
      <c r="T21" s="1416"/>
      <c r="U21" s="1432"/>
      <c r="V21" s="1415"/>
      <c r="W21" s="922"/>
      <c r="X21" s="926"/>
      <c r="Y21" s="696">
        <f t="shared" si="2"/>
        <v>0</v>
      </c>
      <c r="Z21" s="696">
        <f t="shared" si="2"/>
        <v>0</v>
      </c>
      <c r="AA21" s="696">
        <f t="shared" si="3"/>
        <v>0</v>
      </c>
      <c r="AB21" s="926"/>
      <c r="AC21" s="174">
        <f t="shared" si="4"/>
        <v>0</v>
      </c>
      <c r="AD21" s="188">
        <f t="shared" si="4"/>
        <v>0</v>
      </c>
      <c r="AE21" s="131">
        <f t="shared" si="5"/>
        <v>0</v>
      </c>
      <c r="AF21" s="928"/>
      <c r="AG21" s="924"/>
      <c r="AH21" s="924"/>
      <c r="AI21" s="924"/>
      <c r="AK21" s="1309">
        <v>0</v>
      </c>
      <c r="AL21" s="1343">
        <v>0</v>
      </c>
      <c r="AM21" s="1314">
        <v>0</v>
      </c>
    </row>
    <row r="22" spans="1:39" ht="15" hidden="1" customHeight="1" x14ac:dyDescent="0.2">
      <c r="A22" s="1363" t="s">
        <v>824</v>
      </c>
      <c r="B22" s="1364" t="s">
        <v>253</v>
      </c>
      <c r="C22" s="1364" t="s">
        <v>1515</v>
      </c>
      <c r="D22" s="1365" t="s">
        <v>847</v>
      </c>
      <c r="E22" s="1366"/>
      <c r="F22" s="1367" t="s">
        <v>774</v>
      </c>
      <c r="G22" s="1368" t="s">
        <v>786</v>
      </c>
      <c r="H22" s="1369"/>
      <c r="I22" s="1369"/>
      <c r="J22" s="1369"/>
      <c r="K22" s="1370"/>
      <c r="L22" s="1371">
        <f>500-500</f>
        <v>0</v>
      </c>
      <c r="M22" s="1369"/>
      <c r="N22" s="1372">
        <f t="shared" ref="N22" si="8">SUM(L22:M22)</f>
        <v>0</v>
      </c>
      <c r="O22" s="1373"/>
      <c r="P22" s="1374"/>
      <c r="Q22" s="1374"/>
      <c r="R22" s="1374"/>
      <c r="S22" s="1445"/>
      <c r="T22" s="1445"/>
      <c r="U22" s="1446"/>
      <c r="V22" s="1445"/>
      <c r="W22" s="1374"/>
      <c r="X22" s="1373"/>
      <c r="Y22" s="1375">
        <f t="shared" ref="Y22" si="9">L22+P22+S22+V22</f>
        <v>0</v>
      </c>
      <c r="Z22" s="1375">
        <f t="shared" ref="Z22" si="10">M22+Q22+T22+W22</f>
        <v>0</v>
      </c>
      <c r="AA22" s="1375">
        <f t="shared" ref="AA22" si="11">SUM(Y22:Z22)</f>
        <v>0</v>
      </c>
      <c r="AB22" s="1373"/>
      <c r="AC22" s="1375">
        <f t="shared" ref="AC22" si="12">L22+P22+S22+V22</f>
        <v>0</v>
      </c>
      <c r="AD22" s="1376">
        <f t="shared" si="4"/>
        <v>0</v>
      </c>
      <c r="AE22" s="1372">
        <f t="shared" ref="AE22" si="13">SUM(AC22:AD22)</f>
        <v>0</v>
      </c>
      <c r="AF22" s="928"/>
      <c r="AG22" s="924"/>
      <c r="AH22" s="924"/>
      <c r="AI22" s="924"/>
      <c r="AK22" s="1309">
        <v>0</v>
      </c>
      <c r="AL22" s="1343">
        <v>0</v>
      </c>
      <c r="AM22" s="1314">
        <v>0</v>
      </c>
    </row>
    <row r="23" spans="1:39" ht="9" hidden="1" customHeight="1" x14ac:dyDescent="0.2">
      <c r="A23" s="1355"/>
      <c r="B23" s="1308"/>
      <c r="C23" s="1308"/>
      <c r="D23" s="1359"/>
      <c r="E23" s="1360"/>
      <c r="F23" s="1361"/>
      <c r="G23" s="1356"/>
      <c r="H23" s="1314"/>
      <c r="I23" s="1314"/>
      <c r="J23" s="1314"/>
      <c r="K23" s="1362"/>
      <c r="L23" s="1343"/>
      <c r="M23" s="1314"/>
      <c r="N23" s="1314"/>
      <c r="O23" s="1308"/>
      <c r="P23" s="1329"/>
      <c r="Q23" s="1329"/>
      <c r="R23" s="1329"/>
      <c r="S23" s="1415"/>
      <c r="T23" s="1415"/>
      <c r="U23" s="1432"/>
      <c r="V23" s="1415"/>
      <c r="W23" s="1329"/>
      <c r="X23" s="1308"/>
      <c r="Y23" s="1357"/>
      <c r="Z23" s="1357"/>
      <c r="AA23" s="1357"/>
      <c r="AB23" s="1308"/>
      <c r="AC23" s="1309"/>
      <c r="AD23" s="1343"/>
      <c r="AE23" s="1314"/>
      <c r="AF23" s="1314"/>
      <c r="AG23" s="1358"/>
      <c r="AH23" s="1358"/>
      <c r="AI23" s="1358"/>
      <c r="AK23" s="1309"/>
      <c r="AL23" s="1343"/>
      <c r="AM23" s="1314"/>
    </row>
    <row r="24" spans="1:39" s="161" customFormat="1" x14ac:dyDescent="0.2">
      <c r="A24" s="925"/>
      <c r="B24" s="996"/>
      <c r="C24" s="960" t="s">
        <v>158</v>
      </c>
      <c r="D24" s="979"/>
      <c r="E24" s="1289"/>
      <c r="F24" s="1088" t="s">
        <v>775</v>
      </c>
      <c r="G24" s="1088"/>
      <c r="H24" s="988">
        <f>SUM(H20:H22)</f>
        <v>10228</v>
      </c>
      <c r="I24" s="988">
        <f>SUM(I20:I22)</f>
        <v>1682</v>
      </c>
      <c r="J24" s="988">
        <f>SUM(J20:J22)</f>
        <v>11910</v>
      </c>
      <c r="K24" s="1153"/>
      <c r="L24" s="1003">
        <f>SUM(L20:L23)</f>
        <v>0</v>
      </c>
      <c r="M24" s="1003">
        <f t="shared" ref="M24:T24" si="14">SUM(M20:M23)</f>
        <v>0</v>
      </c>
      <c r="N24" s="1003">
        <f t="shared" si="14"/>
        <v>0</v>
      </c>
      <c r="O24" s="1003"/>
      <c r="P24" s="1003">
        <f t="shared" si="14"/>
        <v>0</v>
      </c>
      <c r="Q24" s="1003">
        <f t="shared" si="14"/>
        <v>0</v>
      </c>
      <c r="R24" s="1003"/>
      <c r="S24" s="1325">
        <f t="shared" si="14"/>
        <v>0</v>
      </c>
      <c r="T24" s="1325">
        <f t="shared" si="14"/>
        <v>0</v>
      </c>
      <c r="U24" s="1435"/>
      <c r="V24" s="1428">
        <f>SUM(V20:V21)</f>
        <v>0</v>
      </c>
      <c r="W24" s="955">
        <f>SUM(W20:W21)</f>
        <v>0</v>
      </c>
      <c r="X24" s="988"/>
      <c r="Y24" s="983">
        <f>SUM(Y20:Y21)</f>
        <v>0</v>
      </c>
      <c r="Z24" s="983">
        <f>SUM(Z20:Z21)</f>
        <v>0</v>
      </c>
      <c r="AA24" s="983">
        <f>SUM(AA20:AA21)</f>
        <v>0</v>
      </c>
      <c r="AB24" s="988"/>
      <c r="AC24" s="988">
        <f>SUM(AC20:AC23)</f>
        <v>0</v>
      </c>
      <c r="AD24" s="988">
        <f>SUM(AD20:AD23)</f>
        <v>0</v>
      </c>
      <c r="AE24" s="988">
        <f>SUM(AE20:AE23)</f>
        <v>0</v>
      </c>
      <c r="AF24" s="988"/>
      <c r="AG24" s="983">
        <f>SUM(AG20:AG21)</f>
        <v>0</v>
      </c>
      <c r="AH24" s="983">
        <f>SUM(AH20:AH21)</f>
        <v>0</v>
      </c>
      <c r="AI24" s="983">
        <f>SUM(AI20:AI21)</f>
        <v>0</v>
      </c>
      <c r="AK24" s="1324">
        <v>280</v>
      </c>
      <c r="AL24" s="1324">
        <v>0</v>
      </c>
      <c r="AM24" s="1324">
        <v>280</v>
      </c>
    </row>
    <row r="25" spans="1:39" x14ac:dyDescent="0.2">
      <c r="A25" s="925"/>
      <c r="B25" s="992"/>
      <c r="C25" s="921"/>
      <c r="D25" s="987"/>
      <c r="E25" s="1282"/>
      <c r="F25" s="1100"/>
      <c r="G25" s="1100"/>
      <c r="H25" s="941"/>
      <c r="I25" s="941"/>
      <c r="J25" s="988"/>
      <c r="K25" s="1100"/>
      <c r="L25" s="941"/>
      <c r="M25" s="941"/>
      <c r="N25" s="988"/>
      <c r="O25" s="921"/>
      <c r="P25" s="921"/>
      <c r="Q25" s="920"/>
      <c r="R25" s="921"/>
      <c r="S25" s="1413"/>
      <c r="T25" s="1413"/>
      <c r="U25" s="1413"/>
      <c r="V25" s="1408"/>
      <c r="W25" s="964"/>
      <c r="X25" s="921"/>
      <c r="Y25" s="948"/>
      <c r="Z25" s="1004"/>
      <c r="AA25" s="983"/>
      <c r="AB25" s="921"/>
      <c r="AC25" s="941"/>
      <c r="AD25" s="998"/>
      <c r="AE25" s="988"/>
      <c r="AF25" s="988"/>
      <c r="AG25" s="948"/>
      <c r="AH25" s="1004"/>
      <c r="AI25" s="983"/>
      <c r="AK25" s="1322"/>
      <c r="AL25" s="1342"/>
      <c r="AM25" s="1324"/>
    </row>
    <row r="26" spans="1:39" x14ac:dyDescent="0.2">
      <c r="A26" s="304" t="s">
        <v>8</v>
      </c>
      <c r="B26" s="304"/>
      <c r="C26" s="856" t="s">
        <v>233</v>
      </c>
      <c r="D26" s="890"/>
      <c r="E26" s="1281"/>
      <c r="F26" s="1109"/>
      <c r="G26" s="1109"/>
      <c r="H26" s="854"/>
      <c r="I26" s="854"/>
      <c r="J26" s="34"/>
      <c r="K26" s="1154"/>
      <c r="L26" s="823"/>
      <c r="M26" s="823"/>
      <c r="N26" s="823"/>
      <c r="O26" s="823"/>
      <c r="P26" s="823"/>
      <c r="Q26" s="823"/>
      <c r="R26" s="823"/>
      <c r="S26" s="1419"/>
      <c r="T26" s="1419"/>
      <c r="U26" s="1419"/>
      <c r="V26" s="1419"/>
      <c r="W26" s="823"/>
      <c r="X26" s="823"/>
      <c r="Y26" s="868"/>
      <c r="Z26" s="868"/>
      <c r="AA26" s="868"/>
      <c r="AB26" s="823"/>
      <c r="AC26" s="854"/>
      <c r="AD26" s="854"/>
      <c r="AE26" s="854"/>
      <c r="AF26" s="854"/>
      <c r="AG26" s="835"/>
      <c r="AH26" s="835"/>
      <c r="AI26" s="835"/>
      <c r="AJ26"/>
      <c r="AK26" s="1322"/>
      <c r="AL26" s="1322"/>
      <c r="AM26" s="1322"/>
    </row>
    <row r="27" spans="1:39" x14ac:dyDescent="0.2">
      <c r="A27" s="792"/>
      <c r="B27" s="820"/>
      <c r="C27" s="856"/>
      <c r="D27" s="890"/>
      <c r="E27" s="1281"/>
      <c r="F27" s="1109"/>
      <c r="G27" s="1109"/>
      <c r="H27" s="854"/>
      <c r="I27" s="854"/>
      <c r="J27" s="34"/>
      <c r="K27" s="1154"/>
      <c r="L27" s="823"/>
      <c r="M27" s="823"/>
      <c r="N27" s="823"/>
      <c r="O27" s="823"/>
      <c r="P27" s="823"/>
      <c r="Q27" s="823"/>
      <c r="R27" s="823"/>
      <c r="S27" s="1419"/>
      <c r="T27" s="1419"/>
      <c r="U27" s="1419"/>
      <c r="V27" s="1419"/>
      <c r="W27" s="823"/>
      <c r="X27" s="823"/>
      <c r="Y27" s="868"/>
      <c r="Z27" s="868"/>
      <c r="AA27" s="868"/>
      <c r="AB27" s="823"/>
      <c r="AC27" s="854"/>
      <c r="AD27" s="854"/>
      <c r="AE27" s="854"/>
      <c r="AF27" s="854"/>
      <c r="AG27" s="835"/>
      <c r="AH27" s="835"/>
      <c r="AI27" s="835"/>
      <c r="AJ27"/>
      <c r="AK27" s="1322"/>
      <c r="AL27" s="1322"/>
      <c r="AM27" s="1322"/>
    </row>
    <row r="28" spans="1:39" ht="12.75" customHeight="1" x14ac:dyDescent="0.2">
      <c r="A28" s="307" t="s">
        <v>1696</v>
      </c>
      <c r="B28" s="813" t="s">
        <v>359</v>
      </c>
      <c r="C28" s="1438" t="s">
        <v>1710</v>
      </c>
      <c r="D28" s="802" t="s">
        <v>1682</v>
      </c>
      <c r="E28" s="1264" t="s">
        <v>1624</v>
      </c>
      <c r="F28" s="1110" t="s">
        <v>774</v>
      </c>
      <c r="G28" s="1098" t="s">
        <v>786</v>
      </c>
      <c r="H28" s="819">
        <v>4000</v>
      </c>
      <c r="I28" s="819"/>
      <c r="J28" s="59">
        <f>SUM(H28:I28)</f>
        <v>4000</v>
      </c>
      <c r="K28" s="1071"/>
      <c r="L28" s="819"/>
      <c r="M28" s="819"/>
      <c r="N28" s="59">
        <f>SUM(L28:M28)</f>
        <v>0</v>
      </c>
      <c r="O28" s="1026"/>
      <c r="P28" s="1408"/>
      <c r="Q28" s="1408"/>
      <c r="R28" s="827"/>
      <c r="S28" s="1416"/>
      <c r="T28" s="1408"/>
      <c r="U28" s="1443"/>
      <c r="V28" s="1447"/>
      <c r="W28" s="929"/>
      <c r="X28" s="1026"/>
      <c r="Y28" s="830">
        <f>L28+P28+S28+V28</f>
        <v>0</v>
      </c>
      <c r="Z28" s="830">
        <f>M28+Q28+T28+W28</f>
        <v>0</v>
      </c>
      <c r="AA28" s="830">
        <f>SUM(Y28:Z28)</f>
        <v>0</v>
      </c>
      <c r="AB28" s="1026"/>
      <c r="AC28" s="819">
        <f>L28+P28+S28+V28</f>
        <v>0</v>
      </c>
      <c r="AD28" s="819">
        <f>M28+Q28+T28+W28</f>
        <v>0</v>
      </c>
      <c r="AE28" s="59">
        <f>SUM(AC28:AD28)</f>
        <v>0</v>
      </c>
      <c r="AF28" s="36"/>
      <c r="AG28" s="831">
        <f>Y28-AC28</f>
        <v>0</v>
      </c>
      <c r="AH28" s="831">
        <f>Z28-AD28</f>
        <v>0</v>
      </c>
      <c r="AI28" s="830">
        <f>SUM(AG28:AH28)</f>
        <v>0</v>
      </c>
      <c r="AJ28"/>
      <c r="AK28" s="1306">
        <v>0</v>
      </c>
      <c r="AL28" s="1306">
        <v>0</v>
      </c>
      <c r="AM28" s="59">
        <v>0</v>
      </c>
    </row>
    <row r="29" spans="1:39" ht="6" hidden="1" customHeight="1" x14ac:dyDescent="0.2">
      <c r="A29" s="792"/>
      <c r="B29" s="820"/>
      <c r="C29" s="856"/>
      <c r="D29" s="890"/>
      <c r="E29" s="1281"/>
      <c r="F29" s="1109"/>
      <c r="G29" s="1109"/>
      <c r="H29" s="854"/>
      <c r="I29" s="854"/>
      <c r="J29" s="34"/>
      <c r="K29" s="1154"/>
      <c r="L29" s="823"/>
      <c r="M29" s="823"/>
      <c r="N29" s="823"/>
      <c r="O29" s="823"/>
      <c r="P29" s="823"/>
      <c r="Q29" s="823"/>
      <c r="R29" s="823"/>
      <c r="S29" s="1419"/>
      <c r="T29" s="1419"/>
      <c r="U29" s="1419"/>
      <c r="V29" s="1419"/>
      <c r="W29" s="823"/>
      <c r="X29" s="823"/>
      <c r="Y29" s="868"/>
      <c r="Z29" s="868"/>
      <c r="AA29" s="868"/>
      <c r="AB29" s="823"/>
      <c r="AC29" s="854"/>
      <c r="AD29" s="854"/>
      <c r="AE29" s="854"/>
      <c r="AF29" s="854"/>
      <c r="AG29" s="835"/>
      <c r="AH29" s="835"/>
      <c r="AI29" s="835"/>
      <c r="AJ29"/>
      <c r="AK29" s="1322"/>
      <c r="AL29" s="1322"/>
      <c r="AM29" s="1322"/>
    </row>
    <row r="30" spans="1:39" x14ac:dyDescent="0.2">
      <c r="A30" s="792"/>
      <c r="B30" s="823"/>
      <c r="C30" s="823" t="s">
        <v>473</v>
      </c>
      <c r="D30" s="853"/>
      <c r="E30" s="1263"/>
      <c r="F30" s="1095" t="s">
        <v>775</v>
      </c>
      <c r="G30" s="1111"/>
      <c r="H30" s="858">
        <f>SUM(H28:H29)</f>
        <v>4000</v>
      </c>
      <c r="I30" s="858">
        <f>SUM(I28:I29)</f>
        <v>0</v>
      </c>
      <c r="J30" s="858">
        <f>SUM(J28:J29)</f>
        <v>4000</v>
      </c>
      <c r="K30" s="1144"/>
      <c r="L30" s="858">
        <f>SUM(L28:L29)</f>
        <v>0</v>
      </c>
      <c r="M30" s="858">
        <f>SUM(M28:M29)</f>
        <v>0</v>
      </c>
      <c r="N30" s="858">
        <f>SUM(N28:N29)</f>
        <v>0</v>
      </c>
      <c r="O30" s="858"/>
      <c r="P30" s="858">
        <f>SUM(P28:P29)</f>
        <v>0</v>
      </c>
      <c r="Q30" s="858">
        <f>SUM(Q28:Q29)</f>
        <v>0</v>
      </c>
      <c r="R30" s="858"/>
      <c r="S30" s="1427">
        <f>SUM(S28:S29)</f>
        <v>0</v>
      </c>
      <c r="T30" s="1427">
        <f>SUM(T28:T29)</f>
        <v>0</v>
      </c>
      <c r="U30" s="1427"/>
      <c r="V30" s="1427">
        <f t="shared" ref="V30:AI30" si="15">SUM(V28:V29)</f>
        <v>0</v>
      </c>
      <c r="W30" s="858">
        <f t="shared" si="15"/>
        <v>0</v>
      </c>
      <c r="X30" s="858"/>
      <c r="Y30" s="859">
        <f t="shared" si="15"/>
        <v>0</v>
      </c>
      <c r="Z30" s="859">
        <f t="shared" si="15"/>
        <v>0</v>
      </c>
      <c r="AA30" s="859">
        <f t="shared" si="15"/>
        <v>0</v>
      </c>
      <c r="AB30" s="858"/>
      <c r="AC30" s="858">
        <f t="shared" si="15"/>
        <v>0</v>
      </c>
      <c r="AD30" s="858">
        <f t="shared" si="15"/>
        <v>0</v>
      </c>
      <c r="AE30" s="858">
        <f t="shared" si="15"/>
        <v>0</v>
      </c>
      <c r="AF30" s="858"/>
      <c r="AG30" s="859">
        <f t="shared" si="15"/>
        <v>0</v>
      </c>
      <c r="AH30" s="859">
        <f t="shared" si="15"/>
        <v>0</v>
      </c>
      <c r="AI30" s="859">
        <f t="shared" si="15"/>
        <v>0</v>
      </c>
      <c r="AJ30"/>
      <c r="AK30" s="1316">
        <v>0</v>
      </c>
      <c r="AL30" s="1316">
        <v>0</v>
      </c>
      <c r="AM30" s="1316">
        <v>0</v>
      </c>
    </row>
    <row r="31" spans="1:39" x14ac:dyDescent="0.2">
      <c r="A31" s="925"/>
      <c r="B31" s="992"/>
      <c r="C31" s="921"/>
      <c r="D31" s="987"/>
      <c r="E31" s="1282"/>
      <c r="F31" s="1100"/>
      <c r="G31" s="1100"/>
      <c r="H31" s="941"/>
      <c r="I31" s="941"/>
      <c r="J31" s="988"/>
      <c r="K31" s="1100"/>
      <c r="L31" s="941"/>
      <c r="M31" s="941"/>
      <c r="N31" s="988"/>
      <c r="O31" s="921"/>
      <c r="P31" s="921"/>
      <c r="Q31" s="920"/>
      <c r="R31" s="921"/>
      <c r="S31" s="1413"/>
      <c r="T31" s="1413"/>
      <c r="U31" s="1413"/>
      <c r="V31" s="1408"/>
      <c r="W31" s="964"/>
      <c r="X31" s="921"/>
      <c r="Y31" s="948"/>
      <c r="Z31" s="1004"/>
      <c r="AA31" s="983"/>
      <c r="AB31" s="921"/>
      <c r="AC31" s="941"/>
      <c r="AD31" s="998"/>
      <c r="AE31" s="988"/>
      <c r="AF31" s="988"/>
      <c r="AG31" s="948"/>
      <c r="AH31" s="1004"/>
      <c r="AI31" s="983"/>
      <c r="AK31" s="1322"/>
      <c r="AL31" s="1342"/>
      <c r="AM31" s="1324"/>
    </row>
    <row r="32" spans="1:39" x14ac:dyDescent="0.2">
      <c r="A32" s="304" t="s">
        <v>8</v>
      </c>
      <c r="B32" s="304"/>
      <c r="C32" s="967" t="s">
        <v>676</v>
      </c>
      <c r="D32" s="953"/>
      <c r="E32" s="1183"/>
      <c r="F32" s="1112"/>
      <c r="G32" s="1112"/>
      <c r="H32" s="941"/>
      <c r="I32" s="941"/>
      <c r="J32" s="988"/>
      <c r="K32" s="1112"/>
      <c r="L32" s="966"/>
      <c r="M32" s="966"/>
      <c r="N32" s="966"/>
      <c r="O32" s="1024"/>
      <c r="P32" s="993"/>
      <c r="Q32" s="993"/>
      <c r="R32" s="993"/>
      <c r="S32" s="1421"/>
      <c r="T32" s="1421"/>
      <c r="U32" s="1405"/>
      <c r="V32" s="1421"/>
      <c r="W32" s="993"/>
      <c r="X32" s="945"/>
      <c r="Y32" s="947"/>
      <c r="Z32" s="947"/>
      <c r="AA32" s="947"/>
      <c r="AB32" s="945"/>
      <c r="AC32" s="966"/>
      <c r="AD32" s="966"/>
      <c r="AE32" s="966"/>
      <c r="AF32" s="988"/>
      <c r="AG32" s="948"/>
      <c r="AH32" s="1004"/>
      <c r="AI32" s="983"/>
      <c r="AK32" s="1317"/>
      <c r="AL32" s="1317"/>
      <c r="AM32" s="1317"/>
    </row>
    <row r="33" spans="1:40" x14ac:dyDescent="0.2">
      <c r="A33" s="925"/>
      <c r="B33" s="945"/>
      <c r="C33" s="945"/>
      <c r="D33" s="953"/>
      <c r="E33" s="1183"/>
      <c r="F33" s="1112"/>
      <c r="G33" s="1112"/>
      <c r="H33" s="941"/>
      <c r="I33" s="941"/>
      <c r="J33" s="988"/>
      <c r="K33" s="1112"/>
      <c r="L33" s="966"/>
      <c r="M33" s="966"/>
      <c r="N33" s="966"/>
      <c r="O33" s="945"/>
      <c r="P33" s="993"/>
      <c r="Q33" s="993"/>
      <c r="R33" s="993"/>
      <c r="S33" s="1421"/>
      <c r="T33" s="1421"/>
      <c r="U33" s="1405"/>
      <c r="V33" s="1421"/>
      <c r="W33" s="993"/>
      <c r="X33" s="945"/>
      <c r="Y33" s="947"/>
      <c r="Z33" s="947"/>
      <c r="AA33" s="947"/>
      <c r="AB33" s="945"/>
      <c r="AC33" s="966"/>
      <c r="AD33" s="966"/>
      <c r="AE33" s="966"/>
      <c r="AF33" s="988"/>
      <c r="AG33" s="948"/>
      <c r="AH33" s="1004"/>
      <c r="AI33" s="983"/>
      <c r="AK33" s="1317"/>
      <c r="AL33" s="1317"/>
      <c r="AM33" s="1317"/>
    </row>
    <row r="34" spans="1:40" ht="25.5" x14ac:dyDescent="0.2">
      <c r="A34" s="1388" t="s">
        <v>1696</v>
      </c>
      <c r="B34" s="1389" t="s">
        <v>1521</v>
      </c>
      <c r="C34" s="1389" t="s">
        <v>1523</v>
      </c>
      <c r="D34" s="1440" t="s">
        <v>1702</v>
      </c>
      <c r="E34" s="639" t="s">
        <v>1627</v>
      </c>
      <c r="F34" s="1390" t="s">
        <v>1221</v>
      </c>
      <c r="G34" s="1391" t="s">
        <v>786</v>
      </c>
      <c r="H34" s="1392">
        <v>25000</v>
      </c>
      <c r="I34" s="1389"/>
      <c r="J34" s="1393">
        <f>SUM(H34:I34)</f>
        <v>25000</v>
      </c>
      <c r="K34" s="1394"/>
      <c r="L34" s="1392"/>
      <c r="M34" s="1389"/>
      <c r="N34" s="1393">
        <f>SUM(L34:M34)</f>
        <v>0</v>
      </c>
      <c r="O34" s="1389"/>
      <c r="P34" s="1393"/>
      <c r="Q34" s="166"/>
      <c r="R34" s="166"/>
      <c r="S34" s="1418"/>
      <c r="T34" s="1418"/>
      <c r="U34" s="1448"/>
      <c r="V34" s="1449"/>
      <c r="W34" s="1392"/>
      <c r="X34" s="1389"/>
      <c r="Y34" s="1396">
        <f>L34+P34+S34+V34</f>
        <v>0</v>
      </c>
      <c r="Z34" s="1396"/>
      <c r="AA34" s="1396">
        <f>SUM(Y34:Z34)</f>
        <v>0</v>
      </c>
      <c r="AB34" s="1389"/>
      <c r="AC34" s="1392">
        <f>L34+P34+S34+V34</f>
        <v>0</v>
      </c>
      <c r="AD34" s="1392"/>
      <c r="AE34" s="1393">
        <f>SUM(AC34:AD34)</f>
        <v>0</v>
      </c>
      <c r="AF34" s="763"/>
      <c r="AG34" s="1397">
        <f>Y34-AC34</f>
        <v>0</v>
      </c>
      <c r="AH34" s="1397"/>
      <c r="AI34" s="1396">
        <f>SUM(AG34:AH34)</f>
        <v>0</v>
      </c>
      <c r="AJ34" s="362"/>
      <c r="AK34" s="1398">
        <v>0</v>
      </c>
      <c r="AL34" s="1398"/>
      <c r="AM34" s="1393">
        <v>0</v>
      </c>
      <c r="AN34" s="1399"/>
    </row>
    <row r="35" spans="1:40" ht="25.5" x14ac:dyDescent="0.2">
      <c r="A35" s="1388" t="s">
        <v>1696</v>
      </c>
      <c r="B35" s="1389" t="s">
        <v>1522</v>
      </c>
      <c r="C35" s="1439" t="s">
        <v>1524</v>
      </c>
      <c r="D35" s="1440" t="s">
        <v>1703</v>
      </c>
      <c r="E35" s="639" t="s">
        <v>1628</v>
      </c>
      <c r="F35" s="1390" t="s">
        <v>1221</v>
      </c>
      <c r="G35" s="1391" t="s">
        <v>786</v>
      </c>
      <c r="H35" s="1392">
        <f>123000-13000</f>
        <v>110000</v>
      </c>
      <c r="I35" s="1389"/>
      <c r="J35" s="1393">
        <f>SUM(H35)</f>
        <v>110000</v>
      </c>
      <c r="K35" s="1394"/>
      <c r="L35" s="1392"/>
      <c r="M35" s="1389"/>
      <c r="N35" s="1393">
        <f>SUM(L35)</f>
        <v>0</v>
      </c>
      <c r="O35" s="1389"/>
      <c r="P35" s="1393"/>
      <c r="Q35" s="166"/>
      <c r="R35" s="166"/>
      <c r="S35" s="1418"/>
      <c r="T35" s="1418"/>
      <c r="U35" s="1448"/>
      <c r="V35" s="1449"/>
      <c r="W35" s="1392"/>
      <c r="X35" s="1389"/>
      <c r="Y35" s="1396">
        <f>L35+P35+S35+V35</f>
        <v>0</v>
      </c>
      <c r="Z35" s="1396"/>
      <c r="AA35" s="1396">
        <f>SUM(Y35:Z35)</f>
        <v>0</v>
      </c>
      <c r="AB35" s="1389"/>
      <c r="AC35" s="1392">
        <f>L35+P35+S35+V35</f>
        <v>0</v>
      </c>
      <c r="AD35" s="1392"/>
      <c r="AE35" s="1393">
        <f>SUM(AC35)</f>
        <v>0</v>
      </c>
      <c r="AF35" s="1400"/>
      <c r="AG35" s="1397">
        <f>Y35-AC35</f>
        <v>0</v>
      </c>
      <c r="AH35" s="1397"/>
      <c r="AI35" s="1396">
        <f>SUM(AG35:AH35)</f>
        <v>0</v>
      </c>
      <c r="AJ35" s="362"/>
      <c r="AK35" s="1401">
        <v>0</v>
      </c>
      <c r="AL35" s="1398"/>
      <c r="AM35" s="1393">
        <v>0</v>
      </c>
      <c r="AN35" s="1399"/>
    </row>
    <row r="36" spans="1:40" ht="25.5" x14ac:dyDescent="0.2">
      <c r="A36" s="1388" t="s">
        <v>1696</v>
      </c>
      <c r="B36" s="1389"/>
      <c r="C36" s="1439" t="s">
        <v>1680</v>
      </c>
      <c r="D36" s="1440" t="s">
        <v>1705</v>
      </c>
      <c r="E36" s="639" t="s">
        <v>1628</v>
      </c>
      <c r="F36" s="1390" t="s">
        <v>1221</v>
      </c>
      <c r="G36" s="1391" t="s">
        <v>786</v>
      </c>
      <c r="H36" s="1392">
        <v>50000</v>
      </c>
      <c r="I36" s="1389"/>
      <c r="J36" s="1393">
        <f>SUM(H36)</f>
        <v>50000</v>
      </c>
      <c r="K36" s="1394"/>
      <c r="L36" s="1392"/>
      <c r="M36" s="1389"/>
      <c r="N36" s="1393">
        <f>SUM(L36)</f>
        <v>0</v>
      </c>
      <c r="O36" s="1389"/>
      <c r="P36" s="1395"/>
      <c r="Q36" s="166"/>
      <c r="R36" s="166"/>
      <c r="S36" s="1418"/>
      <c r="T36" s="1418"/>
      <c r="U36" s="1448"/>
      <c r="V36" s="1449"/>
      <c r="W36" s="1392"/>
      <c r="X36" s="1389"/>
      <c r="Y36" s="1396">
        <f>L36+P36+S36+V36</f>
        <v>0</v>
      </c>
      <c r="Z36" s="1396"/>
      <c r="AA36" s="1396">
        <f>SUM(Y36:Z36)</f>
        <v>0</v>
      </c>
      <c r="AB36" s="1389"/>
      <c r="AC36" s="1392">
        <f>L36+P36+S36+V36</f>
        <v>0</v>
      </c>
      <c r="AD36" s="1392"/>
      <c r="AE36" s="1393">
        <f>SUM(AC36)</f>
        <v>0</v>
      </c>
      <c r="AF36" s="1400"/>
      <c r="AG36" s="1397">
        <f>Y36-AC36</f>
        <v>0</v>
      </c>
      <c r="AH36" s="1397"/>
      <c r="AI36" s="1396">
        <f>SUM(AG36:AH36)</f>
        <v>0</v>
      </c>
      <c r="AJ36" s="362"/>
      <c r="AK36" s="1401">
        <v>0</v>
      </c>
      <c r="AL36" s="1398"/>
      <c r="AM36" s="1393">
        <v>0</v>
      </c>
      <c r="AN36" s="1399"/>
    </row>
    <row r="37" spans="1:40" x14ac:dyDescent="0.2">
      <c r="A37" s="792"/>
      <c r="B37" s="813"/>
      <c r="C37" s="493"/>
      <c r="D37" s="802"/>
      <c r="E37" s="1264"/>
      <c r="F37" s="1069"/>
      <c r="G37" s="1098"/>
      <c r="H37" s="887"/>
      <c r="I37" s="857"/>
      <c r="J37" s="72"/>
      <c r="K37" s="1071"/>
      <c r="L37" s="887"/>
      <c r="M37" s="857"/>
      <c r="N37" s="72"/>
      <c r="O37" s="857"/>
      <c r="P37" s="910"/>
      <c r="Q37" s="827"/>
      <c r="R37" s="827"/>
      <c r="S37" s="1415"/>
      <c r="T37" s="1415"/>
      <c r="U37" s="1420"/>
      <c r="V37" s="1424"/>
      <c r="W37" s="910"/>
      <c r="X37" s="857"/>
      <c r="Y37" s="830"/>
      <c r="Z37" s="830"/>
      <c r="AA37" s="830"/>
      <c r="AB37" s="857"/>
      <c r="AC37" s="893"/>
      <c r="AD37" s="887"/>
      <c r="AE37" s="72"/>
      <c r="AF37" s="72"/>
      <c r="AG37" s="831"/>
      <c r="AH37" s="831"/>
      <c r="AI37" s="830"/>
      <c r="AJ37" s="96"/>
      <c r="AK37" s="1327"/>
      <c r="AL37" s="1313"/>
      <c r="AM37" s="72"/>
    </row>
    <row r="38" spans="1:40" ht="14.25" x14ac:dyDescent="0.2">
      <c r="A38" s="1027" t="s">
        <v>1480</v>
      </c>
      <c r="B38" s="52"/>
      <c r="C38" s="52"/>
      <c r="D38" s="56"/>
      <c r="E38" s="149"/>
      <c r="F38" s="1105"/>
      <c r="G38" s="1105"/>
      <c r="H38" s="23"/>
      <c r="I38" s="23"/>
      <c r="J38" s="23"/>
      <c r="K38" s="1112"/>
      <c r="L38" s="23"/>
      <c r="M38" s="23"/>
      <c r="N38" s="23"/>
      <c r="O38" s="52"/>
      <c r="P38" s="144"/>
      <c r="Q38" s="144"/>
      <c r="R38" s="144"/>
      <c r="S38" s="1421"/>
      <c r="T38" s="1421"/>
      <c r="U38" s="1405"/>
      <c r="V38" s="1421"/>
      <c r="W38" s="144"/>
      <c r="X38" s="52"/>
      <c r="Y38" s="680"/>
      <c r="Z38" s="680"/>
      <c r="AA38" s="680"/>
      <c r="AB38" s="52"/>
      <c r="AC38" s="23"/>
      <c r="AD38" s="23"/>
      <c r="AE38" s="23"/>
      <c r="AF38" s="23"/>
      <c r="AG38" s="677"/>
      <c r="AH38" s="677"/>
      <c r="AI38" s="677"/>
      <c r="AJ38"/>
      <c r="AK38" s="1317"/>
      <c r="AL38" s="1317"/>
      <c r="AM38" s="1317"/>
    </row>
    <row r="39" spans="1:40" ht="12.75" customHeight="1" x14ac:dyDescent="0.2">
      <c r="A39" s="301"/>
      <c r="B39" s="52"/>
      <c r="C39" s="52"/>
      <c r="D39" s="56"/>
      <c r="E39" s="149"/>
      <c r="F39" s="1105"/>
      <c r="G39" s="1105"/>
      <c r="H39" s="23"/>
      <c r="I39" s="23"/>
      <c r="J39" s="23"/>
      <c r="K39" s="1112"/>
      <c r="L39" s="23"/>
      <c r="M39" s="23"/>
      <c r="N39" s="23"/>
      <c r="O39" s="52"/>
      <c r="P39" s="144"/>
      <c r="Q39" s="144"/>
      <c r="R39" s="144"/>
      <c r="S39" s="1421"/>
      <c r="T39" s="1421"/>
      <c r="U39" s="1405"/>
      <c r="V39" s="1421"/>
      <c r="W39" s="144"/>
      <c r="X39" s="52"/>
      <c r="Y39" s="680"/>
      <c r="Z39" s="680"/>
      <c r="AA39" s="680"/>
      <c r="AB39" s="52"/>
      <c r="AC39" s="23"/>
      <c r="AD39" s="23"/>
      <c r="AE39" s="23"/>
      <c r="AF39" s="23"/>
      <c r="AG39" s="677"/>
      <c r="AH39" s="677"/>
      <c r="AI39" s="677"/>
      <c r="AJ39"/>
      <c r="AK39" s="1317"/>
      <c r="AL39" s="1317"/>
      <c r="AM39" s="1317"/>
    </row>
    <row r="40" spans="1:40" x14ac:dyDescent="0.2">
      <c r="A40" s="307" t="s">
        <v>1696</v>
      </c>
      <c r="B40" s="52" t="s">
        <v>743</v>
      </c>
      <c r="C40" s="52" t="s">
        <v>744</v>
      </c>
      <c r="D40" s="56" t="s">
        <v>1721</v>
      </c>
      <c r="E40" s="639" t="s">
        <v>1631</v>
      </c>
      <c r="F40" s="1103" t="s">
        <v>1222</v>
      </c>
      <c r="G40" s="1061" t="s">
        <v>786</v>
      </c>
      <c r="H40" s="35"/>
      <c r="I40" s="35"/>
      <c r="J40" s="75">
        <f>SUM(H40:I40)</f>
        <v>0</v>
      </c>
      <c r="K40" s="1071"/>
      <c r="L40" s="105"/>
      <c r="M40" s="35"/>
      <c r="N40" s="75">
        <v>0</v>
      </c>
      <c r="O40" s="52"/>
      <c r="P40" s="1415"/>
      <c r="Q40" s="137"/>
      <c r="R40" s="144"/>
      <c r="S40" s="1431"/>
      <c r="T40" s="1415"/>
      <c r="U40" s="1405"/>
      <c r="V40" s="1421"/>
      <c r="W40" s="144"/>
      <c r="X40" s="52"/>
      <c r="Y40" s="696">
        <f>L40+P40+S40+V40</f>
        <v>0</v>
      </c>
      <c r="Z40" s="696"/>
      <c r="AA40" s="696">
        <f>SUM(Y40:Z40)</f>
        <v>0</v>
      </c>
      <c r="AB40" s="52"/>
      <c r="AC40" s="313">
        <f>P40+S40+V40</f>
        <v>0</v>
      </c>
      <c r="AD40" s="35"/>
      <c r="AE40" s="75">
        <f>SUM(AC40:AD40)</f>
        <v>0</v>
      </c>
      <c r="AF40" s="75"/>
      <c r="AG40" s="702">
        <f t="shared" ref="AG40:AH43" si="16">Y40-AC40</f>
        <v>0</v>
      </c>
      <c r="AH40" s="702">
        <f t="shared" si="16"/>
        <v>0</v>
      </c>
      <c r="AI40" s="696">
        <f>SUM(AG40:AH40)</f>
        <v>0</v>
      </c>
      <c r="AJ40" s="96"/>
      <c r="AK40" s="1323">
        <v>5294.2340000000004</v>
      </c>
      <c r="AL40" s="1306"/>
      <c r="AM40" s="1323">
        <v>5294.2340000000004</v>
      </c>
    </row>
    <row r="41" spans="1:40" hidden="1" x14ac:dyDescent="0.2">
      <c r="A41" s="307" t="s">
        <v>1696</v>
      </c>
      <c r="B41" s="52" t="s">
        <v>176</v>
      </c>
      <c r="C41" s="52" t="s">
        <v>1359</v>
      </c>
      <c r="D41" s="56" t="s">
        <v>1237</v>
      </c>
      <c r="E41" s="639"/>
      <c r="F41" s="1103" t="s">
        <v>1222</v>
      </c>
      <c r="G41" s="1061" t="s">
        <v>786</v>
      </c>
      <c r="H41" s="35"/>
      <c r="I41" s="75"/>
      <c r="J41" s="75">
        <f>SUM(H41:I41)</f>
        <v>0</v>
      </c>
      <c r="K41" s="1071"/>
      <c r="L41" s="105"/>
      <c r="M41" s="75"/>
      <c r="N41" s="75">
        <v>0</v>
      </c>
      <c r="O41" s="52"/>
      <c r="P41" s="66"/>
      <c r="Q41" s="137"/>
      <c r="R41" s="144"/>
      <c r="S41" s="1450"/>
      <c r="T41" s="1421"/>
      <c r="U41" s="1405"/>
      <c r="V41" s="1415"/>
      <c r="W41" s="137"/>
      <c r="X41" s="52"/>
      <c r="Y41" s="696">
        <f>L41+P41+S41+V41</f>
        <v>0</v>
      </c>
      <c r="Z41" s="696"/>
      <c r="AA41" s="696">
        <f>SUM(Y41:Z41)</f>
        <v>0</v>
      </c>
      <c r="AB41" s="52"/>
      <c r="AC41" s="313">
        <f t="shared" ref="AC41:AC43" si="17">P41+S41+V41</f>
        <v>0</v>
      </c>
      <c r="AD41" s="75"/>
      <c r="AE41" s="75">
        <f>SUM(AC41:AD41)</f>
        <v>0</v>
      </c>
      <c r="AF41" s="75"/>
      <c r="AG41" s="702">
        <f t="shared" si="16"/>
        <v>0</v>
      </c>
      <c r="AH41" s="702">
        <f t="shared" si="16"/>
        <v>0</v>
      </c>
      <c r="AI41" s="696">
        <f>SUM(AG41:AH41)</f>
        <v>0</v>
      </c>
      <c r="AJ41" s="96"/>
      <c r="AK41" s="1323">
        <v>0</v>
      </c>
      <c r="AL41" s="1323"/>
      <c r="AM41" s="1323">
        <v>0</v>
      </c>
    </row>
    <row r="42" spans="1:40" x14ac:dyDescent="0.2">
      <c r="A42" s="307" t="s">
        <v>1696</v>
      </c>
      <c r="B42" s="52" t="s">
        <v>176</v>
      </c>
      <c r="C42" s="52" t="s">
        <v>99</v>
      </c>
      <c r="D42" s="56" t="s">
        <v>1722</v>
      </c>
      <c r="E42" s="639" t="s">
        <v>1632</v>
      </c>
      <c r="F42" s="1103" t="s">
        <v>1222</v>
      </c>
      <c r="G42" s="1061" t="s">
        <v>786</v>
      </c>
      <c r="H42" s="35"/>
      <c r="I42" s="75"/>
      <c r="J42" s="75">
        <f>SUM(H42:I42)</f>
        <v>0</v>
      </c>
      <c r="K42" s="1071"/>
      <c r="L42" s="105"/>
      <c r="M42" s="75"/>
      <c r="N42" s="75">
        <v>0</v>
      </c>
      <c r="O42" s="52"/>
      <c r="P42" s="1415"/>
      <c r="Q42" s="137"/>
      <c r="R42" s="144"/>
      <c r="S42" s="1431"/>
      <c r="T42" s="1421"/>
      <c r="U42" s="1405"/>
      <c r="V42" s="1415"/>
      <c r="W42" s="137"/>
      <c r="X42" s="52"/>
      <c r="Y42" s="696">
        <f>L42+P42+S42+V42</f>
        <v>0</v>
      </c>
      <c r="Z42" s="696"/>
      <c r="AA42" s="696">
        <f>SUM(Y42:Z42)</f>
        <v>0</v>
      </c>
      <c r="AB42" s="52"/>
      <c r="AC42" s="313">
        <f t="shared" si="17"/>
        <v>0</v>
      </c>
      <c r="AD42" s="75"/>
      <c r="AE42" s="75">
        <f>SUM(AC42:AD42)</f>
        <v>0</v>
      </c>
      <c r="AF42" s="75"/>
      <c r="AG42" s="702">
        <f t="shared" si="16"/>
        <v>0</v>
      </c>
      <c r="AH42" s="702">
        <f t="shared" si="16"/>
        <v>0</v>
      </c>
      <c r="AI42" s="696">
        <f>SUM(AG42:AH42)</f>
        <v>0</v>
      </c>
      <c r="AJ42" s="96"/>
      <c r="AK42" s="1323">
        <v>43948.19200000001</v>
      </c>
      <c r="AL42" s="1323"/>
      <c r="AM42" s="1323">
        <v>43948.19200000001</v>
      </c>
    </row>
    <row r="43" spans="1:40" x14ac:dyDescent="0.2">
      <c r="A43" s="307" t="s">
        <v>1696</v>
      </c>
      <c r="B43" s="52" t="s">
        <v>664</v>
      </c>
      <c r="C43" s="52" t="s">
        <v>531</v>
      </c>
      <c r="D43" s="56" t="s">
        <v>1723</v>
      </c>
      <c r="E43" s="639" t="s">
        <v>1618</v>
      </c>
      <c r="F43" s="1103" t="s">
        <v>1222</v>
      </c>
      <c r="G43" s="1061" t="s">
        <v>786</v>
      </c>
      <c r="H43" s="35"/>
      <c r="I43" s="75"/>
      <c r="J43" s="75">
        <f>SUM(H43:I43)</f>
        <v>0</v>
      </c>
      <c r="K43" s="1071"/>
      <c r="L43" s="105"/>
      <c r="M43" s="75"/>
      <c r="N43" s="75">
        <v>0</v>
      </c>
      <c r="O43" s="52"/>
      <c r="P43" s="1415"/>
      <c r="Q43" s="137"/>
      <c r="R43" s="144"/>
      <c r="S43" s="1416"/>
      <c r="T43" s="1421"/>
      <c r="U43" s="1405"/>
      <c r="V43" s="1415"/>
      <c r="W43" s="137"/>
      <c r="X43" s="52"/>
      <c r="Y43" s="696">
        <f>L43+P43+S43+V43</f>
        <v>0</v>
      </c>
      <c r="Z43" s="696"/>
      <c r="AA43" s="696">
        <f>SUM(Y43:Z43)</f>
        <v>0</v>
      </c>
      <c r="AB43" s="52"/>
      <c r="AC43" s="75">
        <f t="shared" si="17"/>
        <v>0</v>
      </c>
      <c r="AD43" s="75"/>
      <c r="AE43" s="75">
        <f>SUM(AC43:AD43)</f>
        <v>0</v>
      </c>
      <c r="AF43" s="75"/>
      <c r="AG43" s="702">
        <f t="shared" si="16"/>
        <v>0</v>
      </c>
      <c r="AH43" s="702">
        <f t="shared" si="16"/>
        <v>0</v>
      </c>
      <c r="AI43" s="696">
        <f>SUM(AG43:AH43)</f>
        <v>0</v>
      </c>
      <c r="AJ43" s="96"/>
      <c r="AK43" s="1323">
        <v>0</v>
      </c>
      <c r="AL43" s="1323"/>
      <c r="AM43" s="1323">
        <v>0</v>
      </c>
    </row>
    <row r="44" spans="1:40" ht="6" hidden="1" customHeight="1" x14ac:dyDescent="0.2">
      <c r="A44" s="925"/>
      <c r="B44" s="992"/>
      <c r="C44" s="945"/>
      <c r="D44" s="987"/>
      <c r="E44" s="1275"/>
      <c r="F44" s="1113"/>
      <c r="G44" s="1113"/>
      <c r="H44" s="941"/>
      <c r="I44" s="941"/>
      <c r="J44" s="988"/>
      <c r="K44" s="1113"/>
      <c r="L44" s="966"/>
      <c r="M44" s="966"/>
      <c r="N44" s="966"/>
      <c r="O44" s="945"/>
      <c r="P44" s="993"/>
      <c r="Q44" s="993"/>
      <c r="R44" s="993"/>
      <c r="S44" s="1421"/>
      <c r="T44" s="1421"/>
      <c r="U44" s="1405"/>
      <c r="V44" s="1421"/>
      <c r="W44" s="993"/>
      <c r="X44" s="945"/>
      <c r="Y44" s="947"/>
      <c r="Z44" s="947"/>
      <c r="AA44" s="947"/>
      <c r="AB44" s="945"/>
      <c r="AC44" s="966"/>
      <c r="AD44" s="966"/>
      <c r="AE44" s="966"/>
      <c r="AF44" s="988"/>
      <c r="AG44" s="948"/>
      <c r="AH44" s="1004"/>
      <c r="AI44" s="983"/>
      <c r="AK44" s="1317"/>
      <c r="AL44" s="1317"/>
      <c r="AM44" s="1317"/>
    </row>
    <row r="45" spans="1:40" x14ac:dyDescent="0.2">
      <c r="A45" s="925"/>
      <c r="B45" s="992"/>
      <c r="C45" s="58" t="s">
        <v>259</v>
      </c>
      <c r="D45" s="987"/>
      <c r="E45" s="1275"/>
      <c r="F45" s="1113"/>
      <c r="G45" s="1113"/>
      <c r="H45" s="991">
        <f>SUM(H40:H44)</f>
        <v>0</v>
      </c>
      <c r="I45" s="991"/>
      <c r="J45" s="991">
        <f>SUM(J40:J44)</f>
        <v>0</v>
      </c>
      <c r="K45" s="1113"/>
      <c r="L45" s="991">
        <f>SUM(L40:L44)</f>
        <v>0</v>
      </c>
      <c r="M45" s="991"/>
      <c r="N45" s="991">
        <f>SUM(N40:N44)</f>
        <v>0</v>
      </c>
      <c r="O45" s="991"/>
      <c r="P45" s="991">
        <f>SUM(P40:P44)</f>
        <v>0</v>
      </c>
      <c r="Q45" s="991"/>
      <c r="R45" s="991"/>
      <c r="S45" s="1427">
        <f>SUM(S40:S44)</f>
        <v>0</v>
      </c>
      <c r="T45" s="1427"/>
      <c r="U45" s="1427"/>
      <c r="V45" s="1427">
        <f>SUM(V40:V44)</f>
        <v>0</v>
      </c>
      <c r="W45" s="991">
        <f>SUM(W40:W44)</f>
        <v>0</v>
      </c>
      <c r="X45" s="991"/>
      <c r="Y45" s="1023">
        <f>SUM(Y40:Y44)</f>
        <v>0</v>
      </c>
      <c r="Z45" s="1023"/>
      <c r="AA45" s="1023">
        <f>SUM(AA40:AA44)</f>
        <v>0</v>
      </c>
      <c r="AB45" s="991"/>
      <c r="AC45" s="991">
        <f>SUM(AC40:AC44)</f>
        <v>0</v>
      </c>
      <c r="AD45" s="991"/>
      <c r="AE45" s="991">
        <f>SUM(AE40:AE44)</f>
        <v>0</v>
      </c>
      <c r="AF45" s="988"/>
      <c r="AG45" s="948"/>
      <c r="AH45" s="1004"/>
      <c r="AI45" s="983"/>
      <c r="AK45" s="1316">
        <v>49242.426000000007</v>
      </c>
      <c r="AL45" s="1316"/>
      <c r="AM45" s="1316">
        <v>49242.426000000007</v>
      </c>
    </row>
    <row r="46" spans="1:40" x14ac:dyDescent="0.2">
      <c r="A46" s="925"/>
      <c r="B46" s="992"/>
      <c r="C46" s="921"/>
      <c r="D46" s="987"/>
      <c r="E46" s="1282"/>
      <c r="F46" s="987"/>
      <c r="G46" s="987"/>
      <c r="H46" s="941"/>
      <c r="I46" s="941"/>
      <c r="J46" s="988"/>
      <c r="K46" s="987"/>
      <c r="L46" s="941"/>
      <c r="M46" s="941"/>
      <c r="N46" s="988"/>
      <c r="O46" s="921"/>
      <c r="P46" s="921"/>
      <c r="Q46" s="921"/>
      <c r="R46" s="921"/>
      <c r="S46" s="1413"/>
      <c r="T46" s="1413"/>
      <c r="U46" s="1413"/>
      <c r="V46" s="1408"/>
      <c r="W46" s="964"/>
      <c r="X46" s="921"/>
      <c r="Y46" s="948"/>
      <c r="Z46" s="1004"/>
      <c r="AA46" s="983"/>
      <c r="AB46" s="921"/>
      <c r="AC46" s="941"/>
      <c r="AD46" s="998"/>
      <c r="AE46" s="988"/>
      <c r="AF46" s="988"/>
      <c r="AG46" s="948"/>
      <c r="AH46" s="1004"/>
      <c r="AI46" s="983"/>
      <c r="AK46" s="1322"/>
      <c r="AL46" s="1342"/>
      <c r="AM46" s="1324"/>
    </row>
    <row r="47" spans="1:40" x14ac:dyDescent="0.2">
      <c r="A47" s="925"/>
      <c r="B47" s="992"/>
      <c r="C47" s="952" t="s">
        <v>111</v>
      </c>
      <c r="D47" s="987"/>
      <c r="E47" s="1282"/>
      <c r="F47" s="987"/>
      <c r="G47" s="987"/>
      <c r="H47" s="988">
        <f t="shared" ref="H47:J47" si="18">H14+H18+H24+H30+H34+H35+H36+H45</f>
        <v>201865</v>
      </c>
      <c r="I47" s="988">
        <f t="shared" si="18"/>
        <v>1682</v>
      </c>
      <c r="J47" s="988">
        <f t="shared" si="18"/>
        <v>203547</v>
      </c>
      <c r="K47" s="987"/>
      <c r="L47" s="988">
        <f t="shared" ref="L47:AD47" si="19">L14+L18+L24+L30+L34+L35+L36+L45</f>
        <v>0</v>
      </c>
      <c r="M47" s="988">
        <f t="shared" si="19"/>
        <v>0</v>
      </c>
      <c r="N47" s="988">
        <f t="shared" si="19"/>
        <v>0</v>
      </c>
      <c r="O47" s="988"/>
      <c r="P47" s="988">
        <f t="shared" si="19"/>
        <v>0</v>
      </c>
      <c r="Q47" s="988">
        <f t="shared" si="19"/>
        <v>0</v>
      </c>
      <c r="R47" s="988">
        <f t="shared" si="19"/>
        <v>0</v>
      </c>
      <c r="S47" s="1435">
        <f t="shared" si="19"/>
        <v>0</v>
      </c>
      <c r="T47" s="1435">
        <f t="shared" si="19"/>
        <v>0</v>
      </c>
      <c r="U47" s="1435"/>
      <c r="V47" s="1435">
        <f t="shared" si="19"/>
        <v>0</v>
      </c>
      <c r="W47" s="988">
        <f t="shared" si="19"/>
        <v>0</v>
      </c>
      <c r="X47" s="988">
        <f t="shared" si="19"/>
        <v>0</v>
      </c>
      <c r="Y47" s="988">
        <f t="shared" si="19"/>
        <v>0</v>
      </c>
      <c r="Z47" s="988">
        <f t="shared" si="19"/>
        <v>0</v>
      </c>
      <c r="AA47" s="988">
        <f t="shared" si="19"/>
        <v>0</v>
      </c>
      <c r="AB47" s="988">
        <f t="shared" si="19"/>
        <v>0</v>
      </c>
      <c r="AC47" s="988">
        <f t="shared" si="19"/>
        <v>0</v>
      </c>
      <c r="AD47" s="988">
        <f t="shared" si="19"/>
        <v>0</v>
      </c>
      <c r="AE47" s="988">
        <f>AE14+AE18+AE24+AE30+AE34+AE35+AE36+AE45</f>
        <v>0</v>
      </c>
      <c r="AF47" s="988">
        <f t="shared" ref="AF47:AJ47" si="20">AF14+AF18+AF24+AF30+AF34+AF35+AF36+AF45</f>
        <v>0</v>
      </c>
      <c r="AG47" s="988">
        <f t="shared" si="20"/>
        <v>0</v>
      </c>
      <c r="AH47" s="988">
        <f t="shared" si="20"/>
        <v>0</v>
      </c>
      <c r="AI47" s="988">
        <f t="shared" si="20"/>
        <v>0</v>
      </c>
      <c r="AJ47" s="988">
        <f t="shared" si="20"/>
        <v>0</v>
      </c>
      <c r="AK47" s="988">
        <v>49522.426000000007</v>
      </c>
      <c r="AL47" s="988">
        <v>0</v>
      </c>
      <c r="AM47" s="988">
        <v>49522.426000000007</v>
      </c>
    </row>
    <row r="48" spans="1:40" x14ac:dyDescent="0.2">
      <c r="A48" s="992"/>
      <c r="B48" s="992"/>
      <c r="C48" s="952"/>
      <c r="D48" s="952"/>
      <c r="E48" s="1282"/>
      <c r="F48" s="987"/>
      <c r="G48" s="987"/>
      <c r="H48" s="988"/>
      <c r="I48" s="988"/>
      <c r="J48" s="988"/>
      <c r="K48" s="987"/>
      <c r="L48" s="952"/>
      <c r="M48" s="952"/>
      <c r="N48" s="952"/>
      <c r="O48" s="952"/>
      <c r="P48" s="952"/>
      <c r="Q48" s="952"/>
      <c r="R48" s="952"/>
      <c r="S48" s="1433"/>
      <c r="T48" s="1433"/>
      <c r="U48" s="1433"/>
      <c r="V48" s="1427"/>
      <c r="W48" s="991"/>
      <c r="X48" s="952"/>
      <c r="Y48" s="982"/>
      <c r="Z48" s="982"/>
      <c r="AA48" s="982"/>
      <c r="AB48" s="952"/>
      <c r="AC48" s="988"/>
      <c r="AD48" s="1003"/>
      <c r="AE48" s="988"/>
      <c r="AF48" s="988"/>
      <c r="AG48" s="983"/>
      <c r="AH48" s="983"/>
      <c r="AI48" s="983"/>
      <c r="AK48" s="1324"/>
      <c r="AL48" s="1325"/>
      <c r="AM48" s="1324"/>
    </row>
    <row r="49" spans="1:39" x14ac:dyDescent="0.2">
      <c r="A49" s="20"/>
      <c r="B49" s="20"/>
      <c r="C49" s="1025" t="s">
        <v>466</v>
      </c>
      <c r="D49" s="94"/>
      <c r="E49" s="1267"/>
      <c r="F49" s="53"/>
      <c r="G49" s="53"/>
      <c r="H49" s="87"/>
      <c r="I49" s="87"/>
      <c r="J49" s="87"/>
      <c r="K49" s="987"/>
      <c r="L49" s="94"/>
      <c r="M49" s="94"/>
      <c r="N49" s="94"/>
      <c r="O49" s="94"/>
      <c r="P49" s="94"/>
      <c r="Q49" s="94"/>
      <c r="R49" s="94"/>
      <c r="S49" s="1433"/>
      <c r="T49" s="1433"/>
      <c r="U49" s="1433"/>
      <c r="V49" s="1427"/>
      <c r="W49" s="68"/>
      <c r="X49" s="94"/>
      <c r="Y49" s="710"/>
      <c r="Z49" s="710"/>
      <c r="AA49" s="710"/>
      <c r="AB49" s="94"/>
      <c r="AC49" s="87"/>
      <c r="AD49" s="88"/>
      <c r="AE49" s="87"/>
      <c r="AF49" s="87"/>
      <c r="AG49" s="682"/>
      <c r="AH49" s="682"/>
      <c r="AI49" s="682"/>
      <c r="AK49" s="1324"/>
      <c r="AL49" s="1325"/>
      <c r="AM49" s="1324"/>
    </row>
    <row r="50" spans="1:39" x14ac:dyDescent="0.2">
      <c r="A50" s="20"/>
      <c r="B50" s="20"/>
      <c r="C50" s="94"/>
      <c r="D50" s="94"/>
      <c r="E50" s="1267"/>
      <c r="F50" s="53"/>
      <c r="G50" s="53"/>
      <c r="H50" s="87"/>
      <c r="I50" s="87"/>
      <c r="J50" s="87"/>
      <c r="K50" s="987"/>
      <c r="L50" s="94"/>
      <c r="M50" s="94"/>
      <c r="N50" s="94"/>
      <c r="O50" s="94"/>
      <c r="P50" s="94"/>
      <c r="Q50" s="94"/>
      <c r="R50" s="94"/>
      <c r="S50" s="1433"/>
      <c r="T50" s="1433"/>
      <c r="U50" s="1433"/>
      <c r="V50" s="1427"/>
      <c r="W50" s="68"/>
      <c r="X50" s="94"/>
      <c r="Y50" s="710"/>
      <c r="Z50" s="710"/>
      <c r="AA50" s="710"/>
      <c r="AB50" s="94"/>
      <c r="AC50" s="87"/>
      <c r="AD50" s="88"/>
      <c r="AE50" s="87"/>
      <c r="AF50" s="87"/>
      <c r="AG50" s="682"/>
      <c r="AH50" s="682"/>
      <c r="AI50" s="682"/>
      <c r="AK50" s="1324"/>
      <c r="AL50" s="1325"/>
      <c r="AM50" s="1324"/>
    </row>
    <row r="51" spans="1:39" x14ac:dyDescent="0.2">
      <c r="A51" s="304" t="s">
        <v>745</v>
      </c>
      <c r="B51" s="304"/>
      <c r="C51" s="81" t="s">
        <v>536</v>
      </c>
      <c r="D51" s="94"/>
      <c r="E51" s="1267"/>
      <c r="F51" s="53"/>
      <c r="G51" s="53"/>
      <c r="H51" s="87"/>
      <c r="I51" s="87"/>
      <c r="J51" s="87"/>
      <c r="K51" s="987"/>
      <c r="L51" s="94"/>
      <c r="M51" s="94"/>
      <c r="N51" s="94"/>
      <c r="O51" s="94"/>
      <c r="P51" s="94"/>
      <c r="Q51" s="94"/>
      <c r="R51" s="94"/>
      <c r="S51" s="1433"/>
      <c r="T51" s="1433"/>
      <c r="U51" s="1433"/>
      <c r="V51" s="1427"/>
      <c r="W51" s="68"/>
      <c r="X51" s="94"/>
      <c r="Y51" s="710"/>
      <c r="Z51" s="710"/>
      <c r="AA51" s="710"/>
      <c r="AB51" s="94"/>
      <c r="AC51" s="87"/>
      <c r="AD51" s="88"/>
      <c r="AE51" s="87"/>
      <c r="AF51" s="87"/>
      <c r="AG51" s="682"/>
      <c r="AH51" s="682"/>
      <c r="AI51" s="682"/>
      <c r="AK51" s="1324"/>
      <c r="AL51" s="1325"/>
      <c r="AM51" s="1324"/>
    </row>
    <row r="52" spans="1:39" ht="12.75" customHeight="1" x14ac:dyDescent="0.2">
      <c r="A52" s="20"/>
      <c r="B52" s="20"/>
      <c r="C52" s="94"/>
      <c r="D52" s="94"/>
      <c r="E52" s="1267"/>
      <c r="F52" s="53"/>
      <c r="G52" s="53"/>
      <c r="H52" s="87"/>
      <c r="I52" s="87"/>
      <c r="J52" s="87"/>
      <c r="K52" s="987"/>
      <c r="L52" s="94"/>
      <c r="M52" s="94"/>
      <c r="N52" s="94"/>
      <c r="O52" s="94"/>
      <c r="P52" s="94"/>
      <c r="Q52" s="94"/>
      <c r="R52" s="94"/>
      <c r="S52" s="1433"/>
      <c r="T52" s="1433"/>
      <c r="U52" s="1433"/>
      <c r="V52" s="1427"/>
      <c r="W52" s="68"/>
      <c r="X52" s="94"/>
      <c r="Y52" s="710"/>
      <c r="Z52" s="710"/>
      <c r="AA52" s="710"/>
      <c r="AB52" s="94"/>
      <c r="AC52" s="87"/>
      <c r="AD52" s="88"/>
      <c r="AE52" s="87"/>
      <c r="AF52" s="87"/>
      <c r="AG52" s="682"/>
      <c r="AH52" s="682"/>
      <c r="AI52" s="682"/>
      <c r="AK52" s="1324"/>
      <c r="AL52" s="1325"/>
      <c r="AM52" s="1324"/>
    </row>
    <row r="53" spans="1:39" ht="12" customHeight="1" x14ac:dyDescent="0.2">
      <c r="A53" s="945" t="s">
        <v>824</v>
      </c>
      <c r="B53" s="945" t="s">
        <v>1539</v>
      </c>
      <c r="C53" s="1020" t="s">
        <v>1509</v>
      </c>
      <c r="D53" s="56" t="s">
        <v>1540</v>
      </c>
      <c r="E53" s="1259" t="s">
        <v>1626</v>
      </c>
      <c r="F53" s="1061" t="s">
        <v>619</v>
      </c>
      <c r="G53" s="1061" t="s">
        <v>786</v>
      </c>
      <c r="H53" s="1020"/>
      <c r="I53" s="952"/>
      <c r="J53" s="35">
        <f>SUM(H53:I53)</f>
        <v>0</v>
      </c>
      <c r="K53" s="987"/>
      <c r="L53" s="1020"/>
      <c r="M53" s="952"/>
      <c r="N53" s="35">
        <f>SUM(L53:M53)</f>
        <v>0</v>
      </c>
      <c r="O53" s="952"/>
      <c r="P53" s="952"/>
      <c r="Q53" s="952"/>
      <c r="R53" s="952"/>
      <c r="S53" s="1433"/>
      <c r="T53" s="1433"/>
      <c r="U53" s="1433"/>
      <c r="V53" s="1429"/>
      <c r="W53" s="991"/>
      <c r="X53" s="952"/>
      <c r="Y53" s="677">
        <f>L53+P53+S53+V53</f>
        <v>0</v>
      </c>
      <c r="Z53" s="982"/>
      <c r="AA53" s="677">
        <f>SUM(Y53:Z53)</f>
        <v>0</v>
      </c>
      <c r="AB53" s="952"/>
      <c r="AC53" s="131">
        <f>L53+P53+S53+V53</f>
        <v>0</v>
      </c>
      <c r="AD53" s="37"/>
      <c r="AE53" s="75">
        <f>SUM(AC53:AD53)</f>
        <v>0</v>
      </c>
      <c r="AF53" s="988"/>
      <c r="AG53" s="983"/>
      <c r="AH53" s="983"/>
      <c r="AI53" s="983"/>
      <c r="AK53" s="1314">
        <v>0</v>
      </c>
      <c r="AL53" s="1312"/>
      <c r="AM53" s="1323">
        <v>0</v>
      </c>
    </row>
    <row r="54" spans="1:39" ht="12.75" customHeight="1" x14ac:dyDescent="0.2">
      <c r="A54" s="301" t="s">
        <v>1687</v>
      </c>
      <c r="B54" s="52" t="s">
        <v>1084</v>
      </c>
      <c r="C54" s="132" t="s">
        <v>1711</v>
      </c>
      <c r="D54" s="1359" t="s">
        <v>1693</v>
      </c>
      <c r="E54" s="1259" t="s">
        <v>1625</v>
      </c>
      <c r="F54" s="1061" t="s">
        <v>619</v>
      </c>
      <c r="G54" s="1061" t="s">
        <v>786</v>
      </c>
      <c r="H54" s="66">
        <v>10000</v>
      </c>
      <c r="I54" s="37"/>
      <c r="J54" s="35">
        <f>SUM(H54:I54)</f>
        <v>10000</v>
      </c>
      <c r="K54" s="1071"/>
      <c r="L54" s="66"/>
      <c r="M54" s="37"/>
      <c r="N54" s="35">
        <f>SUM(L54:M54)</f>
        <v>0</v>
      </c>
      <c r="O54" s="37"/>
      <c r="P54" s="37"/>
      <c r="Q54" s="37"/>
      <c r="R54" s="37"/>
      <c r="S54" s="1416"/>
      <c r="T54" s="1428"/>
      <c r="U54" s="1428"/>
      <c r="V54" s="1428"/>
      <c r="W54" s="37"/>
      <c r="X54" s="37"/>
      <c r="Y54" s="677">
        <f>L54+P54+S54+V54</f>
        <v>0</v>
      </c>
      <c r="Z54" s="677"/>
      <c r="AA54" s="677">
        <f>SUM(Y54:Z54)</f>
        <v>0</v>
      </c>
      <c r="AB54" s="37"/>
      <c r="AC54" s="36">
        <f>L54+P54+S54+V54</f>
        <v>0</v>
      </c>
      <c r="AD54" s="37"/>
      <c r="AE54" s="75">
        <f>SUM(AC54:AD54)</f>
        <v>0</v>
      </c>
      <c r="AF54" s="87"/>
      <c r="AG54" s="687">
        <f>Y54-AC54</f>
        <v>0</v>
      </c>
      <c r="AH54" s="687"/>
      <c r="AI54" s="677">
        <f>SUM(AG54:AH54)</f>
        <v>0</v>
      </c>
      <c r="AK54" s="1314">
        <v>700</v>
      </c>
      <c r="AL54" s="1312"/>
      <c r="AM54" s="1323">
        <v>700</v>
      </c>
    </row>
    <row r="55" spans="1:39" x14ac:dyDescent="0.2">
      <c r="A55" s="534" t="s">
        <v>1083</v>
      </c>
      <c r="B55" s="81" t="s">
        <v>619</v>
      </c>
      <c r="C55" s="81" t="s">
        <v>581</v>
      </c>
      <c r="D55" s="94"/>
      <c r="E55" s="1267"/>
      <c r="F55" s="1067"/>
      <c r="G55" s="1067"/>
      <c r="H55" s="72">
        <f>SUM(H53:H54)</f>
        <v>10000</v>
      </c>
      <c r="I55" s="72"/>
      <c r="J55" s="72">
        <f>SUM(J53:J54)</f>
        <v>10000</v>
      </c>
      <c r="K55" s="1155"/>
      <c r="L55" s="72">
        <f>SUM(L53:L54)</f>
        <v>0</v>
      </c>
      <c r="M55" s="37"/>
      <c r="N55" s="72">
        <f>SUM(N53:N54)</f>
        <v>0</v>
      </c>
      <c r="O55" s="37"/>
      <c r="P55" s="72">
        <f>SUM(P53:P54)</f>
        <v>0</v>
      </c>
      <c r="Q55" s="37"/>
      <c r="R55" s="37"/>
      <c r="S55" s="1409">
        <f>SUM(S53:S54)</f>
        <v>0</v>
      </c>
      <c r="T55" s="1428"/>
      <c r="U55" s="1428"/>
      <c r="V55" s="72">
        <f>SUM(V53:V54)</f>
        <v>0</v>
      </c>
      <c r="W55" s="37"/>
      <c r="X55" s="37"/>
      <c r="Y55" s="722">
        <f>SUM(Y53:Y54)</f>
        <v>0</v>
      </c>
      <c r="Z55" s="722"/>
      <c r="AA55" s="722">
        <f>SUM(AA53:AA54)</f>
        <v>0</v>
      </c>
      <c r="AB55" s="38"/>
      <c r="AC55" s="72">
        <f>SUM(AC53:AC54)</f>
        <v>0</v>
      </c>
      <c r="AD55" s="72"/>
      <c r="AE55" s="72">
        <f>SUM(AE53:AE54)</f>
        <v>0</v>
      </c>
      <c r="AF55" s="72">
        <f t="shared" ref="AF55:AI55" si="21">SUM(AF53:AF54)</f>
        <v>0</v>
      </c>
      <c r="AG55" s="72">
        <f t="shared" si="21"/>
        <v>0</v>
      </c>
      <c r="AH55" s="72">
        <f t="shared" si="21"/>
        <v>0</v>
      </c>
      <c r="AI55" s="72">
        <f t="shared" si="21"/>
        <v>0</v>
      </c>
      <c r="AK55" s="1313">
        <v>700</v>
      </c>
      <c r="AL55" s="72"/>
      <c r="AM55" s="72">
        <v>700</v>
      </c>
    </row>
    <row r="56" spans="1:39" x14ac:dyDescent="0.2">
      <c r="A56" s="20"/>
      <c r="B56" s="20"/>
      <c r="C56" s="94"/>
      <c r="D56" s="94"/>
      <c r="E56" s="1267"/>
      <c r="F56" s="1067"/>
      <c r="G56" s="1067"/>
      <c r="H56" s="87"/>
      <c r="I56" s="88"/>
      <c r="J56" s="87"/>
      <c r="K56" s="1100"/>
      <c r="L56" s="94"/>
      <c r="M56" s="94"/>
      <c r="N56" s="94"/>
      <c r="O56" s="94"/>
      <c r="P56" s="94"/>
      <c r="Q56" s="94"/>
      <c r="R56" s="94"/>
      <c r="S56" s="1433"/>
      <c r="T56" s="1433"/>
      <c r="U56" s="1433"/>
      <c r="V56" s="1427"/>
      <c r="W56" s="68"/>
      <c r="X56" s="94"/>
      <c r="Y56" s="682"/>
      <c r="Z56" s="728"/>
      <c r="AA56" s="682"/>
      <c r="AB56" s="94"/>
      <c r="AC56" s="87"/>
      <c r="AD56" s="88"/>
      <c r="AE56" s="87"/>
      <c r="AF56" s="87"/>
      <c r="AG56" s="682"/>
      <c r="AH56" s="728"/>
      <c r="AI56" s="682"/>
      <c r="AK56" s="1324"/>
      <c r="AL56" s="1325"/>
      <c r="AM56" s="1324"/>
    </row>
    <row r="57" spans="1:39" x14ac:dyDescent="0.2">
      <c r="A57" s="304" t="s">
        <v>745</v>
      </c>
      <c r="B57" s="304"/>
      <c r="C57" s="58" t="s">
        <v>673</v>
      </c>
      <c r="D57" s="952"/>
      <c r="E57" s="1282"/>
      <c r="F57" s="1100"/>
      <c r="G57" s="1100"/>
      <c r="H57" s="988"/>
      <c r="I57" s="1003"/>
      <c r="J57" s="988"/>
      <c r="K57" s="1100"/>
      <c r="L57" s="952"/>
      <c r="M57" s="952"/>
      <c r="N57" s="952"/>
      <c r="O57" s="952"/>
      <c r="P57" s="952"/>
      <c r="Q57" s="952"/>
      <c r="R57" s="952"/>
      <c r="S57" s="1433"/>
      <c r="T57" s="1433"/>
      <c r="U57" s="1433"/>
      <c r="V57" s="1427"/>
      <c r="W57" s="991"/>
      <c r="X57" s="952"/>
      <c r="Y57" s="983"/>
      <c r="Z57" s="1001"/>
      <c r="AA57" s="983"/>
      <c r="AB57" s="952"/>
      <c r="AC57" s="988"/>
      <c r="AD57" s="1003"/>
      <c r="AE57" s="988"/>
      <c r="AF57" s="988"/>
      <c r="AG57" s="983"/>
      <c r="AH57" s="1001"/>
      <c r="AI57" s="983"/>
      <c r="AK57" s="1324"/>
      <c r="AL57" s="1325"/>
      <c r="AM57" s="1324"/>
    </row>
    <row r="58" spans="1:39" ht="12.75" customHeight="1" x14ac:dyDescent="0.2">
      <c r="A58" s="992"/>
      <c r="B58" s="992"/>
      <c r="C58" s="39"/>
      <c r="D58" s="952"/>
      <c r="E58" s="1282"/>
      <c r="F58" s="1100"/>
      <c r="G58" s="1100"/>
      <c r="H58" s="988"/>
      <c r="I58" s="1003"/>
      <c r="J58" s="988"/>
      <c r="K58" s="1100"/>
      <c r="L58" s="952"/>
      <c r="M58" s="952"/>
      <c r="N58" s="952"/>
      <c r="O58" s="952"/>
      <c r="P58" s="952"/>
      <c r="Q58" s="952"/>
      <c r="R58" s="952"/>
      <c r="S58" s="1433"/>
      <c r="T58" s="1433"/>
      <c r="U58" s="1433"/>
      <c r="V58" s="1427"/>
      <c r="W58" s="991"/>
      <c r="X58" s="952"/>
      <c r="Y58" s="983"/>
      <c r="Z58" s="1001"/>
      <c r="AA58" s="983"/>
      <c r="AB58" s="952"/>
      <c r="AC58" s="988"/>
      <c r="AD58" s="1003"/>
      <c r="AE58" s="988"/>
      <c r="AF58" s="988"/>
      <c r="AG58" s="983"/>
      <c r="AH58" s="1001"/>
      <c r="AI58" s="983"/>
      <c r="AK58" s="1324"/>
      <c r="AL58" s="1325"/>
      <c r="AM58" s="1324"/>
    </row>
    <row r="59" spans="1:39" x14ac:dyDescent="0.2">
      <c r="A59" s="301" t="s">
        <v>1687</v>
      </c>
      <c r="B59" s="945" t="s">
        <v>508</v>
      </c>
      <c r="C59" s="963" t="s">
        <v>1717</v>
      </c>
      <c r="D59" s="953" t="s">
        <v>1704</v>
      </c>
      <c r="E59" s="1259" t="s">
        <v>1629</v>
      </c>
      <c r="F59" s="1071" t="s">
        <v>624</v>
      </c>
      <c r="G59" s="1061" t="s">
        <v>786</v>
      </c>
      <c r="H59" s="1237">
        <f>2400-2400</f>
        <v>0</v>
      </c>
      <c r="I59" s="920">
        <f>648-648</f>
        <v>0</v>
      </c>
      <c r="J59" s="920">
        <f>SUM(H59:I59)</f>
        <v>0</v>
      </c>
      <c r="K59" s="1071"/>
      <c r="L59" s="920">
        <f>2400-2400</f>
        <v>0</v>
      </c>
      <c r="M59" s="920">
        <f>648-648</f>
        <v>0</v>
      </c>
      <c r="N59" s="920">
        <f>SUM(L59:M59)</f>
        <v>0</v>
      </c>
      <c r="O59" s="945"/>
      <c r="P59" s="920"/>
      <c r="Q59" s="945"/>
      <c r="R59" s="945"/>
      <c r="S59" s="1407"/>
      <c r="T59" s="1407"/>
      <c r="U59" s="1405"/>
      <c r="V59" s="76"/>
      <c r="W59" s="76"/>
      <c r="X59" s="152"/>
      <c r="Y59" s="977">
        <f>L59+P59+S59+V59</f>
        <v>0</v>
      </c>
      <c r="Z59" s="977"/>
      <c r="AA59" s="977">
        <f>SUM(Y59:Z59)</f>
        <v>0</v>
      </c>
      <c r="AB59" s="152"/>
      <c r="AC59" s="36">
        <f>L59+P59+S59+V59</f>
        <v>0</v>
      </c>
      <c r="AD59" s="36">
        <f>M59+Q59+T59+W59</f>
        <v>0</v>
      </c>
      <c r="AE59" s="920">
        <f>SUM(AC59:AD59)</f>
        <v>0</v>
      </c>
      <c r="AF59" s="988"/>
      <c r="AG59" s="687">
        <f>Y59-AC59</f>
        <v>0</v>
      </c>
      <c r="AH59" s="687"/>
      <c r="AI59" s="677">
        <f>SUM(AG59:AH59)</f>
        <v>0</v>
      </c>
      <c r="AJ59" s="1243"/>
      <c r="AK59" s="1306">
        <v>5200</v>
      </c>
      <c r="AL59" s="36">
        <v>1404</v>
      </c>
      <c r="AM59" s="1306">
        <v>6604</v>
      </c>
    </row>
    <row r="60" spans="1:39" x14ac:dyDescent="0.2">
      <c r="A60" s="986" t="s">
        <v>41</v>
      </c>
      <c r="B60" s="960" t="s">
        <v>624</v>
      </c>
      <c r="C60" s="984" t="s">
        <v>592</v>
      </c>
      <c r="D60" s="979"/>
      <c r="E60" s="1270"/>
      <c r="F60" s="1114"/>
      <c r="G60" s="1114"/>
      <c r="H60" s="955">
        <f>SUM(H59:H59)</f>
        <v>0</v>
      </c>
      <c r="I60" s="955">
        <f>SUM(I59:I59)</f>
        <v>0</v>
      </c>
      <c r="J60" s="955">
        <f>SUM(J59:J59)</f>
        <v>0</v>
      </c>
      <c r="K60" s="1114"/>
      <c r="L60" s="955">
        <f>SUM(L59:L59)</f>
        <v>0</v>
      </c>
      <c r="M60" s="955">
        <f>SUM(M59:M59)</f>
        <v>0</v>
      </c>
      <c r="N60" s="955">
        <f>SUM(N59:N59)</f>
        <v>0</v>
      </c>
      <c r="O60" s="955"/>
      <c r="P60" s="955">
        <f>SUM(P59:P59)</f>
        <v>0</v>
      </c>
      <c r="Q60" s="955">
        <f>SUM(Q59:Q59)</f>
        <v>0</v>
      </c>
      <c r="R60" s="960"/>
      <c r="S60" s="1428">
        <f>SUM(S59:S59)</f>
        <v>0</v>
      </c>
      <c r="T60" s="1428">
        <f t="shared" ref="T60" si="22">SUM(T59:T59)</f>
        <v>0</v>
      </c>
      <c r="U60" s="1428"/>
      <c r="V60" s="1428">
        <f>SUM(V59:V59)</f>
        <v>0</v>
      </c>
      <c r="W60" s="955"/>
      <c r="X60" s="955"/>
      <c r="Y60" s="983">
        <f>SUM(Y59:Y59)</f>
        <v>0</v>
      </c>
      <c r="Z60" s="983"/>
      <c r="AA60" s="983">
        <f>SUM(AA59:AA59)</f>
        <v>0</v>
      </c>
      <c r="AB60" s="955"/>
      <c r="AC60" s="955">
        <f>SUM(AC59:AC59)</f>
        <v>0</v>
      </c>
      <c r="AD60" s="955">
        <f t="shared" ref="AD60" si="23">SUM(AD59:AD59)</f>
        <v>0</v>
      </c>
      <c r="AE60" s="955">
        <f>SUM(AE59:AE59)</f>
        <v>0</v>
      </c>
      <c r="AF60" s="988"/>
      <c r="AG60" s="983">
        <f>SUM(AG59:AG59)</f>
        <v>0</v>
      </c>
      <c r="AH60" s="1001"/>
      <c r="AI60" s="983">
        <f>SUM(AI59:AI59)</f>
        <v>0</v>
      </c>
      <c r="AK60" s="1312">
        <v>5200</v>
      </c>
      <c r="AL60" s="1312">
        <v>1404</v>
      </c>
      <c r="AM60" s="1312">
        <v>6604</v>
      </c>
    </row>
    <row r="61" spans="1:39" ht="18.75" customHeight="1" x14ac:dyDescent="0.2">
      <c r="A61" s="945"/>
      <c r="B61" s="945"/>
      <c r="C61" s="39"/>
      <c r="D61" s="952"/>
      <c r="E61" s="1259"/>
      <c r="F61" s="1071"/>
      <c r="G61" s="1071"/>
      <c r="H61" s="988"/>
      <c r="I61" s="1003"/>
      <c r="J61" s="988"/>
      <c r="K61" s="1100"/>
      <c r="L61" s="952"/>
      <c r="M61" s="952"/>
      <c r="N61" s="952"/>
      <c r="O61" s="952"/>
      <c r="P61" s="952"/>
      <c r="Q61" s="952"/>
      <c r="R61" s="952"/>
      <c r="S61" s="1433"/>
      <c r="T61" s="1433"/>
      <c r="U61" s="1433"/>
      <c r="V61" s="1427"/>
      <c r="W61" s="991"/>
      <c r="X61" s="952"/>
      <c r="Y61" s="983"/>
      <c r="Z61" s="1001"/>
      <c r="AA61" s="983"/>
      <c r="AB61" s="952"/>
      <c r="AC61" s="988"/>
      <c r="AD61" s="1003"/>
      <c r="AE61" s="988"/>
      <c r="AF61" s="988"/>
      <c r="AG61" s="983"/>
      <c r="AH61" s="1001"/>
      <c r="AI61" s="983"/>
      <c r="AK61" s="1324"/>
      <c r="AL61" s="1325"/>
      <c r="AM61" s="1324"/>
    </row>
    <row r="62" spans="1:39" ht="15.75" customHeight="1" x14ac:dyDescent="0.2">
      <c r="A62" s="951" t="s">
        <v>824</v>
      </c>
      <c r="B62" s="945" t="s">
        <v>741</v>
      </c>
      <c r="C62" s="963" t="s">
        <v>335</v>
      </c>
      <c r="D62" s="953" t="s">
        <v>957</v>
      </c>
      <c r="E62" s="1259" t="s">
        <v>1630</v>
      </c>
      <c r="F62" s="1071" t="s">
        <v>627</v>
      </c>
      <c r="G62" s="1061" t="s">
        <v>786</v>
      </c>
      <c r="H62" s="952"/>
      <c r="I62" s="920">
        <f>648-648</f>
        <v>0</v>
      </c>
      <c r="J62" s="920">
        <f>SUM(H62:I62)</f>
        <v>0</v>
      </c>
      <c r="K62" s="1071"/>
      <c r="L62" s="952"/>
      <c r="M62" s="920">
        <f>648-648</f>
        <v>0</v>
      </c>
      <c r="N62" s="920">
        <f>SUM(L62:M62)</f>
        <v>0</v>
      </c>
      <c r="O62" s="952"/>
      <c r="P62" s="952"/>
      <c r="Q62" s="952"/>
      <c r="R62" s="952"/>
      <c r="S62" s="1433"/>
      <c r="T62" s="1434">
        <f>648+324+648-1620</f>
        <v>0</v>
      </c>
      <c r="U62" s="1433"/>
      <c r="V62" s="1427"/>
      <c r="W62" s="991"/>
      <c r="X62" s="952"/>
      <c r="Y62" s="977"/>
      <c r="Z62" s="977">
        <f>M62+Q62+T62+W62</f>
        <v>0</v>
      </c>
      <c r="AA62" s="977">
        <f>SUM(Y62:Z62)</f>
        <v>0</v>
      </c>
      <c r="AB62" s="952"/>
      <c r="AC62" s="988"/>
      <c r="AD62" s="36">
        <f>M62+Q62+T62+W62</f>
        <v>0</v>
      </c>
      <c r="AE62" s="920">
        <f>SUM(AC62:AD62)</f>
        <v>0</v>
      </c>
      <c r="AF62" s="988"/>
      <c r="AG62" s="687"/>
      <c r="AH62" s="687">
        <f>Z62-AD62</f>
        <v>0</v>
      </c>
      <c r="AI62" s="677">
        <f>SUM(AG62:AH62)</f>
        <v>0</v>
      </c>
      <c r="AK62" s="1324"/>
      <c r="AL62" s="36">
        <v>0</v>
      </c>
      <c r="AM62" s="1306">
        <v>0</v>
      </c>
    </row>
    <row r="63" spans="1:39" ht="18.75" customHeight="1" x14ac:dyDescent="0.2">
      <c r="A63" s="986" t="s">
        <v>44</v>
      </c>
      <c r="B63" s="960" t="s">
        <v>627</v>
      </c>
      <c r="C63" s="984" t="s">
        <v>595</v>
      </c>
      <c r="D63" s="952"/>
      <c r="E63" s="1259"/>
      <c r="F63" s="1071"/>
      <c r="G63" s="1071"/>
      <c r="H63" s="952"/>
      <c r="I63" s="955">
        <f>SUM(I62:I62)</f>
        <v>0</v>
      </c>
      <c r="J63" s="955">
        <f>SUM(J62:J62)</f>
        <v>0</v>
      </c>
      <c r="K63" s="1100"/>
      <c r="L63" s="952"/>
      <c r="M63" s="955">
        <f>SUM(M62:M62)</f>
        <v>0</v>
      </c>
      <c r="N63" s="955">
        <f>SUM(N62:N62)</f>
        <v>0</v>
      </c>
      <c r="O63" s="955"/>
      <c r="P63" s="955"/>
      <c r="Q63" s="955">
        <f t="shared" ref="Q63:AE63" si="24">SUM(Q62:Q62)</f>
        <v>0</v>
      </c>
      <c r="R63" s="955"/>
      <c r="S63" s="1428"/>
      <c r="T63" s="1428">
        <f t="shared" si="24"/>
        <v>0</v>
      </c>
      <c r="U63" s="1428"/>
      <c r="V63" s="1428">
        <f t="shared" si="24"/>
        <v>0</v>
      </c>
      <c r="W63" s="955">
        <f t="shared" si="24"/>
        <v>0</v>
      </c>
      <c r="X63" s="955"/>
      <c r="Y63" s="983">
        <f t="shared" si="24"/>
        <v>0</v>
      </c>
      <c r="Z63" s="983">
        <f t="shared" si="24"/>
        <v>0</v>
      </c>
      <c r="AA63" s="983">
        <f t="shared" si="24"/>
        <v>0</v>
      </c>
      <c r="AB63" s="955"/>
      <c r="AC63" s="955"/>
      <c r="AD63" s="955">
        <f t="shared" si="24"/>
        <v>0</v>
      </c>
      <c r="AE63" s="955">
        <f t="shared" si="24"/>
        <v>0</v>
      </c>
      <c r="AF63" s="988"/>
      <c r="AG63" s="983"/>
      <c r="AH63" s="1001">
        <f t="shared" ref="AH63" si="25">SUM(AH62:AH62)</f>
        <v>0</v>
      </c>
      <c r="AI63" s="983">
        <f t="shared" ref="AI63" si="26">SUM(AI62:AI62)</f>
        <v>0</v>
      </c>
      <c r="AK63" s="1312"/>
      <c r="AL63" s="1312">
        <v>0</v>
      </c>
      <c r="AM63" s="1312">
        <v>0</v>
      </c>
    </row>
    <row r="64" spans="1:39" x14ac:dyDescent="0.2">
      <c r="A64" s="992"/>
      <c r="B64" s="992"/>
      <c r="C64" s="39"/>
      <c r="D64" s="952"/>
      <c r="E64" s="1282"/>
      <c r="F64" s="987"/>
      <c r="G64" s="987"/>
      <c r="H64" s="988"/>
      <c r="I64" s="1003"/>
      <c r="J64" s="988"/>
      <c r="K64" s="987"/>
      <c r="L64" s="952"/>
      <c r="M64" s="952"/>
      <c r="N64" s="952"/>
      <c r="O64" s="952"/>
      <c r="P64" s="952"/>
      <c r="Q64" s="952"/>
      <c r="R64" s="952"/>
      <c r="S64" s="1433"/>
      <c r="T64" s="1433"/>
      <c r="U64" s="1433"/>
      <c r="V64" s="1427"/>
      <c r="W64" s="991"/>
      <c r="X64" s="952"/>
      <c r="Y64" s="983"/>
      <c r="Z64" s="1001"/>
      <c r="AA64" s="983"/>
      <c r="AB64" s="952"/>
      <c r="AC64" s="988"/>
      <c r="AD64" s="1003"/>
      <c r="AE64" s="988"/>
      <c r="AF64" s="988"/>
      <c r="AG64" s="983"/>
      <c r="AH64" s="1001"/>
      <c r="AI64" s="983"/>
      <c r="AK64" s="1324"/>
      <c r="AL64" s="1325"/>
      <c r="AM64" s="1324"/>
    </row>
    <row r="65" spans="1:39" x14ac:dyDescent="0.2">
      <c r="A65" s="20"/>
      <c r="B65" s="20"/>
      <c r="C65" s="39" t="s">
        <v>179</v>
      </c>
      <c r="D65" s="94"/>
      <c r="E65" s="1267"/>
      <c r="F65" s="53"/>
      <c r="G65" s="53"/>
      <c r="H65" s="37">
        <f>H55+H60+H63</f>
        <v>10000</v>
      </c>
      <c r="I65" s="37">
        <f t="shared" ref="I65:AD65" si="27">I55+I60+I63</f>
        <v>0</v>
      </c>
      <c r="J65" s="37">
        <f t="shared" si="27"/>
        <v>10000</v>
      </c>
      <c r="K65" s="987"/>
      <c r="L65" s="37">
        <f>L55+L60+L63</f>
        <v>0</v>
      </c>
      <c r="M65" s="37">
        <f t="shared" si="27"/>
        <v>0</v>
      </c>
      <c r="N65" s="37">
        <f t="shared" si="27"/>
        <v>0</v>
      </c>
      <c r="O65" s="37"/>
      <c r="P65" s="37">
        <f t="shared" si="27"/>
        <v>0</v>
      </c>
      <c r="Q65" s="37">
        <f>Q55+Q60+Q63</f>
        <v>0</v>
      </c>
      <c r="R65" s="37"/>
      <c r="S65" s="1428">
        <f t="shared" si="27"/>
        <v>0</v>
      </c>
      <c r="T65" s="1428">
        <f t="shared" si="27"/>
        <v>0</v>
      </c>
      <c r="U65" s="1428"/>
      <c r="V65" s="1428">
        <f t="shared" si="27"/>
        <v>0</v>
      </c>
      <c r="W65" s="37">
        <f t="shared" si="27"/>
        <v>0</v>
      </c>
      <c r="X65" s="37"/>
      <c r="Y65" s="682">
        <f t="shared" si="27"/>
        <v>0</v>
      </c>
      <c r="Z65" s="682">
        <f t="shared" si="27"/>
        <v>0</v>
      </c>
      <c r="AA65" s="682">
        <f t="shared" si="27"/>
        <v>0</v>
      </c>
      <c r="AB65" s="37"/>
      <c r="AC65" s="37">
        <f t="shared" si="27"/>
        <v>0</v>
      </c>
      <c r="AD65" s="37">
        <f t="shared" si="27"/>
        <v>0</v>
      </c>
      <c r="AE65" s="37">
        <f>AE55+AE60+AE63</f>
        <v>0</v>
      </c>
      <c r="AF65" s="87"/>
      <c r="AG65" s="682">
        <f t="shared" ref="AG65:AH65" si="28">AG55+AG60+AG63</f>
        <v>0</v>
      </c>
      <c r="AH65" s="682">
        <f t="shared" si="28"/>
        <v>0</v>
      </c>
      <c r="AI65" s="682">
        <f>AI55+AI60+AI63</f>
        <v>0</v>
      </c>
      <c r="AK65" s="1312">
        <v>5900</v>
      </c>
      <c r="AL65" s="1312">
        <v>1404</v>
      </c>
      <c r="AM65" s="1312">
        <v>7304</v>
      </c>
    </row>
    <row r="66" spans="1:39" ht="13.5" thickBot="1" x14ac:dyDescent="0.25">
      <c r="A66" s="992"/>
      <c r="B66" s="992"/>
      <c r="C66" s="945"/>
      <c r="D66" s="945"/>
      <c r="E66" s="987"/>
      <c r="F66" s="987"/>
      <c r="G66" s="987"/>
      <c r="H66" s="933"/>
      <c r="I66" s="933"/>
      <c r="J66" s="933"/>
      <c r="K66" s="987"/>
      <c r="L66" s="945"/>
      <c r="M66" s="945"/>
      <c r="N66" s="945"/>
      <c r="O66" s="945"/>
      <c r="P66" s="945"/>
      <c r="Q66" s="945"/>
      <c r="R66" s="945"/>
      <c r="S66" s="945"/>
      <c r="T66" s="945"/>
      <c r="U66" s="945"/>
      <c r="V66" s="964"/>
      <c r="W66" s="964"/>
      <c r="X66" s="945"/>
      <c r="Y66" s="947"/>
      <c r="Z66" s="947"/>
      <c r="AA66" s="947"/>
      <c r="AB66" s="945"/>
      <c r="AC66" s="933"/>
      <c r="AD66" s="939"/>
      <c r="AE66" s="933"/>
      <c r="AF66" s="933"/>
      <c r="AG66" s="935"/>
      <c r="AH66" s="935"/>
      <c r="AI66" s="935"/>
      <c r="AK66" s="1319"/>
      <c r="AL66" s="1341"/>
      <c r="AM66" s="1319"/>
    </row>
    <row r="67" spans="1:39" ht="13.5" thickBot="1" x14ac:dyDescent="0.25">
      <c r="A67" s="43"/>
      <c r="B67" s="43"/>
      <c r="C67" s="107"/>
      <c r="D67" s="107"/>
      <c r="E67" s="43"/>
      <c r="F67" s="43"/>
      <c r="G67" s="43"/>
      <c r="H67" s="164"/>
      <c r="I67" s="164"/>
      <c r="J67" s="164"/>
      <c r="K67" s="43"/>
      <c r="L67" s="107"/>
      <c r="M67" s="107"/>
      <c r="N67" s="107"/>
      <c r="O67" s="107"/>
      <c r="P67" s="107"/>
      <c r="Q67" s="487">
        <f>SUM(P47:Q47)</f>
        <v>0</v>
      </c>
      <c r="R67" s="107"/>
      <c r="S67" s="107"/>
      <c r="T67" s="107"/>
      <c r="U67" s="107"/>
      <c r="V67" s="282">
        <f>SUM(V47:W47)</f>
        <v>0</v>
      </c>
      <c r="W67" s="282">
        <f>SUM(V65:W65)</f>
        <v>0</v>
      </c>
      <c r="X67" s="107"/>
      <c r="Y67" s="701"/>
      <c r="Z67" s="701"/>
      <c r="AA67" s="701"/>
      <c r="AB67" s="107"/>
      <c r="AC67" s="164"/>
      <c r="AD67" s="266"/>
      <c r="AE67" s="164"/>
      <c r="AF67" s="164"/>
      <c r="AG67" s="712"/>
      <c r="AH67" s="712"/>
      <c r="AI67" s="712"/>
      <c r="AK67" s="1344"/>
      <c r="AL67" s="1345"/>
      <c r="AM67" s="1344"/>
    </row>
    <row r="68" spans="1:39" x14ac:dyDescent="0.2">
      <c r="Q68" s="163">
        <f>SUM(P47:Q47)</f>
        <v>0</v>
      </c>
    </row>
    <row r="69" spans="1:39" x14ac:dyDescent="0.2">
      <c r="C69" s="96" t="s">
        <v>310</v>
      </c>
      <c r="D69" s="96"/>
      <c r="E69" s="96"/>
      <c r="F69" s="96"/>
      <c r="G69" s="109" t="s">
        <v>759</v>
      </c>
      <c r="H69" s="109"/>
      <c r="I69" s="109"/>
      <c r="J69" s="109"/>
      <c r="K69" s="109"/>
      <c r="N69" s="163">
        <f>N47-167047</f>
        <v>-167047</v>
      </c>
      <c r="W69" s="163">
        <f>SUM(V47:W47)</f>
        <v>0</v>
      </c>
    </row>
    <row r="70" spans="1:39" x14ac:dyDescent="0.2">
      <c r="G70" s="159" t="s">
        <v>760</v>
      </c>
      <c r="N70" s="163">
        <f>N65-0</f>
        <v>0</v>
      </c>
    </row>
  </sheetData>
  <mergeCells count="12">
    <mergeCell ref="A1:AE1"/>
    <mergeCell ref="L3:N3"/>
    <mergeCell ref="P3:Q3"/>
    <mergeCell ref="S3:T3"/>
    <mergeCell ref="V3:W3"/>
    <mergeCell ref="Y3:AA3"/>
    <mergeCell ref="AC3:AE3"/>
    <mergeCell ref="AK3:AM3"/>
    <mergeCell ref="AG3:AI3"/>
    <mergeCell ref="H3:J3"/>
    <mergeCell ref="Y4:AA4"/>
    <mergeCell ref="AG4:AI4"/>
  </mergeCells>
  <printOptions horizontalCentered="1" verticalCentered="1"/>
  <pageMargins left="0.19685039370078741" right="0.19685039370078741" top="0.24" bottom="0.28000000000000003" header="0.17" footer="0.17"/>
  <pageSetup paperSize="9" scale="70" firstPageNumber="0" orientation="landscape" r:id="rId1"/>
  <headerFooter alignWithMargins="0">
    <oddFooter>&amp;C&amp;F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7"/>
  <dimension ref="A1:AJ124"/>
  <sheetViews>
    <sheetView topLeftCell="A3" zoomScale="80" zoomScaleNormal="80" workbookViewId="0">
      <pane xSplit="7" ySplit="5" topLeftCell="H53"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2" width="9.140625" style="96"/>
    <col min="3" max="3" width="45.5703125" style="96" customWidth="1"/>
    <col min="4" max="4" width="10.7109375" style="96" customWidth="1"/>
    <col min="5" max="5" width="7.5703125" style="96" hidden="1" customWidth="1"/>
    <col min="6" max="6" width="7.5703125" style="96" customWidth="1"/>
    <col min="7" max="10" width="9.7109375" style="96" customWidth="1"/>
    <col min="11" max="11" width="1.7109375" style="96" customWidth="1"/>
    <col min="12" max="14" width="9.7109375" style="96" customWidth="1"/>
    <col min="15" max="15" width="1.7109375" style="96" hidden="1" customWidth="1"/>
    <col min="16" max="17" width="9.7109375" style="96" hidden="1" customWidth="1"/>
    <col min="18" max="18" width="1.7109375" style="96" hidden="1" customWidth="1"/>
    <col min="19" max="20" width="9.7109375" style="96" hidden="1" customWidth="1"/>
    <col min="21" max="21" width="1.7109375" style="96" customWidth="1"/>
    <col min="22" max="23" width="8.42578125" style="96" hidden="1" customWidth="1"/>
    <col min="24" max="24" width="1.7109375" style="96" hidden="1" customWidth="1"/>
    <col min="25" max="27" width="9.7109375" style="96" hidden="1" customWidth="1"/>
    <col min="28" max="28" width="1.7109375" style="96" hidden="1" customWidth="1"/>
    <col min="29" max="31" width="9.7109375" style="96" customWidth="1"/>
    <col min="32" max="32" width="1.7109375" style="96" hidden="1" customWidth="1"/>
    <col min="33" max="33" width="10.5703125" style="96" hidden="1" customWidth="1"/>
    <col min="34" max="34" width="9.7109375" style="96" hidden="1" customWidth="1"/>
    <col min="35" max="35" width="10.42578125" style="96" hidden="1" customWidth="1"/>
    <col min="36" max="36" width="9.140625" style="96"/>
    <col min="37" max="37" width="12" style="96" customWidth="1"/>
    <col min="38" max="38" width="9.140625" style="96"/>
    <col min="39" max="39" width="11.7109375" style="96" customWidth="1"/>
    <col min="40" max="16384" width="9.140625" style="96"/>
  </cols>
  <sheetData>
    <row r="1" spans="1:36"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1732"/>
      <c r="AC1" s="1732"/>
      <c r="AD1" s="1732"/>
      <c r="AE1" s="1732"/>
      <c r="AF1" s="54"/>
      <c r="AG1" s="54"/>
      <c r="AH1" s="54"/>
      <c r="AI1" s="54"/>
    </row>
    <row r="2" spans="1:36" ht="7.5" customHeight="1" thickBot="1" x14ac:dyDescent="0.3">
      <c r="A2" s="170"/>
      <c r="B2" s="170"/>
      <c r="C2" s="170"/>
      <c r="D2" s="170"/>
      <c r="E2" s="170"/>
      <c r="F2" s="170"/>
      <c r="G2" s="170"/>
      <c r="H2" s="170"/>
      <c r="I2" s="170"/>
      <c r="J2" s="170"/>
      <c r="K2" s="170"/>
      <c r="L2" s="170"/>
      <c r="M2" s="170"/>
      <c r="N2" s="170"/>
      <c r="O2" s="170"/>
      <c r="P2" s="170"/>
      <c r="Q2" s="170"/>
      <c r="R2" s="170"/>
      <c r="S2" s="170"/>
      <c r="T2" s="170"/>
      <c r="U2" s="170"/>
      <c r="V2" s="170"/>
      <c r="W2" s="170"/>
      <c r="X2" s="170"/>
      <c r="Y2" s="735"/>
      <c r="Z2" s="735"/>
      <c r="AA2" s="735"/>
      <c r="AB2" s="170"/>
      <c r="AC2" s="170"/>
      <c r="AD2" s="170"/>
      <c r="AE2" s="171"/>
      <c r="AF2" s="171"/>
      <c r="AG2" s="171"/>
      <c r="AH2" s="171"/>
      <c r="AI2" s="171"/>
    </row>
    <row r="3" spans="1:36" ht="12.75" customHeight="1" thickBot="1" x14ac:dyDescent="0.25">
      <c r="A3" s="51" t="s">
        <v>113</v>
      </c>
      <c r="B3" s="7" t="s">
        <v>478</v>
      </c>
      <c r="C3" s="51" t="s">
        <v>1279</v>
      </c>
      <c r="D3" s="7" t="s">
        <v>308</v>
      </c>
      <c r="E3" s="7" t="s">
        <v>479</v>
      </c>
      <c r="F3" s="563" t="s">
        <v>972</v>
      </c>
      <c r="G3" s="563" t="s">
        <v>778</v>
      </c>
      <c r="H3" s="1721" t="s">
        <v>1471</v>
      </c>
      <c r="I3" s="1721"/>
      <c r="J3" s="1721"/>
      <c r="K3" s="563"/>
      <c r="L3" s="1721" t="s">
        <v>1510</v>
      </c>
      <c r="M3" s="1721"/>
      <c r="N3" s="1721"/>
      <c r="O3" s="293"/>
      <c r="P3" s="1722" t="s">
        <v>1332</v>
      </c>
      <c r="Q3" s="1723"/>
      <c r="R3" s="293"/>
      <c r="S3" s="1722" t="s">
        <v>1512</v>
      </c>
      <c r="T3" s="1723"/>
      <c r="U3" s="293"/>
      <c r="V3" s="1722" t="s">
        <v>123</v>
      </c>
      <c r="W3" s="1724"/>
      <c r="X3" s="293"/>
      <c r="Y3" s="1725" t="s">
        <v>1511</v>
      </c>
      <c r="Z3" s="1726"/>
      <c r="AA3" s="1726"/>
      <c r="AB3" s="293"/>
      <c r="AC3" s="1721" t="s">
        <v>1511</v>
      </c>
      <c r="AD3" s="1721"/>
      <c r="AE3" s="1721"/>
      <c r="AF3" s="1207"/>
      <c r="AG3" s="1725"/>
      <c r="AH3" s="1726"/>
      <c r="AI3" s="1726"/>
    </row>
    <row r="4" spans="1:36" ht="12.75" customHeight="1" x14ac:dyDescent="0.2">
      <c r="A4" s="6" t="s">
        <v>114</v>
      </c>
      <c r="B4" s="6" t="s">
        <v>311</v>
      </c>
      <c r="C4" s="6" t="s">
        <v>295</v>
      </c>
      <c r="D4" s="8" t="s">
        <v>116</v>
      </c>
      <c r="E4" s="6" t="s">
        <v>220</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c r="AJ4"/>
    </row>
    <row r="5" spans="1:36" ht="13.5" thickBot="1" x14ac:dyDescent="0.25">
      <c r="A5" s="9" t="s">
        <v>370</v>
      </c>
      <c r="B5" s="10" t="s">
        <v>371</v>
      </c>
      <c r="C5" s="9"/>
      <c r="D5" s="9" t="s">
        <v>115</v>
      </c>
      <c r="E5" s="10" t="s">
        <v>221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c r="AJ5"/>
    </row>
    <row r="6" spans="1:36" ht="9" customHeight="1" x14ac:dyDescent="0.2">
      <c r="A6" s="95"/>
      <c r="B6" s="95"/>
      <c r="C6" s="95"/>
      <c r="D6" s="95"/>
      <c r="E6" s="127"/>
      <c r="F6" s="127"/>
      <c r="G6" s="127"/>
      <c r="H6" s="95"/>
      <c r="I6" s="95"/>
      <c r="J6" s="95"/>
      <c r="K6" s="944"/>
      <c r="L6" s="95"/>
      <c r="M6" s="95"/>
      <c r="N6" s="95"/>
      <c r="O6" s="95"/>
      <c r="P6" s="95"/>
      <c r="Q6" s="95"/>
      <c r="R6" s="95"/>
      <c r="S6" s="95"/>
      <c r="T6" s="95"/>
      <c r="U6" s="95"/>
      <c r="V6" s="95"/>
      <c r="W6" s="95"/>
      <c r="X6" s="95"/>
      <c r="Y6" s="685"/>
      <c r="Z6" s="685"/>
      <c r="AA6" s="685"/>
      <c r="AB6" s="95"/>
      <c r="AC6" s="95"/>
      <c r="AD6" s="95"/>
      <c r="AE6" s="95"/>
      <c r="AF6" s="95"/>
      <c r="AG6" s="685"/>
      <c r="AH6" s="685"/>
      <c r="AI6" s="685"/>
    </row>
    <row r="7" spans="1:36" x14ac:dyDescent="0.2">
      <c r="A7" s="1031" t="s">
        <v>1472</v>
      </c>
      <c r="B7" s="25" t="s">
        <v>1462</v>
      </c>
      <c r="C7" s="105" t="s">
        <v>1463</v>
      </c>
      <c r="D7" s="576"/>
      <c r="E7" s="127"/>
      <c r="F7" s="127"/>
      <c r="G7" s="127"/>
      <c r="H7" s="100"/>
      <c r="I7" s="100"/>
      <c r="J7" s="101"/>
      <c r="K7" s="944"/>
      <c r="L7" s="333" t="s">
        <v>519</v>
      </c>
      <c r="M7" s="17"/>
      <c r="N7" s="22"/>
      <c r="O7" s="17"/>
      <c r="P7" s="17"/>
      <c r="Q7" s="17"/>
      <c r="R7" s="17"/>
      <c r="S7" s="17"/>
      <c r="T7" s="17"/>
      <c r="U7" s="17"/>
      <c r="V7" s="278"/>
      <c r="W7" s="278"/>
      <c r="X7" s="17"/>
      <c r="Y7" s="724"/>
      <c r="Z7" s="724"/>
      <c r="AA7" s="724"/>
      <c r="AB7" s="17"/>
      <c r="AC7" s="100"/>
      <c r="AD7" s="100"/>
      <c r="AE7" s="101"/>
      <c r="AF7" s="101"/>
      <c r="AG7" s="703"/>
      <c r="AH7" s="703"/>
      <c r="AI7" s="703"/>
    </row>
    <row r="8" spans="1:36" ht="15.75" customHeight="1" x14ac:dyDescent="0.2">
      <c r="A8" s="95"/>
      <c r="B8" s="95"/>
      <c r="C8" s="22"/>
      <c r="D8" s="577"/>
      <c r="E8" s="127"/>
      <c r="F8" s="127"/>
      <c r="G8" s="127"/>
      <c r="H8" s="100"/>
      <c r="I8" s="100"/>
      <c r="J8" s="101"/>
      <c r="K8" s="944"/>
      <c r="L8" s="22"/>
      <c r="M8" s="22"/>
      <c r="N8" s="22"/>
      <c r="O8" s="22"/>
      <c r="P8" s="22"/>
      <c r="Q8" s="22"/>
      <c r="R8" s="22"/>
      <c r="S8" s="22"/>
      <c r="T8" s="22"/>
      <c r="U8" s="22"/>
      <c r="V8" s="186"/>
      <c r="W8" s="186"/>
      <c r="X8" s="22"/>
      <c r="Y8" s="697"/>
      <c r="Z8" s="697"/>
      <c r="AA8" s="697"/>
      <c r="AB8" s="22"/>
      <c r="AC8" s="100"/>
      <c r="AD8" s="100"/>
      <c r="AE8" s="101"/>
      <c r="AF8" s="101"/>
      <c r="AG8" s="703"/>
      <c r="AH8" s="703"/>
      <c r="AI8" s="703"/>
    </row>
    <row r="9" spans="1:36" x14ac:dyDescent="0.2">
      <c r="A9" s="95"/>
      <c r="B9" s="304" t="s">
        <v>8</v>
      </c>
      <c r="C9" s="22" t="s">
        <v>231</v>
      </c>
      <c r="D9" s="83"/>
      <c r="E9" s="127"/>
      <c r="F9" s="1101"/>
      <c r="G9" s="1101"/>
      <c r="H9" s="100"/>
      <c r="I9" s="100"/>
      <c r="J9" s="101"/>
      <c r="K9" s="1115"/>
      <c r="L9" s="81"/>
      <c r="M9" s="81"/>
      <c r="N9" s="81"/>
      <c r="O9" s="81"/>
      <c r="P9" s="81"/>
      <c r="Q9" s="81"/>
      <c r="R9" s="81"/>
      <c r="S9" s="81"/>
      <c r="T9" s="81"/>
      <c r="U9" s="81"/>
      <c r="V9" s="186"/>
      <c r="W9" s="186"/>
      <c r="X9" s="81"/>
      <c r="Y9" s="698"/>
      <c r="Z9" s="698"/>
      <c r="AA9" s="698"/>
      <c r="AB9" s="81"/>
      <c r="AC9" s="100"/>
      <c r="AD9" s="100"/>
      <c r="AE9" s="101"/>
      <c r="AF9" s="101"/>
      <c r="AG9" s="703"/>
      <c r="AH9" s="703"/>
      <c r="AI9" s="703"/>
    </row>
    <row r="10" spans="1:36" ht="12.75" customHeight="1" x14ac:dyDescent="0.2">
      <c r="A10" s="301"/>
      <c r="B10" s="27"/>
      <c r="C10" s="52"/>
      <c r="D10" s="140"/>
      <c r="E10" s="140"/>
      <c r="F10" s="1099"/>
      <c r="G10" s="1099"/>
      <c r="H10" s="100"/>
      <c r="I10" s="100"/>
      <c r="J10" s="101"/>
      <c r="K10" s="1147"/>
      <c r="L10" s="144"/>
      <c r="M10" s="144"/>
      <c r="N10" s="144"/>
      <c r="O10" s="144"/>
      <c r="P10" s="144"/>
      <c r="Q10" s="144"/>
      <c r="R10" s="144"/>
      <c r="S10" s="144"/>
      <c r="T10" s="144"/>
      <c r="U10" s="144"/>
      <c r="V10" s="137"/>
      <c r="W10" s="137"/>
      <c r="X10" s="144"/>
      <c r="Y10" s="736"/>
      <c r="Z10" s="736"/>
      <c r="AA10" s="736"/>
      <c r="AB10" s="144"/>
      <c r="AC10" s="144"/>
      <c r="AD10" s="144"/>
      <c r="AE10" s="172"/>
      <c r="AF10" s="172"/>
      <c r="AG10" s="721"/>
      <c r="AH10" s="721"/>
      <c r="AI10" s="721"/>
    </row>
    <row r="11" spans="1:36" s="102" customFormat="1" ht="12.75" customHeight="1" x14ac:dyDescent="0.2">
      <c r="A11" s="575" t="s">
        <v>669</v>
      </c>
      <c r="B11" s="813" t="s">
        <v>517</v>
      </c>
      <c r="C11" s="813" t="s">
        <v>1393</v>
      </c>
      <c r="D11" s="802" t="s">
        <v>866</v>
      </c>
      <c r="E11" s="129" t="s">
        <v>1066</v>
      </c>
      <c r="F11" s="1069" t="s">
        <v>767</v>
      </c>
      <c r="G11" s="1068" t="s">
        <v>1095</v>
      </c>
      <c r="H11" s="804">
        <v>240</v>
      </c>
      <c r="I11" s="804">
        <v>65</v>
      </c>
      <c r="J11" s="174">
        <f>SUM(H11:I11)</f>
        <v>305</v>
      </c>
      <c r="K11" s="1106"/>
      <c r="L11" s="804"/>
      <c r="M11" s="804"/>
      <c r="N11" s="174">
        <f>SUM(L11:M11)</f>
        <v>0</v>
      </c>
      <c r="O11" s="95"/>
      <c r="P11" s="137"/>
      <c r="Q11" s="137"/>
      <c r="R11" s="137"/>
      <c r="S11" s="137"/>
      <c r="T11" s="137"/>
      <c r="U11" s="280"/>
      <c r="V11" s="131"/>
      <c r="W11" s="131"/>
      <c r="X11" s="280"/>
      <c r="Y11" s="696">
        <f>L11+P11+S11+V11</f>
        <v>0</v>
      </c>
      <c r="Z11" s="696">
        <f>M11+Q11+T11+W11</f>
        <v>0</v>
      </c>
      <c r="AA11" s="696">
        <f>SUM(Y11:Z11)</f>
        <v>0</v>
      </c>
      <c r="AB11" s="280"/>
      <c r="AC11" s="131">
        <f>L11+P11+S11+V11</f>
        <v>0</v>
      </c>
      <c r="AD11" s="131">
        <f>M11+Q11+T11+W11</f>
        <v>0</v>
      </c>
      <c r="AE11" s="174">
        <f>SUM(AC11:AD11)</f>
        <v>0</v>
      </c>
      <c r="AF11" s="75"/>
      <c r="AG11" s="702">
        <f>Y11-AC11</f>
        <v>0</v>
      </c>
      <c r="AH11" s="702">
        <f>Z11-AD11</f>
        <v>0</v>
      </c>
      <c r="AI11" s="696">
        <f>SUM(AG11:AH11)</f>
        <v>0</v>
      </c>
      <c r="AJ11" s="96"/>
    </row>
    <row r="12" spans="1:36" s="102" customFormat="1" ht="12.75" customHeight="1" x14ac:dyDescent="0.2">
      <c r="A12" s="575" t="s">
        <v>669</v>
      </c>
      <c r="B12" s="128" t="s">
        <v>367</v>
      </c>
      <c r="C12" s="280" t="s">
        <v>711</v>
      </c>
      <c r="D12" s="129" t="s">
        <v>859</v>
      </c>
      <c r="E12" s="129" t="s">
        <v>1066</v>
      </c>
      <c r="F12" s="1068" t="s">
        <v>1067</v>
      </c>
      <c r="G12" s="1068" t="s">
        <v>1095</v>
      </c>
      <c r="H12" s="1050">
        <f>235594+14469</f>
        <v>250063</v>
      </c>
      <c r="I12" s="1050">
        <f>63610+3907</f>
        <v>67517</v>
      </c>
      <c r="J12" s="174">
        <f>SUM(H12:I12)</f>
        <v>317580</v>
      </c>
      <c r="K12" s="1106"/>
      <c r="L12" s="1050"/>
      <c r="M12" s="1050"/>
      <c r="N12" s="174">
        <f>SUM(L12:M12)</f>
        <v>0</v>
      </c>
      <c r="O12" s="95"/>
      <c r="P12" s="137"/>
      <c r="Q12" s="137"/>
      <c r="R12" s="137"/>
      <c r="S12" s="137"/>
      <c r="T12" s="137"/>
      <c r="U12" s="280"/>
      <c r="V12" s="131"/>
      <c r="W12" s="131"/>
      <c r="X12" s="280"/>
      <c r="Y12" s="696">
        <f>L12+P12+S12+V12</f>
        <v>0</v>
      </c>
      <c r="Z12" s="696">
        <f>M12+Q12+T12+W12</f>
        <v>0</v>
      </c>
      <c r="AA12" s="696">
        <f>SUM(Y12:Z12)</f>
        <v>0</v>
      </c>
      <c r="AB12" s="280"/>
      <c r="AC12" s="131">
        <f>L12+P12+S12+V12</f>
        <v>0</v>
      </c>
      <c r="AD12" s="131">
        <f>M12+Q12+T12+W12</f>
        <v>0</v>
      </c>
      <c r="AE12" s="174">
        <f>SUM(AC12:AD12)</f>
        <v>0</v>
      </c>
      <c r="AF12" s="75"/>
      <c r="AG12" s="702">
        <f>Y12-AC12</f>
        <v>0</v>
      </c>
      <c r="AH12" s="702">
        <f>Z12-AD12</f>
        <v>0</v>
      </c>
      <c r="AI12" s="696">
        <f>SUM(AG12:AH12)</f>
        <v>0</v>
      </c>
      <c r="AJ12" s="96"/>
    </row>
    <row r="13" spans="1:36" s="102" customFormat="1" ht="12.75" customHeight="1" x14ac:dyDescent="0.2">
      <c r="A13" s="301" t="s">
        <v>824</v>
      </c>
      <c r="B13" s="27" t="s">
        <v>121</v>
      </c>
      <c r="C13" s="52" t="s">
        <v>1375</v>
      </c>
      <c r="D13" s="140" t="s">
        <v>879</v>
      </c>
      <c r="E13" s="140" t="s">
        <v>975</v>
      </c>
      <c r="F13" s="1061" t="s">
        <v>774</v>
      </c>
      <c r="G13" s="1061" t="s">
        <v>796</v>
      </c>
      <c r="H13" s="131">
        <f>5000+10792</f>
        <v>15792</v>
      </c>
      <c r="I13" s="131">
        <f>1350+2914</f>
        <v>4264</v>
      </c>
      <c r="J13" s="174">
        <f>SUM(H13:I13)</f>
        <v>20056</v>
      </c>
      <c r="K13" s="1071"/>
      <c r="L13" s="131"/>
      <c r="M13" s="131"/>
      <c r="N13" s="174">
        <f t="shared" ref="N13:N14" si="0">SUM(L13:M13)</f>
        <v>0</v>
      </c>
      <c r="O13" s="95"/>
      <c r="P13" s="137"/>
      <c r="Q13" s="137"/>
      <c r="R13" s="137"/>
      <c r="S13" s="141"/>
      <c r="T13" s="141"/>
      <c r="U13" s="280"/>
      <c r="V13" s="131"/>
      <c r="W13" s="131"/>
      <c r="X13" s="280"/>
      <c r="Y13" s="696">
        <f t="shared" ref="Y13:Y14" si="1">L13+P13+S13+V13</f>
        <v>0</v>
      </c>
      <c r="Z13" s="696">
        <f t="shared" ref="Z13:Z14" si="2">M13+Q13+T13+W13</f>
        <v>0</v>
      </c>
      <c r="AA13" s="696">
        <f t="shared" ref="AA13:AA14" si="3">SUM(Y13:Z13)</f>
        <v>0</v>
      </c>
      <c r="AB13" s="280"/>
      <c r="AC13" s="131">
        <f t="shared" ref="AC13:AC14" si="4">L13+P13+S13+V13</f>
        <v>0</v>
      </c>
      <c r="AD13" s="131">
        <f t="shared" ref="AD13:AD14" si="5">M13+Q13+T13+W13</f>
        <v>0</v>
      </c>
      <c r="AE13" s="174">
        <f t="shared" ref="AE13:AE14" si="6">SUM(AC13:AD13)</f>
        <v>0</v>
      </c>
      <c r="AF13" s="75"/>
      <c r="AG13" s="702">
        <f t="shared" ref="AG13:AG16" si="7">Y13-AC13</f>
        <v>0</v>
      </c>
      <c r="AH13" s="702">
        <f t="shared" ref="AH13:AH16" si="8">Z13-AD13</f>
        <v>0</v>
      </c>
      <c r="AI13" s="696">
        <f t="shared" ref="AI13:AI16" si="9">SUM(AG13:AH13)</f>
        <v>0</v>
      </c>
      <c r="AJ13" s="96"/>
    </row>
    <row r="14" spans="1:36" s="102" customFormat="1" ht="12.75" customHeight="1" x14ac:dyDescent="0.2">
      <c r="A14" s="301" t="s">
        <v>824</v>
      </c>
      <c r="B14" s="337" t="s">
        <v>739</v>
      </c>
      <c r="C14" s="280" t="s">
        <v>1376</v>
      </c>
      <c r="D14" s="349" t="s">
        <v>858</v>
      </c>
      <c r="E14" s="129" t="s">
        <v>975</v>
      </c>
      <c r="F14" s="1065" t="s">
        <v>774</v>
      </c>
      <c r="G14" s="1068" t="s">
        <v>796</v>
      </c>
      <c r="H14" s="131">
        <f>4803+8253</f>
        <v>13056</v>
      </c>
      <c r="I14" s="131">
        <f>1297+2229</f>
        <v>3526</v>
      </c>
      <c r="J14" s="174">
        <f>SUM(H14:I14)</f>
        <v>16582</v>
      </c>
      <c r="K14" s="1106"/>
      <c r="L14" s="131"/>
      <c r="M14" s="131"/>
      <c r="N14" s="174">
        <f t="shared" si="0"/>
        <v>0</v>
      </c>
      <c r="O14" s="95"/>
      <c r="P14" s="137"/>
      <c r="Q14" s="137"/>
      <c r="R14" s="137"/>
      <c r="S14" s="141"/>
      <c r="T14" s="141"/>
      <c r="U14" s="280"/>
      <c r="V14" s="131"/>
      <c r="W14" s="131"/>
      <c r="X14" s="280"/>
      <c r="Y14" s="696">
        <f t="shared" si="1"/>
        <v>0</v>
      </c>
      <c r="Z14" s="696">
        <f t="shared" si="2"/>
        <v>0</v>
      </c>
      <c r="AA14" s="696">
        <f t="shared" si="3"/>
        <v>0</v>
      </c>
      <c r="AB14" s="280"/>
      <c r="AC14" s="131">
        <f t="shared" si="4"/>
        <v>0</v>
      </c>
      <c r="AD14" s="131">
        <f t="shared" si="5"/>
        <v>0</v>
      </c>
      <c r="AE14" s="174">
        <f t="shared" si="6"/>
        <v>0</v>
      </c>
      <c r="AF14" s="75"/>
      <c r="AG14" s="702">
        <f t="shared" si="7"/>
        <v>0</v>
      </c>
      <c r="AH14" s="702">
        <f t="shared" si="8"/>
        <v>0</v>
      </c>
      <c r="AI14" s="696">
        <f t="shared" si="9"/>
        <v>0</v>
      </c>
      <c r="AJ14" s="96"/>
    </row>
    <row r="15" spans="1:36" s="102" customFormat="1" ht="12.75" customHeight="1" x14ac:dyDescent="0.2">
      <c r="A15" s="301" t="s">
        <v>824</v>
      </c>
      <c r="B15" s="337" t="s">
        <v>739</v>
      </c>
      <c r="C15" s="280" t="s">
        <v>1506</v>
      </c>
      <c r="D15" s="349" t="s">
        <v>858</v>
      </c>
      <c r="E15" s="129" t="s">
        <v>975</v>
      </c>
      <c r="F15" s="1065" t="s">
        <v>774</v>
      </c>
      <c r="G15" s="1068" t="s">
        <v>796</v>
      </c>
      <c r="H15" s="928"/>
      <c r="I15" s="928"/>
      <c r="J15" s="943"/>
      <c r="K15" s="1106"/>
      <c r="L15" s="928"/>
      <c r="M15" s="928"/>
      <c r="N15" s="943"/>
      <c r="O15" s="921"/>
      <c r="P15" s="922"/>
      <c r="Q15" s="922"/>
      <c r="R15" s="922"/>
      <c r="S15" s="141"/>
      <c r="T15" s="141"/>
      <c r="U15" s="942"/>
      <c r="V15" s="928"/>
      <c r="W15" s="928"/>
      <c r="X15" s="942"/>
      <c r="Y15" s="923"/>
      <c r="Z15" s="923"/>
      <c r="AA15" s="923"/>
      <c r="AB15" s="942"/>
      <c r="AC15" s="131">
        <f t="shared" ref="AC15" si="10">L15+P15+S15+V15</f>
        <v>0</v>
      </c>
      <c r="AD15" s="131">
        <f t="shared" ref="AD15" si="11">M15+Q15+T15+W15</f>
        <v>0</v>
      </c>
      <c r="AE15" s="174">
        <f t="shared" ref="AE15" si="12">SUM(AC15:AD15)</f>
        <v>0</v>
      </c>
      <c r="AF15" s="964"/>
      <c r="AG15" s="924"/>
      <c r="AH15" s="924"/>
      <c r="AI15" s="923"/>
      <c r="AJ15" s="96"/>
    </row>
    <row r="16" spans="1:36" s="102" customFormat="1" ht="12.75" customHeight="1" x14ac:dyDescent="0.2">
      <c r="A16" s="792" t="s">
        <v>824</v>
      </c>
      <c r="B16" s="801" t="s">
        <v>700</v>
      </c>
      <c r="C16" s="810" t="s">
        <v>471</v>
      </c>
      <c r="D16" s="796" t="s">
        <v>856</v>
      </c>
      <c r="E16" s="808"/>
      <c r="F16" s="1069" t="s">
        <v>774</v>
      </c>
      <c r="G16" s="1110" t="s">
        <v>796</v>
      </c>
      <c r="H16" s="804">
        <v>2520</v>
      </c>
      <c r="I16" s="804"/>
      <c r="J16" s="174">
        <f>SUM(H16:I16)</f>
        <v>2520</v>
      </c>
      <c r="K16" s="1106"/>
      <c r="L16" s="804"/>
      <c r="M16" s="804"/>
      <c r="N16" s="825">
        <f t="shared" ref="N16:N22" si="13">SUM(L16:M16)</f>
        <v>0</v>
      </c>
      <c r="O16" s="826"/>
      <c r="P16" s="827"/>
      <c r="Q16" s="827"/>
      <c r="R16" s="827"/>
      <c r="S16" s="141"/>
      <c r="T16" s="824"/>
      <c r="U16" s="810"/>
      <c r="V16" s="804"/>
      <c r="W16" s="804"/>
      <c r="X16" s="810"/>
      <c r="Y16" s="696">
        <f t="shared" ref="Y16" si="14">L16+P16+S16+V16</f>
        <v>0</v>
      </c>
      <c r="Z16" s="696">
        <f t="shared" ref="Z16" si="15">M16+Q16+T16+W16</f>
        <v>0</v>
      </c>
      <c r="AA16" s="696">
        <f t="shared" ref="AA16" si="16">SUM(Y16:Z16)</f>
        <v>0</v>
      </c>
      <c r="AB16" s="810"/>
      <c r="AC16" s="459">
        <f t="shared" ref="AC16:AC23" si="17">L16+P16+S16+V16</f>
        <v>0</v>
      </c>
      <c r="AD16" s="131">
        <f t="shared" ref="AD16:AD23" si="18">M16+Q16+T16+W16</f>
        <v>0</v>
      </c>
      <c r="AE16" s="174">
        <f t="shared" ref="AE16:AE23" si="19">SUM(AC16:AD16)</f>
        <v>0</v>
      </c>
      <c r="AF16" s="816"/>
      <c r="AG16" s="702">
        <f t="shared" si="7"/>
        <v>0</v>
      </c>
      <c r="AH16" s="702">
        <f t="shared" si="8"/>
        <v>0</v>
      </c>
      <c r="AI16" s="696">
        <f t="shared" si="9"/>
        <v>0</v>
      </c>
      <c r="AJ16" s="96"/>
    </row>
    <row r="17" spans="1:36" s="102" customFormat="1" ht="12.75" customHeight="1" x14ac:dyDescent="0.2">
      <c r="A17" s="792"/>
      <c r="B17" s="800"/>
      <c r="C17" s="810"/>
      <c r="D17" s="796"/>
      <c r="E17" s="808"/>
      <c r="F17" s="1069"/>
      <c r="G17" s="1110"/>
      <c r="H17" s="804"/>
      <c r="I17" s="804"/>
      <c r="J17" s="825"/>
      <c r="K17" s="1106"/>
      <c r="L17" s="804"/>
      <c r="M17" s="804"/>
      <c r="N17" s="825"/>
      <c r="O17" s="826"/>
      <c r="P17" s="827"/>
      <c r="Q17" s="827"/>
      <c r="R17" s="827"/>
      <c r="S17" s="824"/>
      <c r="T17" s="824"/>
      <c r="U17" s="810"/>
      <c r="V17" s="804"/>
      <c r="W17" s="804"/>
      <c r="X17" s="810"/>
      <c r="Y17" s="830"/>
      <c r="Z17" s="830"/>
      <c r="AA17" s="830"/>
      <c r="AB17" s="810"/>
      <c r="AC17" s="131"/>
      <c r="AD17" s="131"/>
      <c r="AE17" s="174"/>
      <c r="AF17" s="816"/>
      <c r="AG17" s="831"/>
      <c r="AH17" s="831"/>
      <c r="AI17" s="830"/>
      <c r="AJ17" s="96"/>
    </row>
    <row r="18" spans="1:36" s="102" customFormat="1" ht="12.75" customHeight="1" x14ac:dyDescent="0.2">
      <c r="A18" s="832" t="s">
        <v>669</v>
      </c>
      <c r="B18" s="800" t="s">
        <v>198</v>
      </c>
      <c r="C18" s="801" t="s">
        <v>1407</v>
      </c>
      <c r="D18" s="796" t="s">
        <v>855</v>
      </c>
      <c r="E18" s="808"/>
      <c r="F18" s="1069" t="s">
        <v>774</v>
      </c>
      <c r="G18" s="1110" t="s">
        <v>1095</v>
      </c>
      <c r="H18" s="804">
        <v>13642</v>
      </c>
      <c r="I18" s="804">
        <v>3683</v>
      </c>
      <c r="J18" s="174">
        <f t="shared" ref="J18:J24" si="20">SUM(H18:I18)</f>
        <v>17325</v>
      </c>
      <c r="K18" s="1106"/>
      <c r="L18" s="804"/>
      <c r="M18" s="804"/>
      <c r="N18" s="825">
        <f t="shared" si="13"/>
        <v>0</v>
      </c>
      <c r="O18" s="826"/>
      <c r="P18" s="827"/>
      <c r="Q18" s="827"/>
      <c r="R18" s="827"/>
      <c r="S18" s="824"/>
      <c r="T18" s="824"/>
      <c r="U18" s="810"/>
      <c r="V18" s="804"/>
      <c r="W18" s="804"/>
      <c r="X18" s="810"/>
      <c r="Y18" s="696">
        <f t="shared" ref="Y18:Y24" si="21">L18+P18+S18+V18</f>
        <v>0</v>
      </c>
      <c r="Z18" s="696">
        <f t="shared" ref="Z18:Z24" si="22">M18+Q18+T18+W18</f>
        <v>0</v>
      </c>
      <c r="AA18" s="696">
        <f t="shared" ref="AA18:AA24" si="23">SUM(Y18:Z18)</f>
        <v>0</v>
      </c>
      <c r="AB18" s="810"/>
      <c r="AC18" s="131">
        <f t="shared" si="17"/>
        <v>0</v>
      </c>
      <c r="AD18" s="131">
        <f t="shared" si="18"/>
        <v>0</v>
      </c>
      <c r="AE18" s="174">
        <f t="shared" si="19"/>
        <v>0</v>
      </c>
      <c r="AF18" s="816"/>
      <c r="AG18" s="702">
        <f>Y18-AC18</f>
        <v>0</v>
      </c>
      <c r="AH18" s="702">
        <f>Z18-AD18</f>
        <v>0</v>
      </c>
      <c r="AI18" s="696">
        <f>SUM(AG18:AH18)</f>
        <v>0</v>
      </c>
      <c r="AJ18" s="96"/>
    </row>
    <row r="19" spans="1:36" s="102" customFormat="1" ht="12.75" customHeight="1" x14ac:dyDescent="0.2">
      <c r="A19" s="832" t="s">
        <v>669</v>
      </c>
      <c r="B19" s="801" t="s">
        <v>132</v>
      </c>
      <c r="C19" s="810" t="s">
        <v>1108</v>
      </c>
      <c r="D19" s="796" t="s">
        <v>857</v>
      </c>
      <c r="E19" s="808"/>
      <c r="F19" s="1069" t="s">
        <v>774</v>
      </c>
      <c r="G19" s="1110" t="s">
        <v>1095</v>
      </c>
      <c r="H19" s="825">
        <v>1600</v>
      </c>
      <c r="I19" s="804"/>
      <c r="J19" s="174">
        <f t="shared" si="20"/>
        <v>1600</v>
      </c>
      <c r="K19" s="1106"/>
      <c r="L19" s="825"/>
      <c r="M19" s="804"/>
      <c r="N19" s="825">
        <f t="shared" si="13"/>
        <v>0</v>
      </c>
      <c r="O19" s="826"/>
      <c r="P19" s="827"/>
      <c r="Q19" s="827"/>
      <c r="R19" s="827"/>
      <c r="S19" s="824"/>
      <c r="T19" s="824"/>
      <c r="U19" s="810"/>
      <c r="V19" s="804"/>
      <c r="W19" s="804"/>
      <c r="X19" s="810"/>
      <c r="Y19" s="696">
        <f t="shared" si="21"/>
        <v>0</v>
      </c>
      <c r="Z19" s="696">
        <f t="shared" si="22"/>
        <v>0</v>
      </c>
      <c r="AA19" s="696">
        <f t="shared" si="23"/>
        <v>0</v>
      </c>
      <c r="AB19" s="810"/>
      <c r="AC19" s="131">
        <f t="shared" si="17"/>
        <v>0</v>
      </c>
      <c r="AD19" s="131">
        <f t="shared" si="18"/>
        <v>0</v>
      </c>
      <c r="AE19" s="174">
        <f t="shared" si="19"/>
        <v>0</v>
      </c>
      <c r="AF19" s="816"/>
      <c r="AG19" s="702">
        <f t="shared" ref="AG19:AG21" si="24">Y19-AC19</f>
        <v>0</v>
      </c>
      <c r="AH19" s="702">
        <f t="shared" ref="AH19:AH21" si="25">Z19-AD19</f>
        <v>0</v>
      </c>
      <c r="AI19" s="696">
        <f t="shared" ref="AI19:AI21" si="26">SUM(AG19:AH19)</f>
        <v>0</v>
      </c>
      <c r="AJ19" s="96"/>
    </row>
    <row r="20" spans="1:36" s="102" customFormat="1" ht="12.75" customHeight="1" x14ac:dyDescent="0.2">
      <c r="A20" s="792" t="s">
        <v>824</v>
      </c>
      <c r="B20" s="801" t="s">
        <v>132</v>
      </c>
      <c r="C20" s="810" t="s">
        <v>1108</v>
      </c>
      <c r="D20" s="796" t="s">
        <v>857</v>
      </c>
      <c r="E20" s="808"/>
      <c r="F20" s="1069" t="s">
        <v>774</v>
      </c>
      <c r="G20" s="1098" t="s">
        <v>796</v>
      </c>
      <c r="H20" s="825"/>
      <c r="I20" s="804"/>
      <c r="J20" s="174">
        <f t="shared" si="20"/>
        <v>0</v>
      </c>
      <c r="K20" s="1071"/>
      <c r="L20" s="825"/>
      <c r="M20" s="804"/>
      <c r="N20" s="825">
        <f t="shared" si="13"/>
        <v>0</v>
      </c>
      <c r="O20" s="826"/>
      <c r="P20" s="827"/>
      <c r="Q20" s="827"/>
      <c r="R20" s="827"/>
      <c r="S20" s="824"/>
      <c r="T20" s="824"/>
      <c r="U20" s="810"/>
      <c r="V20" s="804"/>
      <c r="W20" s="804"/>
      <c r="X20" s="810"/>
      <c r="Y20" s="696">
        <f t="shared" si="21"/>
        <v>0</v>
      </c>
      <c r="Z20" s="696">
        <f t="shared" si="22"/>
        <v>0</v>
      </c>
      <c r="AA20" s="696">
        <f t="shared" si="23"/>
        <v>0</v>
      </c>
      <c r="AB20" s="810"/>
      <c r="AC20" s="131">
        <f t="shared" si="17"/>
        <v>0</v>
      </c>
      <c r="AD20" s="131">
        <f t="shared" si="18"/>
        <v>0</v>
      </c>
      <c r="AE20" s="174">
        <f t="shared" si="19"/>
        <v>0</v>
      </c>
      <c r="AF20" s="816"/>
      <c r="AG20" s="702">
        <f t="shared" si="24"/>
        <v>0</v>
      </c>
      <c r="AH20" s="702">
        <f t="shared" si="25"/>
        <v>0</v>
      </c>
      <c r="AI20" s="696">
        <f t="shared" si="26"/>
        <v>0</v>
      </c>
      <c r="AJ20" s="96"/>
    </row>
    <row r="21" spans="1:36" s="102" customFormat="1" ht="12.75" customHeight="1" x14ac:dyDescent="0.2">
      <c r="A21" s="832" t="s">
        <v>669</v>
      </c>
      <c r="B21" s="800" t="s">
        <v>642</v>
      </c>
      <c r="C21" s="801" t="s">
        <v>549</v>
      </c>
      <c r="D21" s="802" t="s">
        <v>838</v>
      </c>
      <c r="E21" s="808"/>
      <c r="F21" s="1069" t="s">
        <v>774</v>
      </c>
      <c r="G21" s="1110" t="s">
        <v>1095</v>
      </c>
      <c r="H21" s="825">
        <v>240</v>
      </c>
      <c r="I21" s="804"/>
      <c r="J21" s="174">
        <f t="shared" si="20"/>
        <v>240</v>
      </c>
      <c r="K21" s="1106"/>
      <c r="L21" s="825"/>
      <c r="M21" s="804"/>
      <c r="N21" s="825">
        <f t="shared" si="13"/>
        <v>0</v>
      </c>
      <c r="O21" s="826"/>
      <c r="P21" s="827"/>
      <c r="Q21" s="827"/>
      <c r="R21" s="827"/>
      <c r="S21" s="824"/>
      <c r="T21" s="824"/>
      <c r="U21" s="810"/>
      <c r="V21" s="804"/>
      <c r="W21" s="804"/>
      <c r="X21" s="810"/>
      <c r="Y21" s="696">
        <f t="shared" si="21"/>
        <v>0</v>
      </c>
      <c r="Z21" s="696">
        <f t="shared" si="22"/>
        <v>0</v>
      </c>
      <c r="AA21" s="696">
        <f t="shared" si="23"/>
        <v>0</v>
      </c>
      <c r="AB21" s="810"/>
      <c r="AC21" s="131">
        <f t="shared" si="17"/>
        <v>0</v>
      </c>
      <c r="AD21" s="131">
        <f t="shared" si="18"/>
        <v>0</v>
      </c>
      <c r="AE21" s="174">
        <f t="shared" si="19"/>
        <v>0</v>
      </c>
      <c r="AF21" s="816"/>
      <c r="AG21" s="702">
        <f t="shared" si="24"/>
        <v>0</v>
      </c>
      <c r="AH21" s="702">
        <f t="shared" si="25"/>
        <v>0</v>
      </c>
      <c r="AI21" s="696">
        <f t="shared" si="26"/>
        <v>0</v>
      </c>
      <c r="AJ21" s="96"/>
    </row>
    <row r="22" spans="1:36" s="102" customFormat="1" ht="12.75" customHeight="1" x14ac:dyDescent="0.2">
      <c r="A22" s="792" t="s">
        <v>824</v>
      </c>
      <c r="B22" s="800" t="s">
        <v>642</v>
      </c>
      <c r="C22" s="801" t="s">
        <v>549</v>
      </c>
      <c r="D22" s="802" t="s">
        <v>838</v>
      </c>
      <c r="E22" s="808"/>
      <c r="F22" s="1069" t="s">
        <v>774</v>
      </c>
      <c r="G22" s="1098" t="s">
        <v>796</v>
      </c>
      <c r="H22" s="825"/>
      <c r="I22" s="804"/>
      <c r="J22" s="174">
        <f t="shared" si="20"/>
        <v>0</v>
      </c>
      <c r="K22" s="1071"/>
      <c r="L22" s="825"/>
      <c r="M22" s="804"/>
      <c r="N22" s="825">
        <f t="shared" si="13"/>
        <v>0</v>
      </c>
      <c r="O22" s="826"/>
      <c r="P22" s="827"/>
      <c r="Q22" s="827"/>
      <c r="R22" s="827"/>
      <c r="S22" s="824"/>
      <c r="T22" s="824"/>
      <c r="U22" s="810"/>
      <c r="V22" s="804"/>
      <c r="W22" s="804"/>
      <c r="X22" s="810"/>
      <c r="Y22" s="696">
        <f t="shared" si="21"/>
        <v>0</v>
      </c>
      <c r="Z22" s="696">
        <f t="shared" si="22"/>
        <v>0</v>
      </c>
      <c r="AA22" s="696">
        <f t="shared" si="23"/>
        <v>0</v>
      </c>
      <c r="AB22" s="810"/>
      <c r="AC22" s="131">
        <f t="shared" si="17"/>
        <v>0</v>
      </c>
      <c r="AD22" s="131">
        <f t="shared" si="18"/>
        <v>0</v>
      </c>
      <c r="AE22" s="174">
        <f t="shared" si="19"/>
        <v>0</v>
      </c>
      <c r="AF22" s="816"/>
      <c r="AG22" s="702">
        <f t="shared" ref="AG22:AG24" si="27">Y22-AC22</f>
        <v>0</v>
      </c>
      <c r="AH22" s="702">
        <f t="shared" ref="AH22:AH24" si="28">Z22-AD22</f>
        <v>0</v>
      </c>
      <c r="AI22" s="696">
        <f t="shared" ref="AI22:AI24" si="29">SUM(AG22:AH22)</f>
        <v>0</v>
      </c>
      <c r="AJ22" s="96"/>
    </row>
    <row r="23" spans="1:36" s="102" customFormat="1" ht="12.75" customHeight="1" x14ac:dyDescent="0.2">
      <c r="A23" s="792" t="s">
        <v>824</v>
      </c>
      <c r="B23" s="833" t="s">
        <v>324</v>
      </c>
      <c r="C23" s="813" t="s">
        <v>1392</v>
      </c>
      <c r="D23" s="811" t="s">
        <v>881</v>
      </c>
      <c r="E23" s="808"/>
      <c r="F23" s="1069" t="s">
        <v>774</v>
      </c>
      <c r="G23" s="1110" t="s">
        <v>796</v>
      </c>
      <c r="H23" s="804">
        <v>1908</v>
      </c>
      <c r="I23" s="804"/>
      <c r="J23" s="174">
        <f t="shared" si="20"/>
        <v>1908</v>
      </c>
      <c r="K23" s="1106"/>
      <c r="L23" s="804"/>
      <c r="M23" s="804"/>
      <c r="N23" s="825">
        <f>SUM(L23:M23)</f>
        <v>0</v>
      </c>
      <c r="O23" s="826"/>
      <c r="P23" s="827"/>
      <c r="Q23" s="827"/>
      <c r="R23" s="827"/>
      <c r="S23" s="824"/>
      <c r="T23" s="824"/>
      <c r="U23" s="810"/>
      <c r="V23" s="804"/>
      <c r="W23" s="804"/>
      <c r="X23" s="810"/>
      <c r="Y23" s="696">
        <f t="shared" si="21"/>
        <v>0</v>
      </c>
      <c r="Z23" s="696">
        <f t="shared" si="22"/>
        <v>0</v>
      </c>
      <c r="AA23" s="696">
        <f t="shared" si="23"/>
        <v>0</v>
      </c>
      <c r="AB23" s="810"/>
      <c r="AC23" s="131">
        <f t="shared" si="17"/>
        <v>0</v>
      </c>
      <c r="AD23" s="131">
        <f t="shared" si="18"/>
        <v>0</v>
      </c>
      <c r="AE23" s="174">
        <f t="shared" si="19"/>
        <v>0</v>
      </c>
      <c r="AF23" s="816"/>
      <c r="AG23" s="702">
        <f t="shared" si="27"/>
        <v>0</v>
      </c>
      <c r="AH23" s="702">
        <f t="shared" si="28"/>
        <v>0</v>
      </c>
      <c r="AI23" s="696">
        <f t="shared" si="29"/>
        <v>0</v>
      </c>
      <c r="AJ23" s="96"/>
    </row>
    <row r="24" spans="1:36" s="102" customFormat="1" ht="12.75" customHeight="1" x14ac:dyDescent="0.2">
      <c r="A24" s="832" t="s">
        <v>669</v>
      </c>
      <c r="B24" s="128" t="s">
        <v>303</v>
      </c>
      <c r="C24" s="280" t="s">
        <v>657</v>
      </c>
      <c r="D24" s="140" t="s">
        <v>839</v>
      </c>
      <c r="E24" s="129" t="s">
        <v>974</v>
      </c>
      <c r="F24" s="1065" t="s">
        <v>776</v>
      </c>
      <c r="G24" s="1068" t="s">
        <v>1095</v>
      </c>
      <c r="H24" s="804"/>
      <c r="I24" s="804"/>
      <c r="J24" s="174">
        <f t="shared" si="20"/>
        <v>0</v>
      </c>
      <c r="K24" s="1106"/>
      <c r="L24" s="804"/>
      <c r="M24" s="804"/>
      <c r="N24" s="825">
        <f>SUM(L24:M24)</f>
        <v>0</v>
      </c>
      <c r="O24" s="826"/>
      <c r="P24" s="827"/>
      <c r="Q24" s="827"/>
      <c r="R24" s="827"/>
      <c r="S24" s="141"/>
      <c r="T24" s="824"/>
      <c r="U24" s="810"/>
      <c r="V24" s="804"/>
      <c r="W24" s="804"/>
      <c r="X24" s="810"/>
      <c r="Y24" s="696">
        <f t="shared" si="21"/>
        <v>0</v>
      </c>
      <c r="Z24" s="696">
        <f t="shared" si="22"/>
        <v>0</v>
      </c>
      <c r="AA24" s="696">
        <f t="shared" si="23"/>
        <v>0</v>
      </c>
      <c r="AB24" s="810"/>
      <c r="AC24" s="131">
        <f t="shared" ref="AC24" si="30">L24+P24+S24+V24</f>
        <v>0</v>
      </c>
      <c r="AD24" s="131">
        <f t="shared" ref="AD24" si="31">M24+Q24+T24+W24</f>
        <v>0</v>
      </c>
      <c r="AE24" s="174">
        <f t="shared" ref="AE24" si="32">SUM(AC24:AD24)</f>
        <v>0</v>
      </c>
      <c r="AF24" s="816"/>
      <c r="AG24" s="702">
        <f t="shared" si="27"/>
        <v>0</v>
      </c>
      <c r="AH24" s="702">
        <f t="shared" si="28"/>
        <v>0</v>
      </c>
      <c r="AI24" s="696">
        <f t="shared" si="29"/>
        <v>0</v>
      </c>
      <c r="AJ24" s="96"/>
    </row>
    <row r="25" spans="1:36" s="102" customFormat="1" ht="8.1" customHeight="1" x14ac:dyDescent="0.2">
      <c r="A25" s="301"/>
      <c r="B25" s="128"/>
      <c r="C25" s="280"/>
      <c r="D25" s="129"/>
      <c r="E25" s="129"/>
      <c r="F25" s="1068"/>
      <c r="G25" s="1068"/>
      <c r="H25" s="131"/>
      <c r="I25" s="131"/>
      <c r="J25" s="174"/>
      <c r="K25" s="1106"/>
      <c r="L25" s="131"/>
      <c r="M25" s="131"/>
      <c r="N25" s="174"/>
      <c r="O25" s="95"/>
      <c r="P25" s="137"/>
      <c r="Q25" s="137"/>
      <c r="R25" s="137"/>
      <c r="S25" s="137"/>
      <c r="T25" s="137"/>
      <c r="U25" s="280"/>
      <c r="V25" s="131"/>
      <c r="W25" s="131"/>
      <c r="X25" s="280"/>
      <c r="Y25" s="737"/>
      <c r="Z25" s="737"/>
      <c r="AA25" s="737"/>
      <c r="AB25" s="280"/>
      <c r="AC25" s="131"/>
      <c r="AD25" s="131"/>
      <c r="AE25" s="174"/>
      <c r="AF25" s="75"/>
      <c r="AG25" s="677"/>
      <c r="AH25" s="677"/>
      <c r="AI25" s="677"/>
      <c r="AJ25" s="96"/>
    </row>
    <row r="26" spans="1:36" s="102" customFormat="1" ht="12.75" customHeight="1" x14ac:dyDescent="0.2">
      <c r="A26" s="301"/>
      <c r="B26" s="81" t="s">
        <v>288</v>
      </c>
      <c r="C26" s="343" t="s">
        <v>316</v>
      </c>
      <c r="D26" s="83" t="s">
        <v>853</v>
      </c>
      <c r="E26" s="129" t="s">
        <v>980</v>
      </c>
      <c r="F26" s="1070" t="s">
        <v>775</v>
      </c>
      <c r="G26" s="1068"/>
      <c r="H26" s="322">
        <f>SUM(H11:H25)</f>
        <v>299061</v>
      </c>
      <c r="I26" s="322">
        <f>SUM(I11:I25)</f>
        <v>79055</v>
      </c>
      <c r="J26" s="322">
        <f>SUM(J11:J25)</f>
        <v>378116</v>
      </c>
      <c r="K26" s="1106"/>
      <c r="L26" s="322">
        <f>SUM(L11:L25)</f>
        <v>0</v>
      </c>
      <c r="M26" s="322">
        <f>SUM(M11:M25)</f>
        <v>0</v>
      </c>
      <c r="N26" s="322">
        <f>SUM(N11:N25)</f>
        <v>0</v>
      </c>
      <c r="O26" s="322"/>
      <c r="P26" s="322">
        <f>SUM(P11:P25)</f>
        <v>0</v>
      </c>
      <c r="Q26" s="322">
        <f>SUM(Q11:Q25)</f>
        <v>0</v>
      </c>
      <c r="R26" s="322"/>
      <c r="S26" s="322">
        <f>SUM(S11:S25)</f>
        <v>0</v>
      </c>
      <c r="T26" s="322">
        <f>SUM(T11:T25)</f>
        <v>0</v>
      </c>
      <c r="U26" s="322"/>
      <c r="V26" s="322">
        <f>SUM(V11:V25)</f>
        <v>0</v>
      </c>
      <c r="W26" s="322">
        <f>SUM(W11:W25)</f>
        <v>0</v>
      </c>
      <c r="X26" s="322"/>
      <c r="Y26" s="707">
        <f>SUM(Y11:Y25)</f>
        <v>0</v>
      </c>
      <c r="Z26" s="707">
        <f>SUM(Z11:Z25)</f>
        <v>0</v>
      </c>
      <c r="AA26" s="707">
        <f>SUM(AA11:AA25)</f>
        <v>0</v>
      </c>
      <c r="AB26" s="322"/>
      <c r="AC26" s="322">
        <f>SUM(AC11:AC25)</f>
        <v>0</v>
      </c>
      <c r="AD26" s="322">
        <f>SUM(AD11:AD25)</f>
        <v>0</v>
      </c>
      <c r="AE26" s="322">
        <f>SUM(AE11:AE25)</f>
        <v>0</v>
      </c>
      <c r="AF26" s="322"/>
      <c r="AG26" s="707">
        <f>SUM(AG11:AG25)</f>
        <v>0</v>
      </c>
      <c r="AH26" s="707">
        <f>SUM(AH11:AH25)</f>
        <v>0</v>
      </c>
      <c r="AI26" s="707">
        <f>SUM(AI11:AI25)</f>
        <v>0</v>
      </c>
      <c r="AJ26" s="96"/>
    </row>
    <row r="27" spans="1:36" s="102" customFormat="1" ht="12.75" customHeight="1" x14ac:dyDescent="0.2">
      <c r="A27" s="301"/>
      <c r="B27" s="128"/>
      <c r="C27" s="280"/>
      <c r="D27" s="129"/>
      <c r="E27" s="129"/>
      <c r="F27" s="1068"/>
      <c r="G27" s="1068"/>
      <c r="H27" s="131"/>
      <c r="I27" s="131"/>
      <c r="J27" s="174"/>
      <c r="K27" s="1106"/>
      <c r="L27" s="131"/>
      <c r="M27" s="131"/>
      <c r="N27" s="174"/>
      <c r="O27" s="95"/>
      <c r="P27" s="137"/>
      <c r="Q27" s="137"/>
      <c r="R27" s="137"/>
      <c r="S27" s="137"/>
      <c r="T27" s="137"/>
      <c r="U27" s="280"/>
      <c r="V27" s="131"/>
      <c r="W27" s="131"/>
      <c r="X27" s="280"/>
      <c r="Y27" s="737"/>
      <c r="Z27" s="737"/>
      <c r="AA27" s="737"/>
      <c r="AB27" s="280"/>
      <c r="AC27" s="131"/>
      <c r="AD27" s="131"/>
      <c r="AE27" s="174"/>
      <c r="AF27" s="75"/>
      <c r="AG27" s="677"/>
      <c r="AH27" s="677"/>
      <c r="AI27" s="677"/>
      <c r="AJ27" s="96"/>
    </row>
    <row r="28" spans="1:36" s="102" customFormat="1" ht="12.75" customHeight="1" x14ac:dyDescent="0.2">
      <c r="A28" s="792"/>
      <c r="B28" s="820" t="s">
        <v>8</v>
      </c>
      <c r="C28" s="823" t="s">
        <v>315</v>
      </c>
      <c r="D28" s="808"/>
      <c r="E28" s="808"/>
      <c r="F28" s="1110" t="s">
        <v>1406</v>
      </c>
      <c r="G28" s="1110"/>
      <c r="H28" s="804"/>
      <c r="I28" s="804"/>
      <c r="J28" s="825"/>
      <c r="K28" s="1106"/>
      <c r="L28" s="804"/>
      <c r="M28" s="804"/>
      <c r="N28" s="825"/>
      <c r="O28" s="826"/>
      <c r="P28" s="827"/>
      <c r="Q28" s="827"/>
      <c r="R28" s="827"/>
      <c r="S28" s="827"/>
      <c r="T28" s="827"/>
      <c r="U28" s="810"/>
      <c r="V28" s="804"/>
      <c r="W28" s="804"/>
      <c r="X28" s="810"/>
      <c r="Y28" s="828"/>
      <c r="Z28" s="828"/>
      <c r="AA28" s="828"/>
      <c r="AB28" s="810"/>
      <c r="AC28" s="804"/>
      <c r="AD28" s="804"/>
      <c r="AE28" s="825"/>
      <c r="AF28" s="816"/>
      <c r="AG28" s="829"/>
      <c r="AH28" s="829"/>
      <c r="AI28" s="829"/>
      <c r="AJ28" s="96"/>
    </row>
    <row r="29" spans="1:36" s="102" customFormat="1" ht="12.75" customHeight="1" x14ac:dyDescent="0.2">
      <c r="A29" s="792"/>
      <c r="B29" s="801"/>
      <c r="C29" s="810"/>
      <c r="D29" s="808"/>
      <c r="E29" s="808"/>
      <c r="F29" s="1110"/>
      <c r="G29" s="1110"/>
      <c r="H29" s="804"/>
      <c r="I29" s="804"/>
      <c r="J29" s="825"/>
      <c r="K29" s="1106"/>
      <c r="L29" s="804"/>
      <c r="M29" s="804"/>
      <c r="N29" s="825"/>
      <c r="O29" s="826"/>
      <c r="P29" s="827"/>
      <c r="Q29" s="827"/>
      <c r="R29" s="827"/>
      <c r="S29" s="827"/>
      <c r="T29" s="827"/>
      <c r="U29" s="810"/>
      <c r="V29" s="804"/>
      <c r="W29" s="804"/>
      <c r="X29" s="810"/>
      <c r="Y29" s="828"/>
      <c r="Z29" s="828"/>
      <c r="AA29" s="828"/>
      <c r="AB29" s="810"/>
      <c r="AC29" s="804"/>
      <c r="AD29" s="804"/>
      <c r="AE29" s="825"/>
      <c r="AF29" s="816"/>
      <c r="AG29" s="829"/>
      <c r="AH29" s="829"/>
      <c r="AI29" s="829"/>
      <c r="AJ29" s="96"/>
    </row>
    <row r="30" spans="1:36" s="102" customFormat="1" ht="12.75" customHeight="1" x14ac:dyDescent="0.2">
      <c r="A30" s="792" t="s">
        <v>824</v>
      </c>
      <c r="B30" s="52" t="s">
        <v>153</v>
      </c>
      <c r="C30" s="52" t="s">
        <v>337</v>
      </c>
      <c r="D30" s="56" t="s">
        <v>846</v>
      </c>
      <c r="E30" s="56" t="s">
        <v>975</v>
      </c>
      <c r="F30" s="1061" t="s">
        <v>774</v>
      </c>
      <c r="G30" s="1110" t="s">
        <v>1454</v>
      </c>
      <c r="H30" s="804"/>
      <c r="I30" s="804"/>
      <c r="J30" s="174">
        <f t="shared" ref="J30:J39" si="33">SUM(H30:I30)</f>
        <v>0</v>
      </c>
      <c r="K30" s="1106"/>
      <c r="L30" s="804"/>
      <c r="M30" s="804"/>
      <c r="N30" s="825">
        <f>SUM(L30:M30)</f>
        <v>0</v>
      </c>
      <c r="O30" s="826"/>
      <c r="P30" s="827"/>
      <c r="Q30" s="827"/>
      <c r="R30" s="827"/>
      <c r="S30" s="141"/>
      <c r="T30" s="827"/>
      <c r="U30" s="810"/>
      <c r="V30" s="804"/>
      <c r="W30" s="804"/>
      <c r="X30" s="810"/>
      <c r="Y30" s="696">
        <f t="shared" ref="Y30:Y39" si="34">L30+P30+S30+V30</f>
        <v>0</v>
      </c>
      <c r="Z30" s="696">
        <f t="shared" ref="Z30:Z39" si="35">M30+Q30+T30+W30</f>
        <v>0</v>
      </c>
      <c r="AA30" s="696">
        <f t="shared" ref="AA30:AA39" si="36">SUM(Y30:Z30)</f>
        <v>0</v>
      </c>
      <c r="AB30" s="810"/>
      <c r="AC30" s="459">
        <f t="shared" ref="AC30:AC39" si="37">L30+P30+S30+V30</f>
        <v>0</v>
      </c>
      <c r="AD30" s="131">
        <f t="shared" ref="AD30:AD39" si="38">M30+Q30+T30+W30</f>
        <v>0</v>
      </c>
      <c r="AE30" s="174">
        <f t="shared" ref="AE30:AE39" si="39">SUM(AC30:AD30)</f>
        <v>0</v>
      </c>
      <c r="AF30" s="816"/>
      <c r="AG30" s="702">
        <f t="shared" ref="AG30:AG33" si="40">Y30-AC30</f>
        <v>0</v>
      </c>
      <c r="AH30" s="702">
        <f t="shared" ref="AH30:AH33" si="41">Z30-AD30</f>
        <v>0</v>
      </c>
      <c r="AI30" s="696">
        <f t="shared" ref="AI30:AI33" si="42">SUM(AG30:AH30)</f>
        <v>0</v>
      </c>
      <c r="AJ30" s="96"/>
    </row>
    <row r="31" spans="1:36" s="102" customFormat="1" ht="12.75" customHeight="1" x14ac:dyDescent="0.2">
      <c r="A31" s="792" t="s">
        <v>824</v>
      </c>
      <c r="B31" s="801" t="s">
        <v>700</v>
      </c>
      <c r="C31" s="810" t="s">
        <v>471</v>
      </c>
      <c r="D31" s="796" t="s">
        <v>856</v>
      </c>
      <c r="E31" s="808"/>
      <c r="F31" s="1069" t="s">
        <v>774</v>
      </c>
      <c r="G31" s="1110" t="s">
        <v>1182</v>
      </c>
      <c r="H31" s="804">
        <v>1360</v>
      </c>
      <c r="I31" s="804"/>
      <c r="J31" s="174">
        <f t="shared" si="33"/>
        <v>1360</v>
      </c>
      <c r="K31" s="1106"/>
      <c r="L31" s="804"/>
      <c r="M31" s="804"/>
      <c r="N31" s="825">
        <f>SUM(L31:M31)</f>
        <v>0</v>
      </c>
      <c r="O31" s="826"/>
      <c r="P31" s="827"/>
      <c r="Q31" s="827"/>
      <c r="R31" s="827"/>
      <c r="S31" s="827"/>
      <c r="T31" s="827"/>
      <c r="U31" s="810"/>
      <c r="V31" s="804"/>
      <c r="W31" s="804"/>
      <c r="X31" s="810"/>
      <c r="Y31" s="696">
        <f t="shared" si="34"/>
        <v>0</v>
      </c>
      <c r="Z31" s="696">
        <f t="shared" si="35"/>
        <v>0</v>
      </c>
      <c r="AA31" s="696">
        <f t="shared" si="36"/>
        <v>0</v>
      </c>
      <c r="AB31" s="810"/>
      <c r="AC31" s="131">
        <f t="shared" ref="AC31" si="43">L31+P31+S31+V31</f>
        <v>0</v>
      </c>
      <c r="AD31" s="131">
        <f t="shared" ref="AD31" si="44">M31+Q31+T31+W31</f>
        <v>0</v>
      </c>
      <c r="AE31" s="174">
        <f t="shared" ref="AE31" si="45">SUM(AC31:AD31)</f>
        <v>0</v>
      </c>
      <c r="AF31" s="816"/>
      <c r="AG31" s="702">
        <f t="shared" si="40"/>
        <v>0</v>
      </c>
      <c r="AH31" s="702">
        <f t="shared" si="41"/>
        <v>0</v>
      </c>
      <c r="AI31" s="696">
        <f t="shared" si="42"/>
        <v>0</v>
      </c>
      <c r="AJ31" s="96"/>
    </row>
    <row r="32" spans="1:36" s="102" customFormat="1" ht="12.75" customHeight="1" x14ac:dyDescent="0.2">
      <c r="A32" s="832" t="s">
        <v>208</v>
      </c>
      <c r="B32" s="801" t="s">
        <v>132</v>
      </c>
      <c r="C32" s="810" t="s">
        <v>1394</v>
      </c>
      <c r="D32" s="796" t="s">
        <v>857</v>
      </c>
      <c r="E32" s="808"/>
      <c r="F32" s="1069" t="s">
        <v>774</v>
      </c>
      <c r="G32" s="1110" t="s">
        <v>1297</v>
      </c>
      <c r="H32" s="825">
        <v>430</v>
      </c>
      <c r="I32" s="804"/>
      <c r="J32" s="174">
        <f t="shared" si="33"/>
        <v>430</v>
      </c>
      <c r="K32" s="1106"/>
      <c r="L32" s="825"/>
      <c r="M32" s="804"/>
      <c r="N32" s="825">
        <f t="shared" ref="N32:N39" si="46">SUM(L32:M32)</f>
        <v>0</v>
      </c>
      <c r="O32" s="826"/>
      <c r="P32" s="827"/>
      <c r="Q32" s="827"/>
      <c r="R32" s="827"/>
      <c r="S32" s="827"/>
      <c r="T32" s="827"/>
      <c r="U32" s="810"/>
      <c r="V32" s="804"/>
      <c r="W32" s="804"/>
      <c r="X32" s="810"/>
      <c r="Y32" s="696">
        <f t="shared" si="34"/>
        <v>0</v>
      </c>
      <c r="Z32" s="696">
        <f t="shared" si="35"/>
        <v>0</v>
      </c>
      <c r="AA32" s="696">
        <f t="shared" si="36"/>
        <v>0</v>
      </c>
      <c r="AB32" s="810"/>
      <c r="AC32" s="131">
        <f t="shared" si="37"/>
        <v>0</v>
      </c>
      <c r="AD32" s="131">
        <f t="shared" si="38"/>
        <v>0</v>
      </c>
      <c r="AE32" s="174">
        <f t="shared" si="39"/>
        <v>0</v>
      </c>
      <c r="AF32" s="816"/>
      <c r="AG32" s="702">
        <f t="shared" si="40"/>
        <v>0</v>
      </c>
      <c r="AH32" s="702">
        <f t="shared" si="41"/>
        <v>0</v>
      </c>
      <c r="AI32" s="696">
        <f t="shared" si="42"/>
        <v>0</v>
      </c>
      <c r="AJ32" s="96"/>
    </row>
    <row r="33" spans="1:36" s="102" customFormat="1" ht="12.75" customHeight="1" x14ac:dyDescent="0.2">
      <c r="A33" s="834" t="s">
        <v>355</v>
      </c>
      <c r="B33" s="801" t="s">
        <v>132</v>
      </c>
      <c r="C33" s="810" t="s">
        <v>1395</v>
      </c>
      <c r="D33" s="796" t="s">
        <v>857</v>
      </c>
      <c r="E33" s="808"/>
      <c r="F33" s="1069" t="s">
        <v>774</v>
      </c>
      <c r="G33" s="1110" t="s">
        <v>1294</v>
      </c>
      <c r="H33" s="825">
        <v>60</v>
      </c>
      <c r="I33" s="804"/>
      <c r="J33" s="174">
        <f t="shared" si="33"/>
        <v>60</v>
      </c>
      <c r="K33" s="1106"/>
      <c r="L33" s="825"/>
      <c r="M33" s="804"/>
      <c r="N33" s="825">
        <f t="shared" si="46"/>
        <v>0</v>
      </c>
      <c r="O33" s="826"/>
      <c r="P33" s="827"/>
      <c r="Q33" s="827"/>
      <c r="R33" s="827"/>
      <c r="S33" s="827"/>
      <c r="T33" s="827"/>
      <c r="U33" s="810"/>
      <c r="V33" s="804"/>
      <c r="W33" s="804"/>
      <c r="X33" s="810"/>
      <c r="Y33" s="696">
        <f t="shared" si="34"/>
        <v>0</v>
      </c>
      <c r="Z33" s="696">
        <f t="shared" si="35"/>
        <v>0</v>
      </c>
      <c r="AA33" s="696">
        <f t="shared" si="36"/>
        <v>0</v>
      </c>
      <c r="AB33" s="810"/>
      <c r="AC33" s="131">
        <f t="shared" si="37"/>
        <v>0</v>
      </c>
      <c r="AD33" s="131">
        <f t="shared" si="38"/>
        <v>0</v>
      </c>
      <c r="AE33" s="174">
        <f t="shared" si="39"/>
        <v>0</v>
      </c>
      <c r="AF33" s="816"/>
      <c r="AG33" s="702">
        <f t="shared" si="40"/>
        <v>0</v>
      </c>
      <c r="AH33" s="702">
        <f t="shared" si="41"/>
        <v>0</v>
      </c>
      <c r="AI33" s="696">
        <f t="shared" si="42"/>
        <v>0</v>
      </c>
      <c r="AJ33" s="96"/>
    </row>
    <row r="34" spans="1:36" s="102" customFormat="1" ht="12.75" customHeight="1" x14ac:dyDescent="0.2">
      <c r="A34" s="792" t="s">
        <v>1396</v>
      </c>
      <c r="B34" s="801" t="s">
        <v>132</v>
      </c>
      <c r="C34" s="810" t="s">
        <v>1397</v>
      </c>
      <c r="D34" s="796" t="s">
        <v>857</v>
      </c>
      <c r="E34" s="808"/>
      <c r="F34" s="1069" t="s">
        <v>774</v>
      </c>
      <c r="G34" s="1110" t="s">
        <v>1403</v>
      </c>
      <c r="H34" s="825">
        <v>370</v>
      </c>
      <c r="I34" s="804"/>
      <c r="J34" s="174">
        <f t="shared" si="33"/>
        <v>370</v>
      </c>
      <c r="K34" s="1106"/>
      <c r="L34" s="825"/>
      <c r="M34" s="804"/>
      <c r="N34" s="825">
        <f t="shared" si="46"/>
        <v>0</v>
      </c>
      <c r="O34" s="826"/>
      <c r="P34" s="827"/>
      <c r="Q34" s="827"/>
      <c r="R34" s="827"/>
      <c r="S34" s="827"/>
      <c r="T34" s="827"/>
      <c r="U34" s="810"/>
      <c r="V34" s="804"/>
      <c r="W34" s="804"/>
      <c r="X34" s="810"/>
      <c r="Y34" s="696">
        <f t="shared" si="34"/>
        <v>0</v>
      </c>
      <c r="Z34" s="696">
        <f t="shared" si="35"/>
        <v>0</v>
      </c>
      <c r="AA34" s="696">
        <f t="shared" si="36"/>
        <v>0</v>
      </c>
      <c r="AB34" s="810"/>
      <c r="AC34" s="131">
        <f t="shared" si="37"/>
        <v>0</v>
      </c>
      <c r="AD34" s="131">
        <f t="shared" si="38"/>
        <v>0</v>
      </c>
      <c r="AE34" s="174">
        <f t="shared" si="39"/>
        <v>0</v>
      </c>
      <c r="AF34" s="816"/>
      <c r="AG34" s="702">
        <f t="shared" ref="AG34:AG39" si="47">Y34-AC34</f>
        <v>0</v>
      </c>
      <c r="AH34" s="702">
        <f t="shared" ref="AH34:AH39" si="48">Z34-AD34</f>
        <v>0</v>
      </c>
      <c r="AI34" s="696">
        <f t="shared" ref="AI34:AI39" si="49">SUM(AG34:AH34)</f>
        <v>0</v>
      </c>
      <c r="AJ34" s="96"/>
    </row>
    <row r="35" spans="1:36" s="102" customFormat="1" ht="12.75" customHeight="1" x14ac:dyDescent="0.2">
      <c r="A35" s="832" t="s">
        <v>208</v>
      </c>
      <c r="B35" s="800" t="s">
        <v>642</v>
      </c>
      <c r="C35" s="801" t="s">
        <v>1398</v>
      </c>
      <c r="D35" s="802" t="s">
        <v>838</v>
      </c>
      <c r="E35" s="808"/>
      <c r="F35" s="1069" t="s">
        <v>774</v>
      </c>
      <c r="G35" s="1110" t="s">
        <v>1297</v>
      </c>
      <c r="H35" s="825"/>
      <c r="I35" s="804"/>
      <c r="J35" s="174">
        <f t="shared" si="33"/>
        <v>0</v>
      </c>
      <c r="K35" s="1106"/>
      <c r="L35" s="825"/>
      <c r="M35" s="804"/>
      <c r="N35" s="825">
        <f t="shared" si="46"/>
        <v>0</v>
      </c>
      <c r="O35" s="826"/>
      <c r="P35" s="827"/>
      <c r="Q35" s="827"/>
      <c r="R35" s="827"/>
      <c r="S35" s="827"/>
      <c r="T35" s="827"/>
      <c r="U35" s="810"/>
      <c r="V35" s="804"/>
      <c r="W35" s="804"/>
      <c r="X35" s="810"/>
      <c r="Y35" s="696">
        <f t="shared" si="34"/>
        <v>0</v>
      </c>
      <c r="Z35" s="696">
        <f t="shared" si="35"/>
        <v>0</v>
      </c>
      <c r="AA35" s="696">
        <f t="shared" si="36"/>
        <v>0</v>
      </c>
      <c r="AB35" s="810"/>
      <c r="AC35" s="131">
        <f t="shared" si="37"/>
        <v>0</v>
      </c>
      <c r="AD35" s="131">
        <f t="shared" si="38"/>
        <v>0</v>
      </c>
      <c r="AE35" s="174">
        <f t="shared" si="39"/>
        <v>0</v>
      </c>
      <c r="AF35" s="816"/>
      <c r="AG35" s="702">
        <f t="shared" si="47"/>
        <v>0</v>
      </c>
      <c r="AH35" s="702">
        <f t="shared" si="48"/>
        <v>0</v>
      </c>
      <c r="AI35" s="696">
        <f t="shared" si="49"/>
        <v>0</v>
      </c>
      <c r="AJ35" s="96"/>
    </row>
    <row r="36" spans="1:36" s="102" customFormat="1" ht="12.75" customHeight="1" x14ac:dyDescent="0.2">
      <c r="A36" s="834" t="s">
        <v>355</v>
      </c>
      <c r="B36" s="800" t="s">
        <v>642</v>
      </c>
      <c r="C36" s="801" t="s">
        <v>1399</v>
      </c>
      <c r="D36" s="802" t="s">
        <v>838</v>
      </c>
      <c r="E36" s="808"/>
      <c r="F36" s="1069" t="s">
        <v>774</v>
      </c>
      <c r="G36" s="1110" t="s">
        <v>1294</v>
      </c>
      <c r="H36" s="825"/>
      <c r="I36" s="804"/>
      <c r="J36" s="174">
        <f t="shared" si="33"/>
        <v>0</v>
      </c>
      <c r="K36" s="1106"/>
      <c r="L36" s="825"/>
      <c r="M36" s="804"/>
      <c r="N36" s="825">
        <f t="shared" si="46"/>
        <v>0</v>
      </c>
      <c r="O36" s="826"/>
      <c r="P36" s="827"/>
      <c r="Q36" s="827"/>
      <c r="R36" s="827"/>
      <c r="S36" s="827"/>
      <c r="T36" s="827"/>
      <c r="U36" s="810"/>
      <c r="V36" s="804"/>
      <c r="W36" s="804"/>
      <c r="X36" s="810"/>
      <c r="Y36" s="696">
        <f t="shared" si="34"/>
        <v>0</v>
      </c>
      <c r="Z36" s="696">
        <f t="shared" si="35"/>
        <v>0</v>
      </c>
      <c r="AA36" s="696">
        <f t="shared" si="36"/>
        <v>0</v>
      </c>
      <c r="AB36" s="810"/>
      <c r="AC36" s="131">
        <f t="shared" si="37"/>
        <v>0</v>
      </c>
      <c r="AD36" s="131">
        <f t="shared" si="38"/>
        <v>0</v>
      </c>
      <c r="AE36" s="174">
        <f t="shared" si="39"/>
        <v>0</v>
      </c>
      <c r="AF36" s="816"/>
      <c r="AG36" s="702">
        <f t="shared" si="47"/>
        <v>0</v>
      </c>
      <c r="AH36" s="702">
        <f t="shared" si="48"/>
        <v>0</v>
      </c>
      <c r="AI36" s="696">
        <f t="shared" si="49"/>
        <v>0</v>
      </c>
      <c r="AJ36" s="96"/>
    </row>
    <row r="37" spans="1:36" s="102" customFormat="1" ht="12.75" customHeight="1" x14ac:dyDescent="0.2">
      <c r="A37" s="792" t="s">
        <v>1396</v>
      </c>
      <c r="B37" s="800" t="s">
        <v>642</v>
      </c>
      <c r="C37" s="801" t="s">
        <v>1400</v>
      </c>
      <c r="D37" s="802" t="s">
        <v>838</v>
      </c>
      <c r="E37" s="808"/>
      <c r="F37" s="1069" t="s">
        <v>774</v>
      </c>
      <c r="G37" s="1110" t="s">
        <v>1403</v>
      </c>
      <c r="H37" s="825"/>
      <c r="I37" s="804"/>
      <c r="J37" s="174">
        <f t="shared" si="33"/>
        <v>0</v>
      </c>
      <c r="K37" s="1106"/>
      <c r="L37" s="825"/>
      <c r="M37" s="804"/>
      <c r="N37" s="825">
        <f t="shared" si="46"/>
        <v>0</v>
      </c>
      <c r="O37" s="826"/>
      <c r="P37" s="827"/>
      <c r="Q37" s="827"/>
      <c r="R37" s="827"/>
      <c r="S37" s="827"/>
      <c r="T37" s="827"/>
      <c r="U37" s="810"/>
      <c r="V37" s="804"/>
      <c r="W37" s="804"/>
      <c r="X37" s="810"/>
      <c r="Y37" s="696">
        <f t="shared" si="34"/>
        <v>0</v>
      </c>
      <c r="Z37" s="696">
        <f t="shared" si="35"/>
        <v>0</v>
      </c>
      <c r="AA37" s="696">
        <f t="shared" si="36"/>
        <v>0</v>
      </c>
      <c r="AB37" s="810"/>
      <c r="AC37" s="131">
        <f t="shared" si="37"/>
        <v>0</v>
      </c>
      <c r="AD37" s="131">
        <f t="shared" si="38"/>
        <v>0</v>
      </c>
      <c r="AE37" s="174">
        <f t="shared" si="39"/>
        <v>0</v>
      </c>
      <c r="AF37" s="816"/>
      <c r="AG37" s="702">
        <f t="shared" si="47"/>
        <v>0</v>
      </c>
      <c r="AH37" s="702">
        <f t="shared" si="48"/>
        <v>0</v>
      </c>
      <c r="AI37" s="696">
        <f t="shared" si="49"/>
        <v>0</v>
      </c>
      <c r="AJ37" s="96"/>
    </row>
    <row r="38" spans="1:36" s="102" customFormat="1" ht="12.75" customHeight="1" x14ac:dyDescent="0.2">
      <c r="A38" s="834" t="s">
        <v>355</v>
      </c>
      <c r="B38" s="833" t="s">
        <v>324</v>
      </c>
      <c r="C38" s="813" t="s">
        <v>1401</v>
      </c>
      <c r="D38" s="811" t="s">
        <v>881</v>
      </c>
      <c r="E38" s="808"/>
      <c r="F38" s="1069" t="s">
        <v>774</v>
      </c>
      <c r="G38" s="1110" t="s">
        <v>1294</v>
      </c>
      <c r="H38" s="825">
        <v>530</v>
      </c>
      <c r="I38" s="804"/>
      <c r="J38" s="174">
        <f t="shared" si="33"/>
        <v>530</v>
      </c>
      <c r="K38" s="1106"/>
      <c r="L38" s="825"/>
      <c r="M38" s="804"/>
      <c r="N38" s="825">
        <f t="shared" si="46"/>
        <v>0</v>
      </c>
      <c r="O38" s="826"/>
      <c r="P38" s="827"/>
      <c r="Q38" s="827"/>
      <c r="R38" s="827"/>
      <c r="S38" s="827"/>
      <c r="T38" s="827"/>
      <c r="U38" s="810"/>
      <c r="V38" s="804"/>
      <c r="W38" s="804"/>
      <c r="X38" s="810"/>
      <c r="Y38" s="696">
        <f t="shared" si="34"/>
        <v>0</v>
      </c>
      <c r="Z38" s="696">
        <f t="shared" si="35"/>
        <v>0</v>
      </c>
      <c r="AA38" s="696">
        <f t="shared" si="36"/>
        <v>0</v>
      </c>
      <c r="AB38" s="810"/>
      <c r="AC38" s="131">
        <f t="shared" si="37"/>
        <v>0</v>
      </c>
      <c r="AD38" s="131">
        <f t="shared" si="38"/>
        <v>0</v>
      </c>
      <c r="AE38" s="174">
        <f t="shared" si="39"/>
        <v>0</v>
      </c>
      <c r="AF38" s="816"/>
      <c r="AG38" s="702">
        <f t="shared" si="47"/>
        <v>0</v>
      </c>
      <c r="AH38" s="702">
        <f t="shared" si="48"/>
        <v>0</v>
      </c>
      <c r="AI38" s="696">
        <f t="shared" si="49"/>
        <v>0</v>
      </c>
      <c r="AJ38" s="96"/>
    </row>
    <row r="39" spans="1:36" s="102" customFormat="1" ht="12.75" customHeight="1" x14ac:dyDescent="0.2">
      <c r="A39" s="832" t="s">
        <v>208</v>
      </c>
      <c r="B39" s="833" t="s">
        <v>324</v>
      </c>
      <c r="C39" s="813" t="s">
        <v>1402</v>
      </c>
      <c r="D39" s="811" t="s">
        <v>881</v>
      </c>
      <c r="E39" s="808"/>
      <c r="F39" s="1069" t="s">
        <v>774</v>
      </c>
      <c r="G39" s="1110" t="s">
        <v>1297</v>
      </c>
      <c r="H39" s="825">
        <v>212</v>
      </c>
      <c r="I39" s="804"/>
      <c r="J39" s="174">
        <f t="shared" si="33"/>
        <v>212</v>
      </c>
      <c r="K39" s="1106"/>
      <c r="L39" s="825"/>
      <c r="M39" s="804"/>
      <c r="N39" s="825">
        <f t="shared" si="46"/>
        <v>0</v>
      </c>
      <c r="O39" s="826"/>
      <c r="P39" s="827"/>
      <c r="Q39" s="827"/>
      <c r="R39" s="827"/>
      <c r="S39" s="827"/>
      <c r="T39" s="827"/>
      <c r="U39" s="810"/>
      <c r="V39" s="804"/>
      <c r="W39" s="804"/>
      <c r="X39" s="810"/>
      <c r="Y39" s="696">
        <f t="shared" si="34"/>
        <v>0</v>
      </c>
      <c r="Z39" s="696">
        <f t="shared" si="35"/>
        <v>0</v>
      </c>
      <c r="AA39" s="696">
        <f t="shared" si="36"/>
        <v>0</v>
      </c>
      <c r="AB39" s="810"/>
      <c r="AC39" s="131">
        <f t="shared" si="37"/>
        <v>0</v>
      </c>
      <c r="AD39" s="131">
        <f t="shared" si="38"/>
        <v>0</v>
      </c>
      <c r="AE39" s="174">
        <f t="shared" si="39"/>
        <v>0</v>
      </c>
      <c r="AF39" s="816"/>
      <c r="AG39" s="702">
        <f t="shared" si="47"/>
        <v>0</v>
      </c>
      <c r="AH39" s="702">
        <f t="shared" si="48"/>
        <v>0</v>
      </c>
      <c r="AI39" s="696">
        <f t="shared" si="49"/>
        <v>0</v>
      </c>
      <c r="AJ39" s="96"/>
    </row>
    <row r="40" spans="1:36" s="102" customFormat="1" ht="8.1" customHeight="1" x14ac:dyDescent="0.2">
      <c r="A40" s="792"/>
      <c r="B40" s="833"/>
      <c r="C40" s="813"/>
      <c r="D40" s="811"/>
      <c r="E40" s="808"/>
      <c r="F40" s="1069"/>
      <c r="G40" s="1110"/>
      <c r="H40" s="804"/>
      <c r="I40" s="804"/>
      <c r="J40" s="825"/>
      <c r="K40" s="1106"/>
      <c r="L40" s="804"/>
      <c r="M40" s="804"/>
      <c r="N40" s="825"/>
      <c r="O40" s="826"/>
      <c r="P40" s="827"/>
      <c r="Q40" s="827"/>
      <c r="R40" s="827"/>
      <c r="S40" s="827"/>
      <c r="T40" s="827"/>
      <c r="U40" s="810"/>
      <c r="V40" s="804"/>
      <c r="W40" s="804"/>
      <c r="X40" s="810"/>
      <c r="Y40" s="828"/>
      <c r="Z40" s="828"/>
      <c r="AA40" s="828"/>
      <c r="AB40" s="810"/>
      <c r="AC40" s="804"/>
      <c r="AD40" s="804"/>
      <c r="AE40" s="825"/>
      <c r="AF40" s="816"/>
      <c r="AG40" s="829"/>
      <c r="AH40" s="829"/>
      <c r="AI40" s="829"/>
      <c r="AJ40" s="96"/>
    </row>
    <row r="41" spans="1:36" s="102" customFormat="1" ht="12.75" customHeight="1" x14ac:dyDescent="0.2">
      <c r="A41" s="792"/>
      <c r="B41" s="81" t="s">
        <v>288</v>
      </c>
      <c r="C41" s="805" t="s">
        <v>316</v>
      </c>
      <c r="D41" s="806" t="s">
        <v>853</v>
      </c>
      <c r="E41" s="808"/>
      <c r="F41" s="1095" t="s">
        <v>775</v>
      </c>
      <c r="G41" s="1110"/>
      <c r="H41" s="809">
        <f>SUM(H30:H40)</f>
        <v>2962</v>
      </c>
      <c r="I41" s="809">
        <f>SUM(I30:I40)</f>
        <v>0</v>
      </c>
      <c r="J41" s="809">
        <f>SUM(J30:J40)</f>
        <v>2962</v>
      </c>
      <c r="K41" s="1106"/>
      <c r="L41" s="809">
        <f>SUM(L30:L40)</f>
        <v>0</v>
      </c>
      <c r="M41" s="809">
        <f>SUM(M30:M40)</f>
        <v>0</v>
      </c>
      <c r="N41" s="809">
        <f>SUM(N30:N40)</f>
        <v>0</v>
      </c>
      <c r="O41" s="809"/>
      <c r="P41" s="809">
        <f t="shared" ref="P41:AI41" si="50">SUM(P30:P40)</f>
        <v>0</v>
      </c>
      <c r="Q41" s="809">
        <f t="shared" si="50"/>
        <v>0</v>
      </c>
      <c r="R41" s="809"/>
      <c r="S41" s="809">
        <f t="shared" si="50"/>
        <v>0</v>
      </c>
      <c r="T41" s="809">
        <f t="shared" si="50"/>
        <v>0</v>
      </c>
      <c r="U41" s="809"/>
      <c r="V41" s="809">
        <f t="shared" si="50"/>
        <v>0</v>
      </c>
      <c r="W41" s="809">
        <f t="shared" si="50"/>
        <v>0</v>
      </c>
      <c r="X41" s="809"/>
      <c r="Y41" s="896">
        <f t="shared" si="50"/>
        <v>0</v>
      </c>
      <c r="Z41" s="896">
        <f t="shared" si="50"/>
        <v>0</v>
      </c>
      <c r="AA41" s="896">
        <f t="shared" si="50"/>
        <v>0</v>
      </c>
      <c r="AB41" s="809"/>
      <c r="AC41" s="809">
        <f t="shared" si="50"/>
        <v>0</v>
      </c>
      <c r="AD41" s="809">
        <f t="shared" si="50"/>
        <v>0</v>
      </c>
      <c r="AE41" s="809">
        <f t="shared" si="50"/>
        <v>0</v>
      </c>
      <c r="AF41" s="809"/>
      <c r="AG41" s="896">
        <f t="shared" si="50"/>
        <v>0</v>
      </c>
      <c r="AH41" s="896">
        <f t="shared" si="50"/>
        <v>0</v>
      </c>
      <c r="AI41" s="896">
        <f t="shared" si="50"/>
        <v>0</v>
      </c>
      <c r="AJ41" s="96"/>
    </row>
    <row r="42" spans="1:36" s="102" customFormat="1" ht="12.75" customHeight="1" x14ac:dyDescent="0.2">
      <c r="A42" s="792"/>
      <c r="B42" s="801"/>
      <c r="C42" s="810"/>
      <c r="D42" s="808"/>
      <c r="E42" s="808"/>
      <c r="F42" s="1110"/>
      <c r="G42" s="1110"/>
      <c r="H42" s="804"/>
      <c r="I42" s="804"/>
      <c r="J42" s="825"/>
      <c r="K42" s="1106"/>
      <c r="L42" s="804"/>
      <c r="M42" s="804"/>
      <c r="N42" s="825"/>
      <c r="O42" s="826"/>
      <c r="P42" s="827"/>
      <c r="Q42" s="827"/>
      <c r="R42" s="827"/>
      <c r="S42" s="827"/>
      <c r="T42" s="827"/>
      <c r="U42" s="810"/>
      <c r="V42" s="804"/>
      <c r="W42" s="804"/>
      <c r="X42" s="810"/>
      <c r="Y42" s="828"/>
      <c r="Z42" s="828"/>
      <c r="AA42" s="828"/>
      <c r="AB42" s="810"/>
      <c r="AC42" s="804"/>
      <c r="AD42" s="804"/>
      <c r="AE42" s="825"/>
      <c r="AF42" s="816"/>
      <c r="AG42" s="829"/>
      <c r="AH42" s="829"/>
      <c r="AI42" s="829"/>
      <c r="AJ42" s="96"/>
    </row>
    <row r="43" spans="1:36" s="102" customFormat="1" ht="12.75" customHeight="1" x14ac:dyDescent="0.2">
      <c r="A43" s="301"/>
      <c r="B43" s="150" t="s">
        <v>8</v>
      </c>
      <c r="C43" s="22" t="s">
        <v>1388</v>
      </c>
      <c r="D43" s="129"/>
      <c r="E43" s="129"/>
      <c r="F43" s="1068"/>
      <c r="G43" s="1068"/>
      <c r="H43" s="131"/>
      <c r="I43" s="131"/>
      <c r="J43" s="174"/>
      <c r="K43" s="1106"/>
      <c r="L43" s="131"/>
      <c r="M43" s="131"/>
      <c r="N43" s="174"/>
      <c r="O43" s="95"/>
      <c r="P43" s="137"/>
      <c r="Q43" s="137"/>
      <c r="R43" s="137"/>
      <c r="S43" s="137"/>
      <c r="T43" s="137"/>
      <c r="U43" s="280"/>
      <c r="V43" s="131"/>
      <c r="W43" s="131"/>
      <c r="X43" s="280"/>
      <c r="Y43" s="737"/>
      <c r="Z43" s="737"/>
      <c r="AA43" s="737"/>
      <c r="AB43" s="280"/>
      <c r="AC43" s="131"/>
      <c r="AD43" s="131"/>
      <c r="AE43" s="174"/>
      <c r="AF43" s="75"/>
      <c r="AG43" s="677"/>
      <c r="AH43" s="677"/>
      <c r="AI43" s="677"/>
      <c r="AJ43" s="96"/>
    </row>
    <row r="44" spans="1:36" s="102" customFormat="1" ht="12.75" customHeight="1" x14ac:dyDescent="0.2">
      <c r="A44" s="301"/>
      <c r="B44" s="128"/>
      <c r="C44" s="280"/>
      <c r="D44" s="129"/>
      <c r="E44" s="129"/>
      <c r="F44" s="1068"/>
      <c r="G44" s="1068"/>
      <c r="H44" s="131"/>
      <c r="I44" s="131"/>
      <c r="J44" s="174"/>
      <c r="K44" s="1106"/>
      <c r="L44" s="131"/>
      <c r="M44" s="131"/>
      <c r="N44" s="174"/>
      <c r="O44" s="95"/>
      <c r="P44" s="137"/>
      <c r="Q44" s="137"/>
      <c r="R44" s="137"/>
      <c r="S44" s="137"/>
      <c r="T44" s="137"/>
      <c r="U44" s="280"/>
      <c r="V44" s="131"/>
      <c r="W44" s="131"/>
      <c r="X44" s="280"/>
      <c r="Y44" s="737"/>
      <c r="Z44" s="737"/>
      <c r="AA44" s="737"/>
      <c r="AB44" s="280"/>
      <c r="AC44" s="131"/>
      <c r="AD44" s="131"/>
      <c r="AE44" s="174"/>
      <c r="AF44" s="75"/>
      <c r="AG44" s="677"/>
      <c r="AH44" s="677"/>
      <c r="AI44" s="677"/>
      <c r="AJ44" s="96"/>
    </row>
    <row r="45" spans="1:36" s="102" customFormat="1" ht="12.75" customHeight="1" x14ac:dyDescent="0.2">
      <c r="A45" s="301" t="s">
        <v>824</v>
      </c>
      <c r="B45" s="52" t="s">
        <v>517</v>
      </c>
      <c r="C45" s="52" t="s">
        <v>192</v>
      </c>
      <c r="D45" s="56" t="s">
        <v>866</v>
      </c>
      <c r="E45" s="56" t="s">
        <v>994</v>
      </c>
      <c r="F45" s="1065" t="s">
        <v>767</v>
      </c>
      <c r="G45" s="1061" t="s">
        <v>1095</v>
      </c>
      <c r="H45" s="804"/>
      <c r="I45" s="804"/>
      <c r="J45" s="174">
        <f>SUM(H45:I45)</f>
        <v>0</v>
      </c>
      <c r="K45" s="1071"/>
      <c r="L45" s="804"/>
      <c r="M45" s="804"/>
      <c r="N45" s="174">
        <f>SUM(L45:M45)</f>
        <v>0</v>
      </c>
      <c r="O45" s="95"/>
      <c r="P45" s="137"/>
      <c r="Q45" s="137"/>
      <c r="R45" s="137"/>
      <c r="S45" s="141"/>
      <c r="T45" s="141"/>
      <c r="U45" s="280"/>
      <c r="V45" s="131"/>
      <c r="W45" s="131"/>
      <c r="X45" s="280"/>
      <c r="Y45" s="696">
        <f>L45+P45+S45+V45</f>
        <v>0</v>
      </c>
      <c r="Z45" s="696">
        <f>M45+Q45+T45+W45</f>
        <v>0</v>
      </c>
      <c r="AA45" s="696">
        <f>SUM(Y45:Z45)</f>
        <v>0</v>
      </c>
      <c r="AB45" s="280"/>
      <c r="AC45" s="131">
        <f>L45+P45+S45+V45</f>
        <v>0</v>
      </c>
      <c r="AD45" s="131">
        <f>M45+Q45+T45+W45</f>
        <v>0</v>
      </c>
      <c r="AE45" s="174">
        <f>SUM(AC45:AD45)</f>
        <v>0</v>
      </c>
      <c r="AF45" s="75"/>
      <c r="AG45" s="702">
        <f>Y45-AC45</f>
        <v>0</v>
      </c>
      <c r="AH45" s="702">
        <f>Z45-AD45</f>
        <v>0</v>
      </c>
      <c r="AI45" s="696">
        <f>SUM(AG45:AH45)</f>
        <v>0</v>
      </c>
      <c r="AJ45" s="96">
        <f>L45*0.27</f>
        <v>0</v>
      </c>
    </row>
    <row r="46" spans="1:36" s="102" customFormat="1" ht="12.75" hidden="1" customHeight="1" x14ac:dyDescent="0.2">
      <c r="A46" s="301" t="s">
        <v>824</v>
      </c>
      <c r="B46" s="52" t="s">
        <v>262</v>
      </c>
      <c r="C46" s="52" t="s">
        <v>271</v>
      </c>
      <c r="D46" s="56" t="s">
        <v>868</v>
      </c>
      <c r="E46" s="56" t="s">
        <v>994</v>
      </c>
      <c r="F46" s="1065" t="s">
        <v>767</v>
      </c>
      <c r="G46" s="1061" t="s">
        <v>789</v>
      </c>
      <c r="H46" s="131"/>
      <c r="I46" s="131"/>
      <c r="J46" s="174">
        <f>SUM(H46:I46)</f>
        <v>0</v>
      </c>
      <c r="K46" s="1071"/>
      <c r="L46" s="131"/>
      <c r="M46" s="131"/>
      <c r="N46" s="174">
        <f>SUM(L46:M46)</f>
        <v>0</v>
      </c>
      <c r="O46" s="95"/>
      <c r="P46" s="137"/>
      <c r="Q46" s="137"/>
      <c r="R46" s="137"/>
      <c r="S46" s="137"/>
      <c r="T46" s="137"/>
      <c r="U46" s="280"/>
      <c r="V46" s="228"/>
      <c r="W46" s="228"/>
      <c r="X46" s="280"/>
      <c r="Y46" s="696">
        <f>L46+P46+S46+V46</f>
        <v>0</v>
      </c>
      <c r="Z46" s="696">
        <f>M46+Q46+T46+W46</f>
        <v>0</v>
      </c>
      <c r="AA46" s="696">
        <f>SUM(Y46:Z46)</f>
        <v>0</v>
      </c>
      <c r="AB46" s="280"/>
      <c r="AC46" s="131">
        <f>L46+P46+S46+V46</f>
        <v>0</v>
      </c>
      <c r="AD46" s="131">
        <f>M46+Q46+T46+W46</f>
        <v>0</v>
      </c>
      <c r="AE46" s="174">
        <f>SUM(AC46:AD46)</f>
        <v>0</v>
      </c>
      <c r="AF46" s="75"/>
      <c r="AG46" s="702">
        <f>Y46-AC46</f>
        <v>0</v>
      </c>
      <c r="AH46" s="702">
        <f>Z46-AD46</f>
        <v>0</v>
      </c>
      <c r="AI46" s="696">
        <f>SUM(AG46:AH46)</f>
        <v>0</v>
      </c>
      <c r="AJ46" s="96"/>
    </row>
    <row r="47" spans="1:36" s="102" customFormat="1" ht="12.75" customHeight="1" x14ac:dyDescent="0.2">
      <c r="A47" s="792"/>
      <c r="B47" s="813"/>
      <c r="C47" s="813"/>
      <c r="D47" s="802"/>
      <c r="E47" s="802"/>
      <c r="F47" s="1069"/>
      <c r="G47" s="1098"/>
      <c r="H47" s="804"/>
      <c r="I47" s="804"/>
      <c r="J47" s="825"/>
      <c r="K47" s="1071"/>
      <c r="L47" s="804"/>
      <c r="M47" s="804"/>
      <c r="N47" s="825"/>
      <c r="O47" s="826"/>
      <c r="P47" s="827"/>
      <c r="Q47" s="827"/>
      <c r="R47" s="827"/>
      <c r="S47" s="827"/>
      <c r="T47" s="827"/>
      <c r="U47" s="810"/>
      <c r="V47" s="797"/>
      <c r="W47" s="797"/>
      <c r="X47" s="810"/>
      <c r="Y47" s="830"/>
      <c r="Z47" s="830"/>
      <c r="AA47" s="830"/>
      <c r="AB47" s="810"/>
      <c r="AC47" s="804"/>
      <c r="AD47" s="804"/>
      <c r="AE47" s="825"/>
      <c r="AF47" s="816"/>
      <c r="AG47" s="831"/>
      <c r="AH47" s="831"/>
      <c r="AI47" s="830"/>
      <c r="AJ47" s="96"/>
    </row>
    <row r="48" spans="1:36" s="102" customFormat="1" ht="12.75" customHeight="1" x14ac:dyDescent="0.2">
      <c r="A48" s="832" t="s">
        <v>668</v>
      </c>
      <c r="B48" s="813" t="s">
        <v>338</v>
      </c>
      <c r="C48" s="813" t="s">
        <v>719</v>
      </c>
      <c r="D48" s="802" t="s">
        <v>872</v>
      </c>
      <c r="E48" s="802"/>
      <c r="F48" s="1069" t="s">
        <v>770</v>
      </c>
      <c r="G48" s="1110" t="s">
        <v>1095</v>
      </c>
      <c r="H48" s="804">
        <v>3937</v>
      </c>
      <c r="I48" s="804">
        <v>1063</v>
      </c>
      <c r="J48" s="174">
        <f>SUM(H48:I48)</f>
        <v>5000</v>
      </c>
      <c r="K48" s="1106"/>
      <c r="L48" s="804"/>
      <c r="M48" s="804"/>
      <c r="N48" s="825">
        <f t="shared" ref="N48:N50" si="51">SUM(L48:M48)</f>
        <v>0</v>
      </c>
      <c r="O48" s="826"/>
      <c r="P48" s="827"/>
      <c r="Q48" s="827"/>
      <c r="R48" s="827"/>
      <c r="S48" s="827"/>
      <c r="T48" s="827"/>
      <c r="U48" s="810"/>
      <c r="V48" s="797"/>
      <c r="W48" s="797"/>
      <c r="X48" s="810"/>
      <c r="Y48" s="696">
        <f t="shared" ref="Y48:Y50" si="52">L48+P48+S48+V48</f>
        <v>0</v>
      </c>
      <c r="Z48" s="696">
        <f t="shared" ref="Z48:Z50" si="53">M48+Q48+T48+W48</f>
        <v>0</v>
      </c>
      <c r="AA48" s="696">
        <f t="shared" ref="AA48:AA50" si="54">SUM(Y48:Z48)</f>
        <v>0</v>
      </c>
      <c r="AB48" s="810"/>
      <c r="AC48" s="131">
        <f t="shared" ref="AC48:AC50" si="55">L48+P48+S48+V48</f>
        <v>0</v>
      </c>
      <c r="AD48" s="131">
        <f t="shared" ref="AD48:AD50" si="56">M48+Q48+T48+W48</f>
        <v>0</v>
      </c>
      <c r="AE48" s="174">
        <f t="shared" ref="AE48:AE50" si="57">SUM(AC48:AD48)</f>
        <v>0</v>
      </c>
      <c r="AF48" s="816"/>
      <c r="AG48" s="702">
        <f t="shared" ref="AG48:AG50" si="58">Y48-AC48</f>
        <v>0</v>
      </c>
      <c r="AH48" s="702">
        <f t="shared" ref="AH48:AH50" si="59">Z48-AD48</f>
        <v>0</v>
      </c>
      <c r="AI48" s="696">
        <f t="shared" ref="AI48:AI50" si="60">SUM(AG48:AH48)</f>
        <v>0</v>
      </c>
      <c r="AJ48" s="96"/>
    </row>
    <row r="49" spans="1:36" s="102" customFormat="1" ht="12.75" customHeight="1" x14ac:dyDescent="0.2">
      <c r="A49" s="832" t="s">
        <v>668</v>
      </c>
      <c r="B49" s="813" t="s">
        <v>542</v>
      </c>
      <c r="C49" s="813" t="s">
        <v>720</v>
      </c>
      <c r="D49" s="802" t="s">
        <v>873</v>
      </c>
      <c r="E49" s="802"/>
      <c r="F49" s="1069" t="s">
        <v>770</v>
      </c>
      <c r="G49" s="1110" t="s">
        <v>1095</v>
      </c>
      <c r="H49" s="804">
        <v>2756</v>
      </c>
      <c r="I49" s="804">
        <v>744</v>
      </c>
      <c r="J49" s="174">
        <f>SUM(H49:I49)</f>
        <v>3500</v>
      </c>
      <c r="K49" s="1106"/>
      <c r="L49" s="804"/>
      <c r="M49" s="804"/>
      <c r="N49" s="825">
        <f t="shared" si="51"/>
        <v>0</v>
      </c>
      <c r="O49" s="826"/>
      <c r="P49" s="827"/>
      <c r="Q49" s="827"/>
      <c r="R49" s="827"/>
      <c r="S49" s="827"/>
      <c r="T49" s="827"/>
      <c r="U49" s="810"/>
      <c r="V49" s="797"/>
      <c r="W49" s="797"/>
      <c r="X49" s="810"/>
      <c r="Y49" s="696">
        <f t="shared" si="52"/>
        <v>0</v>
      </c>
      <c r="Z49" s="696">
        <f t="shared" si="53"/>
        <v>0</v>
      </c>
      <c r="AA49" s="696">
        <f t="shared" si="54"/>
        <v>0</v>
      </c>
      <c r="AB49" s="810"/>
      <c r="AC49" s="131">
        <f t="shared" si="55"/>
        <v>0</v>
      </c>
      <c r="AD49" s="131">
        <f t="shared" si="56"/>
        <v>0</v>
      </c>
      <c r="AE49" s="174">
        <f t="shared" si="57"/>
        <v>0</v>
      </c>
      <c r="AF49" s="816"/>
      <c r="AG49" s="702">
        <f t="shared" si="58"/>
        <v>0</v>
      </c>
      <c r="AH49" s="702">
        <f t="shared" si="59"/>
        <v>0</v>
      </c>
      <c r="AI49" s="696">
        <f t="shared" si="60"/>
        <v>0</v>
      </c>
      <c r="AJ49" s="96"/>
    </row>
    <row r="50" spans="1:36" s="102" customFormat="1" ht="12.75" customHeight="1" x14ac:dyDescent="0.2">
      <c r="A50" s="832" t="s">
        <v>668</v>
      </c>
      <c r="B50" s="813" t="s">
        <v>543</v>
      </c>
      <c r="C50" s="813" t="s">
        <v>331</v>
      </c>
      <c r="D50" s="802" t="s">
        <v>874</v>
      </c>
      <c r="E50" s="802"/>
      <c r="F50" s="1069" t="s">
        <v>770</v>
      </c>
      <c r="G50" s="1110" t="s">
        <v>1095</v>
      </c>
      <c r="H50" s="804">
        <v>276</v>
      </c>
      <c r="I50" s="804">
        <v>74</v>
      </c>
      <c r="J50" s="174">
        <f>SUM(H50:I50)</f>
        <v>350</v>
      </c>
      <c r="K50" s="1106"/>
      <c r="L50" s="804"/>
      <c r="M50" s="804"/>
      <c r="N50" s="825">
        <f t="shared" si="51"/>
        <v>0</v>
      </c>
      <c r="O50" s="826"/>
      <c r="P50" s="827"/>
      <c r="Q50" s="827"/>
      <c r="R50" s="827"/>
      <c r="S50" s="827"/>
      <c r="T50" s="827"/>
      <c r="U50" s="810"/>
      <c r="V50" s="797"/>
      <c r="W50" s="797"/>
      <c r="X50" s="810"/>
      <c r="Y50" s="696">
        <f t="shared" si="52"/>
        <v>0</v>
      </c>
      <c r="Z50" s="696">
        <f t="shared" si="53"/>
        <v>0</v>
      </c>
      <c r="AA50" s="696">
        <f t="shared" si="54"/>
        <v>0</v>
      </c>
      <c r="AB50" s="810"/>
      <c r="AC50" s="131">
        <f t="shared" si="55"/>
        <v>0</v>
      </c>
      <c r="AD50" s="131">
        <f t="shared" si="56"/>
        <v>0</v>
      </c>
      <c r="AE50" s="174">
        <f t="shared" si="57"/>
        <v>0</v>
      </c>
      <c r="AF50" s="816"/>
      <c r="AG50" s="702">
        <f t="shared" si="58"/>
        <v>0</v>
      </c>
      <c r="AH50" s="702">
        <f t="shared" si="59"/>
        <v>0</v>
      </c>
      <c r="AI50" s="696">
        <f t="shared" si="60"/>
        <v>0</v>
      </c>
      <c r="AJ50" s="96"/>
    </row>
    <row r="51" spans="1:36" s="102" customFormat="1" ht="8.1" customHeight="1" x14ac:dyDescent="0.2">
      <c r="A51" s="301"/>
      <c r="B51" s="128"/>
      <c r="C51" s="128"/>
      <c r="D51" s="129"/>
      <c r="E51" s="128"/>
      <c r="F51" s="1116"/>
      <c r="G51" s="1068"/>
      <c r="H51" s="131"/>
      <c r="I51" s="131"/>
      <c r="J51" s="174"/>
      <c r="K51" s="1106"/>
      <c r="L51" s="131"/>
      <c r="M51" s="131"/>
      <c r="N51" s="174"/>
      <c r="O51" s="95"/>
      <c r="P51" s="137"/>
      <c r="Q51" s="137"/>
      <c r="R51" s="137"/>
      <c r="S51" s="137"/>
      <c r="T51" s="137"/>
      <c r="U51" s="280"/>
      <c r="V51" s="228"/>
      <c r="W51" s="228"/>
      <c r="X51" s="280"/>
      <c r="Y51" s="737"/>
      <c r="Z51" s="737"/>
      <c r="AA51" s="737"/>
      <c r="AB51" s="280"/>
      <c r="AC51" s="131"/>
      <c r="AD51" s="131"/>
      <c r="AE51" s="174"/>
      <c r="AF51" s="75"/>
      <c r="AG51" s="677"/>
      <c r="AH51" s="677"/>
      <c r="AI51" s="677"/>
      <c r="AJ51" s="96"/>
    </row>
    <row r="52" spans="1:36" s="102" customFormat="1" ht="12.75" customHeight="1" x14ac:dyDescent="0.2">
      <c r="A52" s="574" t="s">
        <v>668</v>
      </c>
      <c r="B52" s="52" t="s">
        <v>367</v>
      </c>
      <c r="C52" s="144" t="s">
        <v>712</v>
      </c>
      <c r="D52" s="56" t="s">
        <v>859</v>
      </c>
      <c r="E52" s="56" t="s">
        <v>1066</v>
      </c>
      <c r="F52" s="1061" t="s">
        <v>1067</v>
      </c>
      <c r="G52" s="1061" t="s">
        <v>1095</v>
      </c>
      <c r="H52" s="137">
        <f>525025+63615</f>
        <v>588640</v>
      </c>
      <c r="I52" s="137">
        <f>141757+17176</f>
        <v>158933</v>
      </c>
      <c r="J52" s="75">
        <f>SUM(H52:I52)</f>
        <v>747573</v>
      </c>
      <c r="K52" s="1071"/>
      <c r="L52" s="137"/>
      <c r="M52" s="137"/>
      <c r="N52" s="75">
        <f>SUM(L52:M52)</f>
        <v>0</v>
      </c>
      <c r="O52" s="144"/>
      <c r="P52" s="922"/>
      <c r="Q52" s="922"/>
      <c r="R52" s="137"/>
      <c r="S52" s="137"/>
      <c r="T52" s="137"/>
      <c r="U52" s="144"/>
      <c r="V52" s="137"/>
      <c r="W52" s="137"/>
      <c r="X52" s="144"/>
      <c r="Y52" s="677">
        <f>L52+P52+S52+V52</f>
        <v>0</v>
      </c>
      <c r="Z52" s="677">
        <f>M52+Q52+T52+W52</f>
        <v>0</v>
      </c>
      <c r="AA52" s="677">
        <f>SUM(Y52:Z52)</f>
        <v>0</v>
      </c>
      <c r="AB52" s="144"/>
      <c r="AC52" s="137">
        <f>L52+P52+S52+V52</f>
        <v>0</v>
      </c>
      <c r="AD52" s="137">
        <f>M52+Q52+T52+W52</f>
        <v>0</v>
      </c>
      <c r="AE52" s="75">
        <f>SUM(AC52:AD52)</f>
        <v>0</v>
      </c>
      <c r="AF52" s="75"/>
      <c r="AG52" s="731">
        <f>Y52-AC52</f>
        <v>0</v>
      </c>
      <c r="AH52" s="731">
        <f>Z52-AD52</f>
        <v>0</v>
      </c>
      <c r="AI52" s="677">
        <f>SUM(AG52:AH52)</f>
        <v>0</v>
      </c>
      <c r="AJ52" s="358"/>
    </row>
    <row r="53" spans="1:36" s="102" customFormat="1" ht="8.1" customHeight="1" x14ac:dyDescent="0.2">
      <c r="A53" s="301"/>
      <c r="B53" s="337"/>
      <c r="C53" s="280"/>
      <c r="D53" s="578"/>
      <c r="E53" s="129"/>
      <c r="F53" s="1068"/>
      <c r="G53" s="1068"/>
      <c r="H53" s="131"/>
      <c r="I53" s="131"/>
      <c r="J53" s="174"/>
      <c r="K53" s="1106"/>
      <c r="L53" s="131"/>
      <c r="M53" s="131"/>
      <c r="N53" s="174"/>
      <c r="O53" s="95"/>
      <c r="P53" s="137"/>
      <c r="Q53" s="137"/>
      <c r="R53" s="137"/>
      <c r="S53" s="141"/>
      <c r="T53" s="141"/>
      <c r="U53" s="280"/>
      <c r="V53" s="131"/>
      <c r="W53" s="131"/>
      <c r="X53" s="280"/>
      <c r="Y53" s="737"/>
      <c r="Z53" s="737"/>
      <c r="AA53" s="737"/>
      <c r="AB53" s="280"/>
      <c r="AC53" s="131"/>
      <c r="AD53" s="131"/>
      <c r="AE53" s="174"/>
      <c r="AF53" s="75"/>
      <c r="AG53" s="677"/>
      <c r="AH53" s="677"/>
      <c r="AI53" s="677"/>
      <c r="AJ53" s="96"/>
    </row>
    <row r="54" spans="1:36" s="102" customFormat="1" ht="12.75" hidden="1" customHeight="1" x14ac:dyDescent="0.2">
      <c r="A54" s="301" t="s">
        <v>824</v>
      </c>
      <c r="B54" s="27" t="s">
        <v>121</v>
      </c>
      <c r="C54" s="52" t="s">
        <v>94</v>
      </c>
      <c r="D54" s="140" t="s">
        <v>879</v>
      </c>
      <c r="E54" s="140" t="s">
        <v>975</v>
      </c>
      <c r="F54" s="1061" t="s">
        <v>774</v>
      </c>
      <c r="G54" s="1061" t="s">
        <v>789</v>
      </c>
      <c r="H54" s="131"/>
      <c r="I54" s="131"/>
      <c r="J54" s="174">
        <f t="shared" ref="J54:J66" si="61">SUM(H54:I54)</f>
        <v>0</v>
      </c>
      <c r="K54" s="1071"/>
      <c r="L54" s="131"/>
      <c r="M54" s="131"/>
      <c r="N54" s="174">
        <f t="shared" ref="N54:N61" si="62">SUM(L54:M54)</f>
        <v>0</v>
      </c>
      <c r="O54" s="95"/>
      <c r="P54" s="137"/>
      <c r="Q54" s="137"/>
      <c r="R54" s="137"/>
      <c r="S54" s="141"/>
      <c r="T54" s="141"/>
      <c r="U54" s="280"/>
      <c r="V54" s="131"/>
      <c r="W54" s="131"/>
      <c r="X54" s="280"/>
      <c r="Y54" s="696">
        <f t="shared" ref="Y54:Y61" si="63">L54+P54+S54+V54</f>
        <v>0</v>
      </c>
      <c r="Z54" s="696">
        <f t="shared" ref="Z54:Z61" si="64">M54+Q54+T54+W54</f>
        <v>0</v>
      </c>
      <c r="AA54" s="696">
        <f t="shared" ref="AA54:AA61" si="65">SUM(Y54:Z54)</f>
        <v>0</v>
      </c>
      <c r="AB54" s="280"/>
      <c r="AC54" s="131">
        <f t="shared" ref="AC54:AD61" si="66">L54+P54+S54+V54</f>
        <v>0</v>
      </c>
      <c r="AD54" s="131">
        <f t="shared" si="66"/>
        <v>0</v>
      </c>
      <c r="AE54" s="174">
        <f t="shared" ref="AE54:AE61" si="67">SUM(AC54:AD54)</f>
        <v>0</v>
      </c>
      <c r="AF54" s="75"/>
      <c r="AG54" s="702">
        <f t="shared" ref="AG54:AG61" si="68">Y54-AC54</f>
        <v>0</v>
      </c>
      <c r="AH54" s="702">
        <f t="shared" ref="AH54:AH61" si="69">Z54-AD54</f>
        <v>0</v>
      </c>
      <c r="AI54" s="696">
        <f t="shared" ref="AI54:AI61" si="70">SUM(AG54:AH54)</f>
        <v>0</v>
      </c>
      <c r="AJ54" s="96"/>
    </row>
    <row r="55" spans="1:36" ht="13.5" hidden="1" customHeight="1" x14ac:dyDescent="0.2">
      <c r="A55" s="301" t="s">
        <v>824</v>
      </c>
      <c r="B55" s="337" t="s">
        <v>739</v>
      </c>
      <c r="C55" s="280" t="s">
        <v>333</v>
      </c>
      <c r="D55" s="349" t="s">
        <v>858</v>
      </c>
      <c r="E55" s="129" t="s">
        <v>975</v>
      </c>
      <c r="F55" s="1065" t="s">
        <v>774</v>
      </c>
      <c r="G55" s="1061" t="s">
        <v>789</v>
      </c>
      <c r="H55" s="131"/>
      <c r="I55" s="131"/>
      <c r="J55" s="174">
        <f t="shared" si="61"/>
        <v>0</v>
      </c>
      <c r="K55" s="1071"/>
      <c r="L55" s="131"/>
      <c r="M55" s="131"/>
      <c r="N55" s="174">
        <f t="shared" si="62"/>
        <v>0</v>
      </c>
      <c r="O55" s="95"/>
      <c r="P55" s="137"/>
      <c r="Q55" s="137"/>
      <c r="R55" s="137"/>
      <c r="S55" s="141"/>
      <c r="T55" s="141"/>
      <c r="U55" s="280"/>
      <c r="V55" s="131"/>
      <c r="W55" s="131"/>
      <c r="X55" s="280"/>
      <c r="Y55" s="696">
        <f t="shared" si="63"/>
        <v>0</v>
      </c>
      <c r="Z55" s="696">
        <f t="shared" si="64"/>
        <v>0</v>
      </c>
      <c r="AA55" s="696">
        <f t="shared" si="65"/>
        <v>0</v>
      </c>
      <c r="AB55" s="280"/>
      <c r="AC55" s="131">
        <f t="shared" si="66"/>
        <v>0</v>
      </c>
      <c r="AD55" s="131">
        <f t="shared" si="66"/>
        <v>0</v>
      </c>
      <c r="AE55" s="174">
        <f t="shared" si="67"/>
        <v>0</v>
      </c>
      <c r="AF55" s="75"/>
      <c r="AG55" s="702">
        <f t="shared" si="68"/>
        <v>0</v>
      </c>
      <c r="AH55" s="702">
        <f t="shared" si="69"/>
        <v>0</v>
      </c>
      <c r="AI55" s="696">
        <f t="shared" si="70"/>
        <v>0</v>
      </c>
      <c r="AJ55" s="96">
        <f>L55*0.27</f>
        <v>0</v>
      </c>
    </row>
    <row r="56" spans="1:36" ht="12.75" customHeight="1" x14ac:dyDescent="0.2">
      <c r="A56" s="575" t="s">
        <v>668</v>
      </c>
      <c r="B56" s="128" t="s">
        <v>700</v>
      </c>
      <c r="C56" s="280" t="s">
        <v>1404</v>
      </c>
      <c r="D56" s="349" t="s">
        <v>856</v>
      </c>
      <c r="E56" s="129" t="s">
        <v>975</v>
      </c>
      <c r="F56" s="1065" t="s">
        <v>774</v>
      </c>
      <c r="G56" s="1068" t="s">
        <v>1095</v>
      </c>
      <c r="H56" s="804">
        <v>1750</v>
      </c>
      <c r="I56" s="131"/>
      <c r="J56" s="174">
        <f t="shared" si="61"/>
        <v>1750</v>
      </c>
      <c r="K56" s="1106"/>
      <c r="L56" s="804"/>
      <c r="M56" s="131"/>
      <c r="N56" s="174">
        <f t="shared" si="62"/>
        <v>0</v>
      </c>
      <c r="O56" s="95"/>
      <c r="P56" s="137"/>
      <c r="Q56" s="137"/>
      <c r="R56" s="137"/>
      <c r="S56" s="141"/>
      <c r="T56" s="141"/>
      <c r="U56" s="280"/>
      <c r="V56" s="131"/>
      <c r="W56" s="131"/>
      <c r="X56" s="280"/>
      <c r="Y56" s="696">
        <f t="shared" si="63"/>
        <v>0</v>
      </c>
      <c r="Z56" s="696">
        <f t="shared" si="64"/>
        <v>0</v>
      </c>
      <c r="AA56" s="696">
        <f t="shared" si="65"/>
        <v>0</v>
      </c>
      <c r="AB56" s="280"/>
      <c r="AC56" s="131">
        <f t="shared" si="66"/>
        <v>0</v>
      </c>
      <c r="AD56" s="131">
        <f t="shared" si="66"/>
        <v>0</v>
      </c>
      <c r="AE56" s="174">
        <f t="shared" si="67"/>
        <v>0</v>
      </c>
      <c r="AF56" s="75"/>
      <c r="AG56" s="702">
        <f t="shared" si="68"/>
        <v>0</v>
      </c>
      <c r="AH56" s="702">
        <f t="shared" si="69"/>
        <v>0</v>
      </c>
      <c r="AI56" s="696">
        <f t="shared" si="70"/>
        <v>0</v>
      </c>
    </row>
    <row r="57" spans="1:36" ht="13.5" customHeight="1" x14ac:dyDescent="0.2">
      <c r="A57" s="575" t="s">
        <v>668</v>
      </c>
      <c r="B57" s="337" t="s">
        <v>198</v>
      </c>
      <c r="C57" s="128" t="s">
        <v>1408</v>
      </c>
      <c r="D57" s="349" t="s">
        <v>855</v>
      </c>
      <c r="E57" s="129" t="s">
        <v>975</v>
      </c>
      <c r="F57" s="1065" t="s">
        <v>774</v>
      </c>
      <c r="G57" s="1110" t="s">
        <v>1095</v>
      </c>
      <c r="H57" s="804">
        <v>35078</v>
      </c>
      <c r="I57" s="804">
        <v>9471</v>
      </c>
      <c r="J57" s="174">
        <f t="shared" si="61"/>
        <v>44549</v>
      </c>
      <c r="K57" s="1106"/>
      <c r="L57" s="804"/>
      <c r="M57" s="804"/>
      <c r="N57" s="825">
        <f t="shared" ref="N57:N58" si="71">SUM(L57:M57)</f>
        <v>0</v>
      </c>
      <c r="O57" s="95"/>
      <c r="P57" s="137"/>
      <c r="Q57" s="137"/>
      <c r="R57" s="137"/>
      <c r="S57" s="141"/>
      <c r="T57" s="141"/>
      <c r="U57" s="280"/>
      <c r="V57" s="131"/>
      <c r="W57" s="131"/>
      <c r="X57" s="280"/>
      <c r="Y57" s="696">
        <f t="shared" si="63"/>
        <v>0</v>
      </c>
      <c r="Z57" s="696">
        <f t="shared" si="64"/>
        <v>0</v>
      </c>
      <c r="AA57" s="696">
        <f t="shared" si="65"/>
        <v>0</v>
      </c>
      <c r="AB57" s="280"/>
      <c r="AC57" s="131">
        <f t="shared" si="66"/>
        <v>0</v>
      </c>
      <c r="AD57" s="131">
        <f t="shared" si="66"/>
        <v>0</v>
      </c>
      <c r="AE57" s="174">
        <f t="shared" si="67"/>
        <v>0</v>
      </c>
      <c r="AF57" s="75"/>
      <c r="AG57" s="702">
        <f t="shared" si="68"/>
        <v>0</v>
      </c>
      <c r="AH57" s="702">
        <f t="shared" si="69"/>
        <v>0</v>
      </c>
      <c r="AI57" s="696">
        <f t="shared" si="70"/>
        <v>0</v>
      </c>
      <c r="AJ57" s="96">
        <f>L57*0.27</f>
        <v>0</v>
      </c>
    </row>
    <row r="58" spans="1:36" ht="13.5" customHeight="1" x14ac:dyDescent="0.2">
      <c r="A58" s="575" t="s">
        <v>668</v>
      </c>
      <c r="B58" s="800" t="s">
        <v>198</v>
      </c>
      <c r="C58" s="801" t="s">
        <v>1479</v>
      </c>
      <c r="D58" s="796" t="s">
        <v>855</v>
      </c>
      <c r="E58" s="808"/>
      <c r="F58" s="1069" t="s">
        <v>774</v>
      </c>
      <c r="G58" s="1110" t="s">
        <v>1095</v>
      </c>
      <c r="H58" s="131">
        <f>(15*150)+(7000*0.205)+1230</f>
        <v>4915</v>
      </c>
      <c r="I58" s="1059">
        <f>H58*0.27-0.05</f>
        <v>1327.0000000000002</v>
      </c>
      <c r="J58" s="174">
        <f t="shared" si="61"/>
        <v>6242</v>
      </c>
      <c r="K58" s="1106"/>
      <c r="L58" s="131"/>
      <c r="M58" s="804"/>
      <c r="N58" s="825">
        <f t="shared" si="71"/>
        <v>0</v>
      </c>
      <c r="O58" s="826"/>
      <c r="P58" s="827"/>
      <c r="Q58" s="827"/>
      <c r="R58" s="827"/>
      <c r="S58" s="824"/>
      <c r="T58" s="824"/>
      <c r="U58" s="810"/>
      <c r="V58" s="804"/>
      <c r="W58" s="804"/>
      <c r="X58" s="810"/>
      <c r="Y58" s="696">
        <f t="shared" ref="Y58:Y60" si="72">L58+P58+S58+V58</f>
        <v>0</v>
      </c>
      <c r="Z58" s="696">
        <f t="shared" ref="Z58:Z60" si="73">M58+Q58+T58+W58</f>
        <v>0</v>
      </c>
      <c r="AA58" s="696">
        <f t="shared" ref="AA58:AA60" si="74">SUM(Y58:Z58)</f>
        <v>0</v>
      </c>
      <c r="AB58" s="810"/>
      <c r="AC58" s="131">
        <f t="shared" ref="AC58" si="75">L58+P58+S58+V58</f>
        <v>0</v>
      </c>
      <c r="AD58" s="131">
        <f t="shared" ref="AD58" si="76">M58+Q58+T58+W58</f>
        <v>0</v>
      </c>
      <c r="AE58" s="174">
        <f t="shared" ref="AE58" si="77">SUM(AC58:AD58)</f>
        <v>0</v>
      </c>
      <c r="AF58" s="816"/>
      <c r="AG58" s="702">
        <f t="shared" ref="AG58:AG59" si="78">Y58-AC58</f>
        <v>0</v>
      </c>
      <c r="AH58" s="702">
        <f t="shared" ref="AH58:AH59" si="79">Z58-AD58</f>
        <v>0</v>
      </c>
      <c r="AI58" s="696">
        <f t="shared" ref="AI58:AI59" si="80">SUM(AG58:AH58)</f>
        <v>0</v>
      </c>
    </row>
    <row r="59" spans="1:36" ht="13.5" hidden="1" customHeight="1" x14ac:dyDescent="0.2">
      <c r="A59" s="575" t="s">
        <v>668</v>
      </c>
      <c r="B59" s="337" t="s">
        <v>198</v>
      </c>
      <c r="C59" s="128" t="s">
        <v>1405</v>
      </c>
      <c r="D59" s="349" t="s">
        <v>855</v>
      </c>
      <c r="E59" s="129" t="s">
        <v>975</v>
      </c>
      <c r="F59" s="1065" t="s">
        <v>774</v>
      </c>
      <c r="G59" s="1068" t="s">
        <v>1095</v>
      </c>
      <c r="H59" s="131"/>
      <c r="I59" s="131"/>
      <c r="J59" s="174">
        <f t="shared" si="61"/>
        <v>0</v>
      </c>
      <c r="K59" s="1106"/>
      <c r="L59" s="131"/>
      <c r="M59" s="804"/>
      <c r="N59" s="174">
        <f t="shared" si="62"/>
        <v>0</v>
      </c>
      <c r="O59" s="95"/>
      <c r="P59" s="137"/>
      <c r="Q59" s="137"/>
      <c r="R59" s="137"/>
      <c r="S59" s="141"/>
      <c r="T59" s="141"/>
      <c r="U59" s="280"/>
      <c r="V59" s="131"/>
      <c r="W59" s="131"/>
      <c r="X59" s="280"/>
      <c r="Y59" s="696">
        <f t="shared" si="72"/>
        <v>0</v>
      </c>
      <c r="Z59" s="696">
        <f t="shared" si="73"/>
        <v>0</v>
      </c>
      <c r="AA59" s="696">
        <f t="shared" si="74"/>
        <v>0</v>
      </c>
      <c r="AB59" s="280"/>
      <c r="AC59" s="131">
        <f t="shared" si="66"/>
        <v>0</v>
      </c>
      <c r="AD59" s="131">
        <f t="shared" si="66"/>
        <v>0</v>
      </c>
      <c r="AE59" s="174">
        <f t="shared" si="67"/>
        <v>0</v>
      </c>
      <c r="AF59" s="75"/>
      <c r="AG59" s="702">
        <f t="shared" si="78"/>
        <v>0</v>
      </c>
      <c r="AH59" s="702">
        <f t="shared" si="79"/>
        <v>0</v>
      </c>
      <c r="AI59" s="696">
        <f t="shared" si="80"/>
        <v>0</v>
      </c>
    </row>
    <row r="60" spans="1:36" ht="13.5" hidden="1" customHeight="1" x14ac:dyDescent="0.2">
      <c r="A60" s="301" t="s">
        <v>824</v>
      </c>
      <c r="B60" s="128" t="s">
        <v>132</v>
      </c>
      <c r="C60" s="280" t="s">
        <v>1108</v>
      </c>
      <c r="D60" s="349" t="s">
        <v>857</v>
      </c>
      <c r="E60" s="129" t="s">
        <v>975</v>
      </c>
      <c r="F60" s="1065" t="s">
        <v>774</v>
      </c>
      <c r="G60" s="1068" t="s">
        <v>789</v>
      </c>
      <c r="H60" s="131"/>
      <c r="I60" s="131"/>
      <c r="J60" s="174">
        <f t="shared" si="61"/>
        <v>0</v>
      </c>
      <c r="K60" s="1106"/>
      <c r="L60" s="131"/>
      <c r="M60" s="804"/>
      <c r="N60" s="174">
        <f t="shared" si="62"/>
        <v>0</v>
      </c>
      <c r="O60" s="95"/>
      <c r="P60" s="137"/>
      <c r="Q60" s="137"/>
      <c r="R60" s="137"/>
      <c r="S60" s="141"/>
      <c r="T60" s="141"/>
      <c r="U60" s="280"/>
      <c r="V60" s="131"/>
      <c r="W60" s="131"/>
      <c r="X60" s="280"/>
      <c r="Y60" s="696">
        <f t="shared" si="72"/>
        <v>0</v>
      </c>
      <c r="Z60" s="696">
        <f t="shared" si="73"/>
        <v>0</v>
      </c>
      <c r="AA60" s="696">
        <f t="shared" si="74"/>
        <v>0</v>
      </c>
      <c r="AB60" s="280"/>
      <c r="AC60" s="131">
        <f t="shared" si="66"/>
        <v>0</v>
      </c>
      <c r="AD60" s="131">
        <f t="shared" si="66"/>
        <v>0</v>
      </c>
      <c r="AE60" s="174">
        <f>SUM(AC60:AD60)</f>
        <v>0</v>
      </c>
      <c r="AF60" s="75"/>
      <c r="AG60" s="702">
        <f t="shared" si="68"/>
        <v>0</v>
      </c>
      <c r="AH60" s="702">
        <f t="shared" si="69"/>
        <v>0</v>
      </c>
      <c r="AI60" s="696">
        <f t="shared" si="70"/>
        <v>0</v>
      </c>
    </row>
    <row r="61" spans="1:36" ht="13.5" customHeight="1" x14ac:dyDescent="0.2">
      <c r="A61" s="575" t="s">
        <v>668</v>
      </c>
      <c r="B61" s="128" t="s">
        <v>132</v>
      </c>
      <c r="C61" s="280" t="s">
        <v>1108</v>
      </c>
      <c r="D61" s="349" t="s">
        <v>857</v>
      </c>
      <c r="E61" s="129" t="s">
        <v>975</v>
      </c>
      <c r="F61" s="1065" t="s">
        <v>774</v>
      </c>
      <c r="G61" s="1068" t="s">
        <v>1095</v>
      </c>
      <c r="H61" s="804">
        <f>1500-1000</f>
        <v>500</v>
      </c>
      <c r="I61" s="131"/>
      <c r="J61" s="174">
        <f t="shared" si="61"/>
        <v>500</v>
      </c>
      <c r="K61" s="1106"/>
      <c r="L61" s="804"/>
      <c r="M61" s="131"/>
      <c r="N61" s="174">
        <f t="shared" si="62"/>
        <v>0</v>
      </c>
      <c r="O61" s="95"/>
      <c r="P61" s="137"/>
      <c r="Q61" s="137"/>
      <c r="R61" s="137"/>
      <c r="S61" s="141"/>
      <c r="T61" s="141"/>
      <c r="U61" s="280"/>
      <c r="V61" s="131"/>
      <c r="W61" s="131"/>
      <c r="X61" s="280"/>
      <c r="Y61" s="696">
        <f t="shared" si="63"/>
        <v>0</v>
      </c>
      <c r="Z61" s="696">
        <f t="shared" si="64"/>
        <v>0</v>
      </c>
      <c r="AA61" s="696">
        <f t="shared" si="65"/>
        <v>0</v>
      </c>
      <c r="AB61" s="280"/>
      <c r="AC61" s="131">
        <f t="shared" si="66"/>
        <v>0</v>
      </c>
      <c r="AD61" s="131">
        <f t="shared" si="66"/>
        <v>0</v>
      </c>
      <c r="AE61" s="174">
        <f t="shared" si="67"/>
        <v>0</v>
      </c>
      <c r="AF61" s="75"/>
      <c r="AG61" s="702">
        <f t="shared" si="68"/>
        <v>0</v>
      </c>
      <c r="AH61" s="702">
        <f t="shared" si="69"/>
        <v>0</v>
      </c>
      <c r="AI61" s="696">
        <f t="shared" si="70"/>
        <v>0</v>
      </c>
      <c r="AJ61" s="133"/>
    </row>
    <row r="62" spans="1:36" ht="13.5" customHeight="1" x14ac:dyDescent="0.2">
      <c r="A62" s="575" t="s">
        <v>668</v>
      </c>
      <c r="B62" s="337" t="s">
        <v>642</v>
      </c>
      <c r="C62" s="128" t="s">
        <v>549</v>
      </c>
      <c r="D62" s="56" t="s">
        <v>838</v>
      </c>
      <c r="E62" s="129" t="s">
        <v>975</v>
      </c>
      <c r="F62" s="1065" t="s">
        <v>774</v>
      </c>
      <c r="G62" s="1068" t="s">
        <v>1095</v>
      </c>
      <c r="H62" s="131">
        <v>1225</v>
      </c>
      <c r="I62" s="131"/>
      <c r="J62" s="174">
        <f t="shared" si="61"/>
        <v>1225</v>
      </c>
      <c r="K62" s="1106"/>
      <c r="L62" s="131"/>
      <c r="M62" s="131"/>
      <c r="N62" s="174">
        <f>SUM(L62:M62)</f>
        <v>0</v>
      </c>
      <c r="O62" s="95"/>
      <c r="P62" s="280"/>
      <c r="Q62" s="280"/>
      <c r="R62" s="280"/>
      <c r="S62" s="141"/>
      <c r="T62" s="141"/>
      <c r="U62" s="280"/>
      <c r="V62" s="131"/>
      <c r="W62" s="131"/>
      <c r="X62" s="280"/>
      <c r="Y62" s="696">
        <f t="shared" ref="Y62:Z66" si="81">L62+P62+S62+V62</f>
        <v>0</v>
      </c>
      <c r="Z62" s="696">
        <f t="shared" si="81"/>
        <v>0</v>
      </c>
      <c r="AA62" s="696">
        <f>SUM(Y62:Z62)</f>
        <v>0</v>
      </c>
      <c r="AB62" s="280"/>
      <c r="AC62" s="131">
        <f>L62+P62+S62+V62</f>
        <v>0</v>
      </c>
      <c r="AD62" s="131"/>
      <c r="AE62" s="174">
        <f>SUM(AC62:AD62)</f>
        <v>0</v>
      </c>
      <c r="AF62" s="75"/>
      <c r="AG62" s="702">
        <f t="shared" ref="AG62:AH66" si="82">Y62-AC62</f>
        <v>0</v>
      </c>
      <c r="AH62" s="702">
        <f t="shared" si="82"/>
        <v>0</v>
      </c>
      <c r="AI62" s="696">
        <f>SUM(AG62:AH62)</f>
        <v>0</v>
      </c>
      <c r="AJ62" s="133"/>
    </row>
    <row r="63" spans="1:36" ht="13.5" hidden="1" customHeight="1" x14ac:dyDescent="0.2">
      <c r="A63" s="301" t="s">
        <v>824</v>
      </c>
      <c r="B63" s="337" t="s">
        <v>642</v>
      </c>
      <c r="C63" s="128" t="s">
        <v>549</v>
      </c>
      <c r="D63" s="56" t="s">
        <v>838</v>
      </c>
      <c r="E63" s="129" t="s">
        <v>975</v>
      </c>
      <c r="F63" s="1065" t="s">
        <v>774</v>
      </c>
      <c r="G63" s="1068" t="s">
        <v>1095</v>
      </c>
      <c r="H63" s="131"/>
      <c r="I63" s="131"/>
      <c r="J63" s="174">
        <f t="shared" si="61"/>
        <v>0</v>
      </c>
      <c r="K63" s="1106"/>
      <c r="L63" s="131"/>
      <c r="M63" s="131"/>
      <c r="N63" s="174">
        <f>SUM(L63:M63)</f>
        <v>0</v>
      </c>
      <c r="O63" s="95"/>
      <c r="P63" s="280"/>
      <c r="Q63" s="280"/>
      <c r="R63" s="280"/>
      <c r="S63" s="141"/>
      <c r="T63" s="141"/>
      <c r="U63" s="280"/>
      <c r="V63" s="131"/>
      <c r="W63" s="131"/>
      <c r="X63" s="280"/>
      <c r="Y63" s="696">
        <f t="shared" si="81"/>
        <v>0</v>
      </c>
      <c r="Z63" s="696">
        <f t="shared" si="81"/>
        <v>0</v>
      </c>
      <c r="AA63" s="696">
        <f>SUM(Y63:Z63)</f>
        <v>0</v>
      </c>
      <c r="AB63" s="280"/>
      <c r="AC63" s="131">
        <f>L63+P63+S63+V63</f>
        <v>0</v>
      </c>
      <c r="AD63" s="131"/>
      <c r="AE63" s="174">
        <f>SUM(AC63:AD63)</f>
        <v>0</v>
      </c>
      <c r="AF63" s="75"/>
      <c r="AG63" s="702">
        <f t="shared" si="82"/>
        <v>0</v>
      </c>
      <c r="AH63" s="702">
        <f t="shared" si="82"/>
        <v>0</v>
      </c>
      <c r="AI63" s="696">
        <f>SUM(AG63:AH63)</f>
        <v>0</v>
      </c>
      <c r="AJ63" s="133"/>
    </row>
    <row r="64" spans="1:36" ht="13.5" hidden="1" customHeight="1" x14ac:dyDescent="0.2">
      <c r="A64" s="301" t="s">
        <v>824</v>
      </c>
      <c r="B64" s="52" t="s">
        <v>108</v>
      </c>
      <c r="C64" s="52" t="s">
        <v>943</v>
      </c>
      <c r="D64" s="140" t="s">
        <v>904</v>
      </c>
      <c r="E64" s="140" t="s">
        <v>975</v>
      </c>
      <c r="F64" s="1066" t="s">
        <v>774</v>
      </c>
      <c r="G64" s="1068" t="s">
        <v>807</v>
      </c>
      <c r="H64" s="131"/>
      <c r="I64" s="131"/>
      <c r="J64" s="174">
        <f t="shared" si="61"/>
        <v>0</v>
      </c>
      <c r="K64" s="1106"/>
      <c r="L64" s="131"/>
      <c r="M64" s="131"/>
      <c r="N64" s="174">
        <f>SUM(L64:M64)</f>
        <v>0</v>
      </c>
      <c r="O64" s="95"/>
      <c r="P64" s="280"/>
      <c r="Q64" s="280"/>
      <c r="R64" s="280"/>
      <c r="S64" s="141"/>
      <c r="T64" s="141"/>
      <c r="U64" s="280"/>
      <c r="V64" s="131"/>
      <c r="W64" s="131"/>
      <c r="X64" s="280"/>
      <c r="Y64" s="696">
        <f t="shared" si="81"/>
        <v>0</v>
      </c>
      <c r="Z64" s="696">
        <f t="shared" si="81"/>
        <v>0</v>
      </c>
      <c r="AA64" s="696">
        <f>SUM(Y64:Z64)</f>
        <v>0</v>
      </c>
      <c r="AB64" s="280"/>
      <c r="AC64" s="131">
        <f>L64+P64+S64+V64</f>
        <v>0</v>
      </c>
      <c r="AD64" s="131">
        <f>M64+Q64+T64+W64</f>
        <v>0</v>
      </c>
      <c r="AE64" s="174">
        <f>SUM(AC64:AD64)</f>
        <v>0</v>
      </c>
      <c r="AF64" s="75"/>
      <c r="AG64" s="702">
        <f t="shared" si="82"/>
        <v>0</v>
      </c>
      <c r="AH64" s="702">
        <f t="shared" si="82"/>
        <v>0</v>
      </c>
      <c r="AI64" s="696">
        <f>SUM(AG64:AH64)</f>
        <v>0</v>
      </c>
      <c r="AJ64" s="133"/>
    </row>
    <row r="65" spans="1:36" ht="13.5" hidden="1" customHeight="1" x14ac:dyDescent="0.2">
      <c r="A65" s="301" t="s">
        <v>824</v>
      </c>
      <c r="B65" s="27" t="s">
        <v>324</v>
      </c>
      <c r="C65" s="52" t="s">
        <v>1088</v>
      </c>
      <c r="D65" s="140" t="s">
        <v>881</v>
      </c>
      <c r="E65" s="140" t="s">
        <v>975</v>
      </c>
      <c r="F65" s="1065" t="s">
        <v>774</v>
      </c>
      <c r="G65" s="1068" t="s">
        <v>807</v>
      </c>
      <c r="H65" s="131"/>
      <c r="I65" s="131"/>
      <c r="J65" s="174">
        <f t="shared" si="61"/>
        <v>0</v>
      </c>
      <c r="K65" s="1106"/>
      <c r="L65" s="131"/>
      <c r="M65" s="131"/>
      <c r="N65" s="174">
        <f>SUM(L65:M65)</f>
        <v>0</v>
      </c>
      <c r="O65" s="95"/>
      <c r="P65" s="280"/>
      <c r="Q65" s="280"/>
      <c r="R65" s="280"/>
      <c r="S65" s="131"/>
      <c r="T65" s="280"/>
      <c r="U65" s="280"/>
      <c r="V65" s="131"/>
      <c r="W65" s="131"/>
      <c r="X65" s="280"/>
      <c r="Y65" s="696">
        <f t="shared" si="81"/>
        <v>0</v>
      </c>
      <c r="Z65" s="696">
        <f t="shared" si="81"/>
        <v>0</v>
      </c>
      <c r="AA65" s="696">
        <f>SUM(Y65:Z65)</f>
        <v>0</v>
      </c>
      <c r="AB65" s="280"/>
      <c r="AC65" s="131">
        <f>L65+P65+S65+V65</f>
        <v>0</v>
      </c>
      <c r="AD65" s="131"/>
      <c r="AE65" s="174">
        <f>SUM(AC65:AD65)</f>
        <v>0</v>
      </c>
      <c r="AF65" s="75"/>
      <c r="AG65" s="702">
        <f t="shared" si="82"/>
        <v>0</v>
      </c>
      <c r="AH65" s="702">
        <f t="shared" si="82"/>
        <v>0</v>
      </c>
      <c r="AI65" s="696">
        <f>SUM(AG65:AH65)</f>
        <v>0</v>
      </c>
    </row>
    <row r="66" spans="1:36" ht="13.5" hidden="1" customHeight="1" x14ac:dyDescent="0.2">
      <c r="A66" s="301" t="s">
        <v>824</v>
      </c>
      <c r="B66" s="27" t="s">
        <v>324</v>
      </c>
      <c r="C66" s="52" t="s">
        <v>1283</v>
      </c>
      <c r="D66" s="140" t="s">
        <v>881</v>
      </c>
      <c r="E66" s="140" t="s">
        <v>975</v>
      </c>
      <c r="F66" s="1065" t="s">
        <v>774</v>
      </c>
      <c r="G66" s="1068" t="s">
        <v>796</v>
      </c>
      <c r="H66" s="131">
        <f>2650-2650</f>
        <v>0</v>
      </c>
      <c r="I66" s="131"/>
      <c r="J66" s="174">
        <f t="shared" si="61"/>
        <v>0</v>
      </c>
      <c r="K66" s="1106"/>
      <c r="L66" s="131">
        <f>2650-2650</f>
        <v>0</v>
      </c>
      <c r="M66" s="131"/>
      <c r="N66" s="174">
        <f>SUM(L66:M66)</f>
        <v>0</v>
      </c>
      <c r="O66" s="95"/>
      <c r="P66" s="280"/>
      <c r="Q66" s="280"/>
      <c r="R66" s="280"/>
      <c r="S66" s="131"/>
      <c r="T66" s="280"/>
      <c r="U66" s="280"/>
      <c r="V66" s="131"/>
      <c r="W66" s="131"/>
      <c r="X66" s="280"/>
      <c r="Y66" s="696">
        <f t="shared" si="81"/>
        <v>0</v>
      </c>
      <c r="Z66" s="696"/>
      <c r="AA66" s="696"/>
      <c r="AB66" s="280"/>
      <c r="AC66" s="131">
        <f>L66+P66+S66+V66</f>
        <v>0</v>
      </c>
      <c r="AD66" s="131"/>
      <c r="AE66" s="174">
        <f>SUM(AC66:AD66)</f>
        <v>0</v>
      </c>
      <c r="AF66" s="75"/>
      <c r="AG66" s="702">
        <f t="shared" si="82"/>
        <v>0</v>
      </c>
      <c r="AH66" s="702"/>
      <c r="AI66" s="696"/>
    </row>
    <row r="67" spans="1:36" ht="6" customHeight="1" x14ac:dyDescent="0.2">
      <c r="A67" s="301"/>
      <c r="B67" s="337"/>
      <c r="C67" s="128"/>
      <c r="D67" s="349"/>
      <c r="E67" s="129"/>
      <c r="F67" s="1068"/>
      <c r="G67" s="1068"/>
      <c r="H67" s="131"/>
      <c r="I67" s="131"/>
      <c r="J67" s="174"/>
      <c r="K67" s="1106"/>
      <c r="L67" s="131"/>
      <c r="M67" s="131"/>
      <c r="N67" s="174"/>
      <c r="O67" s="95"/>
      <c r="P67" s="280"/>
      <c r="Q67" s="280"/>
      <c r="R67" s="280"/>
      <c r="S67" s="141"/>
      <c r="T67" s="141"/>
      <c r="U67" s="280"/>
      <c r="V67" s="131"/>
      <c r="W67" s="131"/>
      <c r="X67" s="280"/>
      <c r="Y67" s="737"/>
      <c r="Z67" s="737"/>
      <c r="AA67" s="737"/>
      <c r="AB67" s="280"/>
      <c r="AC67" s="131"/>
      <c r="AD67" s="131"/>
      <c r="AE67" s="174"/>
      <c r="AF67" s="75"/>
      <c r="AG67" s="677"/>
      <c r="AH67" s="677"/>
      <c r="AI67" s="677"/>
    </row>
    <row r="68" spans="1:36" hidden="1" x14ac:dyDescent="0.2">
      <c r="A68" s="301" t="s">
        <v>824</v>
      </c>
      <c r="B68" s="128" t="s">
        <v>303</v>
      </c>
      <c r="C68" s="128" t="s">
        <v>532</v>
      </c>
      <c r="D68" s="140" t="s">
        <v>839</v>
      </c>
      <c r="E68" s="129" t="s">
        <v>974</v>
      </c>
      <c r="F68" s="1065" t="s">
        <v>776</v>
      </c>
      <c r="G68" s="1068" t="s">
        <v>807</v>
      </c>
      <c r="H68" s="131">
        <f>12400-12400</f>
        <v>0</v>
      </c>
      <c r="I68" s="131">
        <f>3348-3348</f>
        <v>0</v>
      </c>
      <c r="J68" s="174">
        <f>SUM(H68:I68)</f>
        <v>0</v>
      </c>
      <c r="K68" s="1106"/>
      <c r="L68" s="131">
        <f>12400-12400</f>
        <v>0</v>
      </c>
      <c r="M68" s="131">
        <f>3348-3348</f>
        <v>0</v>
      </c>
      <c r="N68" s="174">
        <f>SUM(L68:M68)</f>
        <v>0</v>
      </c>
      <c r="O68" s="95"/>
      <c r="P68" s="75"/>
      <c r="Q68" s="75"/>
      <c r="R68" s="280"/>
      <c r="S68" s="141"/>
      <c r="T68" s="141"/>
      <c r="U68" s="280"/>
      <c r="V68" s="131"/>
      <c r="W68" s="131"/>
      <c r="X68" s="280"/>
      <c r="Y68" s="696">
        <f>L68+P68+S68+V68</f>
        <v>0</v>
      </c>
      <c r="Z68" s="696">
        <f>M68+Q68+T68+W68</f>
        <v>0</v>
      </c>
      <c r="AA68" s="696">
        <f>SUM(Y68:Z68)</f>
        <v>0</v>
      </c>
      <c r="AB68" s="280"/>
      <c r="AC68" s="131">
        <f>L68+P68+S68+V68</f>
        <v>0</v>
      </c>
      <c r="AD68" s="131">
        <f>M68+Q68+T68+W68</f>
        <v>0</v>
      </c>
      <c r="AE68" s="174">
        <f>SUM(AC68:AD68)</f>
        <v>0</v>
      </c>
      <c r="AF68" s="75"/>
      <c r="AG68" s="702">
        <f>Y68-AC68</f>
        <v>0</v>
      </c>
      <c r="AH68" s="702">
        <f>Z68-AD68</f>
        <v>0</v>
      </c>
      <c r="AI68" s="696">
        <f>SUM(AG68:AH68)</f>
        <v>0</v>
      </c>
      <c r="AJ68" s="96">
        <f>L68*0.27</f>
        <v>0</v>
      </c>
    </row>
    <row r="69" spans="1:36" hidden="1" x14ac:dyDescent="0.2">
      <c r="A69" s="575" t="s">
        <v>668</v>
      </c>
      <c r="B69" s="128" t="s">
        <v>303</v>
      </c>
      <c r="C69" s="280" t="s">
        <v>657</v>
      </c>
      <c r="D69" s="140" t="s">
        <v>839</v>
      </c>
      <c r="E69" s="129" t="s">
        <v>974</v>
      </c>
      <c r="F69" s="1065" t="s">
        <v>776</v>
      </c>
      <c r="G69" s="1068" t="s">
        <v>1095</v>
      </c>
      <c r="H69" s="131"/>
      <c r="I69" s="131"/>
      <c r="J69" s="174">
        <f>SUM(H69:I69)</f>
        <v>0</v>
      </c>
      <c r="K69" s="1106"/>
      <c r="L69" s="131"/>
      <c r="M69" s="131"/>
      <c r="N69" s="174">
        <f>SUM(L69:M69)</f>
        <v>0</v>
      </c>
      <c r="O69" s="95"/>
      <c r="P69" s="280"/>
      <c r="Q69" s="280"/>
      <c r="R69" s="280"/>
      <c r="S69" s="141"/>
      <c r="T69" s="280"/>
      <c r="U69" s="280"/>
      <c r="V69" s="131"/>
      <c r="W69" s="131"/>
      <c r="X69" s="280"/>
      <c r="Y69" s="696">
        <f>L69+P69+S69+V69</f>
        <v>0</v>
      </c>
      <c r="Z69" s="696">
        <f>M69+Q69+T69+W69</f>
        <v>0</v>
      </c>
      <c r="AA69" s="696">
        <f>SUM(Y69:Z69)</f>
        <v>0</v>
      </c>
      <c r="AB69" s="280"/>
      <c r="AC69" s="459">
        <f>L69+P69+S69+V69</f>
        <v>0</v>
      </c>
      <c r="AD69" s="131">
        <f>M69+Q69+T69+W69</f>
        <v>0</v>
      </c>
      <c r="AE69" s="174">
        <f>SUM(AC69:AD69)</f>
        <v>0</v>
      </c>
      <c r="AF69" s="75"/>
      <c r="AG69" s="702">
        <f>Y69-AC69</f>
        <v>0</v>
      </c>
      <c r="AH69" s="702">
        <f>Z69-AD69</f>
        <v>0</v>
      </c>
      <c r="AI69" s="696">
        <f>SUM(AG69:AH69)</f>
        <v>0</v>
      </c>
    </row>
    <row r="70" spans="1:36" s="102" customFormat="1" x14ac:dyDescent="0.2">
      <c r="A70" s="301"/>
      <c r="B70" s="81" t="s">
        <v>288</v>
      </c>
      <c r="C70" s="343" t="s">
        <v>316</v>
      </c>
      <c r="D70" s="83" t="s">
        <v>853</v>
      </c>
      <c r="E70" s="339" t="s">
        <v>980</v>
      </c>
      <c r="F70" s="1070" t="s">
        <v>775</v>
      </c>
      <c r="G70" s="1068"/>
      <c r="H70" s="228">
        <f>SUM(H45:H69)</f>
        <v>639077</v>
      </c>
      <c r="I70" s="228">
        <f>SUM(I45:I69)</f>
        <v>171612</v>
      </c>
      <c r="J70" s="228">
        <f>SUM(J45:J69)</f>
        <v>810689</v>
      </c>
      <c r="K70" s="1106"/>
      <c r="L70" s="228">
        <f>SUM(L45:L69)</f>
        <v>0</v>
      </c>
      <c r="M70" s="228">
        <f>SUM(M45:M69)</f>
        <v>0</v>
      </c>
      <c r="N70" s="228">
        <f>SUM(N45:N69)</f>
        <v>0</v>
      </c>
      <c r="O70" s="228"/>
      <c r="P70" s="228">
        <f>SUM(P45:P69)</f>
        <v>0</v>
      </c>
      <c r="Q70" s="228">
        <f>SUM(Q45:Q69)</f>
        <v>0</v>
      </c>
      <c r="R70" s="228"/>
      <c r="S70" s="228">
        <f>SUM(S45:S69)</f>
        <v>0</v>
      </c>
      <c r="T70" s="228">
        <f>SUM(T45:T69)</f>
        <v>0</v>
      </c>
      <c r="U70" s="228"/>
      <c r="V70" s="228">
        <f>SUM(V45:V69)</f>
        <v>0</v>
      </c>
      <c r="W70" s="228">
        <f>SUM(W45:W69)</f>
        <v>0</v>
      </c>
      <c r="X70" s="228"/>
      <c r="Y70" s="727">
        <f>SUM(Y45:Y69)</f>
        <v>0</v>
      </c>
      <c r="Z70" s="727">
        <f>SUM(Z45:Z69)</f>
        <v>0</v>
      </c>
      <c r="AA70" s="727">
        <f>SUM(AA45:AA69)</f>
        <v>0</v>
      </c>
      <c r="AB70" s="228"/>
      <c r="AC70" s="228">
        <f>SUM(AC45:AC69)</f>
        <v>0</v>
      </c>
      <c r="AD70" s="228">
        <f>SUM(AD45:AD69)</f>
        <v>0</v>
      </c>
      <c r="AE70" s="228">
        <f>SUM(AE45:AE69)</f>
        <v>0</v>
      </c>
      <c r="AF70" s="228"/>
      <c r="AG70" s="727">
        <f>SUM(AG45:AG69)</f>
        <v>0</v>
      </c>
      <c r="AH70" s="727">
        <f>SUM(AH45:AH69)</f>
        <v>0</v>
      </c>
      <c r="AI70" s="727">
        <f>SUM(AI45:AI69)</f>
        <v>0</v>
      </c>
      <c r="AJ70" s="96"/>
    </row>
    <row r="71" spans="1:36" s="102" customFormat="1" ht="12" hidden="1" customHeight="1" x14ac:dyDescent="0.2">
      <c r="A71" s="301"/>
      <c r="B71" s="351"/>
      <c r="C71" s="342"/>
      <c r="D71" s="352"/>
      <c r="E71" s="352"/>
      <c r="F71" s="1073"/>
      <c r="G71" s="1068"/>
      <c r="H71" s="37"/>
      <c r="I71" s="37"/>
      <c r="J71" s="37"/>
      <c r="K71" s="1106"/>
      <c r="L71" s="228"/>
      <c r="M71" s="228"/>
      <c r="N71" s="228"/>
      <c r="O71" s="37"/>
      <c r="P71" s="228"/>
      <c r="Q71" s="228"/>
      <c r="R71" s="228"/>
      <c r="S71" s="228"/>
      <c r="T71" s="228"/>
      <c r="U71" s="342"/>
      <c r="V71" s="354"/>
      <c r="W71" s="354"/>
      <c r="X71" s="342"/>
      <c r="Y71" s="738"/>
      <c r="Z71" s="738"/>
      <c r="AA71" s="738"/>
      <c r="AB71" s="342"/>
      <c r="AC71" s="228"/>
      <c r="AD71" s="228"/>
      <c r="AE71" s="228"/>
      <c r="AF71" s="37"/>
      <c r="AG71" s="682"/>
      <c r="AH71" s="682"/>
      <c r="AI71" s="682"/>
      <c r="AJ71" s="167"/>
    </row>
    <row r="72" spans="1:36" s="102" customFormat="1" ht="12" hidden="1" customHeight="1" x14ac:dyDescent="0.2">
      <c r="A72" s="301"/>
      <c r="B72" s="674" t="s">
        <v>167</v>
      </c>
      <c r="C72" s="356" t="s">
        <v>205</v>
      </c>
      <c r="D72" s="352"/>
      <c r="E72" s="352"/>
      <c r="F72" s="1073"/>
      <c r="G72" s="1068"/>
      <c r="H72" s="37"/>
      <c r="I72" s="37"/>
      <c r="J72" s="37"/>
      <c r="K72" s="1106"/>
      <c r="L72" s="228"/>
      <c r="M72" s="228"/>
      <c r="N72" s="228"/>
      <c r="O72" s="37"/>
      <c r="P72" s="228"/>
      <c r="Q72" s="228"/>
      <c r="R72" s="228"/>
      <c r="S72" s="228"/>
      <c r="T72" s="228"/>
      <c r="U72" s="342"/>
      <c r="V72" s="354"/>
      <c r="W72" s="354"/>
      <c r="X72" s="342"/>
      <c r="Y72" s="738"/>
      <c r="Z72" s="738"/>
      <c r="AA72" s="738"/>
      <c r="AB72" s="342"/>
      <c r="AC72" s="228"/>
      <c r="AD72" s="228"/>
      <c r="AE72" s="228"/>
      <c r="AF72" s="37"/>
      <c r="AG72" s="682"/>
      <c r="AH72" s="682"/>
      <c r="AI72" s="682"/>
      <c r="AJ72" s="167"/>
    </row>
    <row r="73" spans="1:36" s="102" customFormat="1" ht="12" hidden="1" customHeight="1" x14ac:dyDescent="0.2">
      <c r="A73" s="301"/>
      <c r="B73" s="351"/>
      <c r="C73" s="342"/>
      <c r="D73" s="352"/>
      <c r="E73" s="352"/>
      <c r="F73" s="1073"/>
      <c r="G73" s="1068"/>
      <c r="H73" s="37"/>
      <c r="I73" s="37"/>
      <c r="J73" s="37"/>
      <c r="K73" s="1106"/>
      <c r="L73" s="228"/>
      <c r="M73" s="228"/>
      <c r="N73" s="228"/>
      <c r="O73" s="37"/>
      <c r="P73" s="228"/>
      <c r="Q73" s="228"/>
      <c r="R73" s="228"/>
      <c r="S73" s="228"/>
      <c r="T73" s="228"/>
      <c r="U73" s="342"/>
      <c r="V73" s="354"/>
      <c r="W73" s="354"/>
      <c r="X73" s="342"/>
      <c r="Y73" s="738"/>
      <c r="Z73" s="738"/>
      <c r="AA73" s="738"/>
      <c r="AB73" s="342"/>
      <c r="AC73" s="228"/>
      <c r="AD73" s="228"/>
      <c r="AE73" s="228"/>
      <c r="AF73" s="37"/>
      <c r="AG73" s="682"/>
      <c r="AH73" s="682"/>
      <c r="AI73" s="682"/>
      <c r="AJ73" s="167"/>
    </row>
    <row r="74" spans="1:36" s="102" customFormat="1" ht="13.5" hidden="1" customHeight="1" x14ac:dyDescent="0.2">
      <c r="A74" s="307" t="s">
        <v>824</v>
      </c>
      <c r="B74" s="52" t="s">
        <v>900</v>
      </c>
      <c r="C74" s="52" t="s">
        <v>955</v>
      </c>
      <c r="D74" s="56" t="s">
        <v>956</v>
      </c>
      <c r="E74" s="56" t="s">
        <v>1008</v>
      </c>
      <c r="F74" s="1061" t="s">
        <v>777</v>
      </c>
      <c r="G74" s="1068" t="s">
        <v>1095</v>
      </c>
      <c r="H74" s="131"/>
      <c r="I74" s="131"/>
      <c r="J74" s="174">
        <f>SUM(H74:I74)</f>
        <v>0</v>
      </c>
      <c r="K74" s="1106"/>
      <c r="L74" s="131"/>
      <c r="M74" s="131"/>
      <c r="N74" s="174">
        <f>SUM(L74:M74)</f>
        <v>0</v>
      </c>
      <c r="O74" s="37"/>
      <c r="P74" s="228"/>
      <c r="Q74" s="228"/>
      <c r="R74" s="228"/>
      <c r="S74" s="137"/>
      <c r="T74" s="137"/>
      <c r="U74" s="342"/>
      <c r="V74" s="354"/>
      <c r="W74" s="354"/>
      <c r="X74" s="342"/>
      <c r="Y74" s="696">
        <f t="shared" ref="Y74" si="83">L74+P74+S74+V74</f>
        <v>0</v>
      </c>
      <c r="Z74" s="696">
        <f t="shared" ref="Z74" si="84">M74+Q74+T74+W74</f>
        <v>0</v>
      </c>
      <c r="AA74" s="696">
        <f>SUM(Y74:Z74)</f>
        <v>0</v>
      </c>
      <c r="AB74" s="342"/>
      <c r="AC74" s="131">
        <f t="shared" ref="AC74:AD76" si="85">L74+P74+S74+V74</f>
        <v>0</v>
      </c>
      <c r="AD74" s="131">
        <f t="shared" si="85"/>
        <v>0</v>
      </c>
      <c r="AE74" s="174">
        <f>SUM(AC74:AD74)</f>
        <v>0</v>
      </c>
      <c r="AF74" s="37"/>
      <c r="AG74" s="702">
        <f t="shared" ref="AG74" si="86">Y74-AC74</f>
        <v>0</v>
      </c>
      <c r="AH74" s="702">
        <f t="shared" ref="AH74" si="87">Z74-AD74</f>
        <v>0</v>
      </c>
      <c r="AI74" s="696">
        <f>SUM(AG74:AH74)</f>
        <v>0</v>
      </c>
      <c r="AJ74" s="167"/>
    </row>
    <row r="75" spans="1:36" s="102" customFormat="1" ht="13.5" hidden="1" customHeight="1" x14ac:dyDescent="0.2">
      <c r="A75" s="301" t="s">
        <v>824</v>
      </c>
      <c r="B75" s="52" t="s">
        <v>230</v>
      </c>
      <c r="C75" s="52" t="s">
        <v>229</v>
      </c>
      <c r="D75" s="56" t="s">
        <v>863</v>
      </c>
      <c r="E75" s="56" t="s">
        <v>1005</v>
      </c>
      <c r="F75" s="1065" t="s">
        <v>917</v>
      </c>
      <c r="G75" s="1068" t="s">
        <v>1095</v>
      </c>
      <c r="H75" s="131"/>
      <c r="I75" s="131"/>
      <c r="J75" s="174">
        <f>SUM(H75:I75)</f>
        <v>0</v>
      </c>
      <c r="K75" s="1106"/>
      <c r="L75" s="131"/>
      <c r="M75" s="131"/>
      <c r="N75" s="174">
        <f>SUM(L75:M75)</f>
        <v>0</v>
      </c>
      <c r="O75" s="95"/>
      <c r="P75" s="137"/>
      <c r="Q75" s="137"/>
      <c r="R75" s="137"/>
      <c r="S75" s="137"/>
      <c r="T75" s="137"/>
      <c r="U75" s="280"/>
      <c r="V75" s="131"/>
      <c r="W75" s="131"/>
      <c r="X75" s="280"/>
      <c r="Y75" s="696">
        <f t="shared" ref="Y75:Z76" si="88">L75+P75+S75+V75</f>
        <v>0</v>
      </c>
      <c r="Z75" s="696">
        <f t="shared" si="88"/>
        <v>0</v>
      </c>
      <c r="AA75" s="696">
        <f>SUM(Y75:Z75)</f>
        <v>0</v>
      </c>
      <c r="AB75" s="280"/>
      <c r="AC75" s="131">
        <f t="shared" si="85"/>
        <v>0</v>
      </c>
      <c r="AD75" s="131">
        <f t="shared" si="85"/>
        <v>0</v>
      </c>
      <c r="AE75" s="174">
        <f>SUM(AC75:AD75)</f>
        <v>0</v>
      </c>
      <c r="AF75" s="37"/>
      <c r="AG75" s="702">
        <f t="shared" ref="AG75:AH76" si="89">Y75-AC75</f>
        <v>0</v>
      </c>
      <c r="AH75" s="702">
        <f t="shared" si="89"/>
        <v>0</v>
      </c>
      <c r="AI75" s="696">
        <f>SUM(AG75:AH75)</f>
        <v>0</v>
      </c>
      <c r="AJ75" s="167"/>
    </row>
    <row r="76" spans="1:36" s="102" customFormat="1" ht="13.5" hidden="1" customHeight="1" x14ac:dyDescent="0.2">
      <c r="A76" s="301" t="s">
        <v>824</v>
      </c>
      <c r="B76" s="52" t="s">
        <v>893</v>
      </c>
      <c r="C76" s="52" t="s">
        <v>937</v>
      </c>
      <c r="D76" s="56" t="s">
        <v>916</v>
      </c>
      <c r="E76" s="56" t="s">
        <v>1005</v>
      </c>
      <c r="F76" s="1061" t="s">
        <v>917</v>
      </c>
      <c r="G76" s="1068" t="s">
        <v>1095</v>
      </c>
      <c r="H76" s="131"/>
      <c r="I76" s="131"/>
      <c r="J76" s="174">
        <f>SUM(H76:I76)</f>
        <v>0</v>
      </c>
      <c r="K76" s="1106"/>
      <c r="L76" s="131"/>
      <c r="M76" s="131"/>
      <c r="N76" s="174">
        <f>SUM(L76:M76)</f>
        <v>0</v>
      </c>
      <c r="O76" s="95"/>
      <c r="P76" s="137"/>
      <c r="Q76" s="137"/>
      <c r="R76" s="137"/>
      <c r="S76" s="137"/>
      <c r="T76" s="137"/>
      <c r="U76" s="280"/>
      <c r="V76" s="131"/>
      <c r="W76" s="131"/>
      <c r="X76" s="280"/>
      <c r="Y76" s="696">
        <f t="shared" si="88"/>
        <v>0</v>
      </c>
      <c r="Z76" s="696">
        <f t="shared" si="88"/>
        <v>0</v>
      </c>
      <c r="AA76" s="696">
        <f>SUM(Y76:Z76)</f>
        <v>0</v>
      </c>
      <c r="AB76" s="280"/>
      <c r="AC76" s="131">
        <f t="shared" si="85"/>
        <v>0</v>
      </c>
      <c r="AD76" s="131">
        <f t="shared" si="85"/>
        <v>0</v>
      </c>
      <c r="AE76" s="174">
        <f>SUM(AC76:AD76)</f>
        <v>0</v>
      </c>
      <c r="AF76" s="75"/>
      <c r="AG76" s="702">
        <f t="shared" si="89"/>
        <v>0</v>
      </c>
      <c r="AH76" s="702">
        <f t="shared" si="89"/>
        <v>0</v>
      </c>
      <c r="AI76" s="696">
        <f>SUM(AG76:AH76)</f>
        <v>0</v>
      </c>
      <c r="AJ76" s="96"/>
    </row>
    <row r="77" spans="1:36" s="102" customFormat="1" ht="12" hidden="1" customHeight="1" x14ac:dyDescent="0.2">
      <c r="A77" s="792"/>
      <c r="B77" s="813"/>
      <c r="C77" s="813"/>
      <c r="D77" s="802"/>
      <c r="E77" s="811"/>
      <c r="F77" s="1098"/>
      <c r="G77" s="1110"/>
      <c r="H77" s="804"/>
      <c r="I77" s="804"/>
      <c r="J77" s="825"/>
      <c r="K77" s="1106"/>
      <c r="L77" s="804"/>
      <c r="M77" s="804"/>
      <c r="N77" s="825"/>
      <c r="O77" s="826"/>
      <c r="P77" s="827"/>
      <c r="Q77" s="827"/>
      <c r="R77" s="827"/>
      <c r="S77" s="827"/>
      <c r="T77" s="827"/>
      <c r="U77" s="810"/>
      <c r="V77" s="804"/>
      <c r="W77" s="804"/>
      <c r="X77" s="810"/>
      <c r="Y77" s="830"/>
      <c r="Z77" s="830"/>
      <c r="AA77" s="830"/>
      <c r="AB77" s="810"/>
      <c r="AC77" s="804"/>
      <c r="AD77" s="804"/>
      <c r="AE77" s="825"/>
      <c r="AF77" s="816"/>
      <c r="AG77" s="831"/>
      <c r="AH77" s="831"/>
      <c r="AI77" s="830"/>
      <c r="AJ77" s="96"/>
    </row>
    <row r="78" spans="1:36" s="102" customFormat="1" ht="13.5" hidden="1" customHeight="1" x14ac:dyDescent="0.2">
      <c r="A78" s="301"/>
      <c r="B78" s="81" t="s">
        <v>238</v>
      </c>
      <c r="C78" s="81" t="s">
        <v>458</v>
      </c>
      <c r="D78" s="83" t="s">
        <v>864</v>
      </c>
      <c r="E78" s="179" t="s">
        <v>982</v>
      </c>
      <c r="F78" s="1065" t="s">
        <v>983</v>
      </c>
      <c r="G78" s="1068"/>
      <c r="H78" s="228">
        <f>SUM(H74:H76)</f>
        <v>0</v>
      </c>
      <c r="I78" s="228">
        <f>SUM(I74:I76)</f>
        <v>0</v>
      </c>
      <c r="J78" s="228">
        <f>SUM(J74:J76)</f>
        <v>0</v>
      </c>
      <c r="K78" s="1106"/>
      <c r="L78" s="228">
        <f>SUM(L74:L76)</f>
        <v>0</v>
      </c>
      <c r="M78" s="228">
        <f>SUM(M74:M76)</f>
        <v>0</v>
      </c>
      <c r="N78" s="228">
        <f>SUM(N74:N76)</f>
        <v>0</v>
      </c>
      <c r="O78" s="228"/>
      <c r="P78" s="228">
        <f>SUM(P74:P76)</f>
        <v>0</v>
      </c>
      <c r="Q78" s="228">
        <f>SUM(Q74:Q76)</f>
        <v>0</v>
      </c>
      <c r="R78" s="228"/>
      <c r="S78" s="228">
        <f>SUM(S74:S76)</f>
        <v>0</v>
      </c>
      <c r="T78" s="228">
        <f>SUM(T74:T76)</f>
        <v>0</v>
      </c>
      <c r="U78" s="228"/>
      <c r="V78" s="228">
        <f>SUM(V74:V76)</f>
        <v>0</v>
      </c>
      <c r="W78" s="228">
        <f>SUM(W74:W76)</f>
        <v>0</v>
      </c>
      <c r="X78" s="228"/>
      <c r="Y78" s="727">
        <f t="shared" ref="Y78:AE78" si="90">SUM(Y74:Y76)</f>
        <v>0</v>
      </c>
      <c r="Z78" s="727">
        <f t="shared" si="90"/>
        <v>0</v>
      </c>
      <c r="AA78" s="727">
        <f t="shared" si="90"/>
        <v>0</v>
      </c>
      <c r="AB78" s="228"/>
      <c r="AC78" s="228">
        <f t="shared" si="90"/>
        <v>0</v>
      </c>
      <c r="AD78" s="228">
        <f t="shared" si="90"/>
        <v>0</v>
      </c>
      <c r="AE78" s="228">
        <f t="shared" si="90"/>
        <v>0</v>
      </c>
      <c r="AF78" s="228"/>
      <c r="AG78" s="727">
        <f>SUM(AG74:AG76)</f>
        <v>0</v>
      </c>
      <c r="AH78" s="727">
        <f>SUM(AH74:AH76)</f>
        <v>0</v>
      </c>
      <c r="AI78" s="727">
        <f>SUM(AI74:AI76)</f>
        <v>0</v>
      </c>
      <c r="AJ78" s="96"/>
    </row>
    <row r="79" spans="1:36" s="102" customFormat="1" ht="12" customHeight="1" x14ac:dyDescent="0.2">
      <c r="A79" s="301"/>
      <c r="B79" s="351"/>
      <c r="C79" s="342"/>
      <c r="D79" s="352"/>
      <c r="E79" s="352"/>
      <c r="F79" s="1073"/>
      <c r="G79" s="1068"/>
      <c r="H79" s="37"/>
      <c r="I79" s="37"/>
      <c r="J79" s="37"/>
      <c r="K79" s="1106"/>
      <c r="L79" s="228"/>
      <c r="M79" s="228"/>
      <c r="N79" s="340"/>
      <c r="O79" s="37"/>
      <c r="P79" s="228"/>
      <c r="Q79" s="228"/>
      <c r="R79" s="228"/>
      <c r="S79" s="228"/>
      <c r="T79" s="228"/>
      <c r="U79" s="342"/>
      <c r="V79" s="354"/>
      <c r="W79" s="354"/>
      <c r="X79" s="342"/>
      <c r="Y79" s="738"/>
      <c r="Z79" s="738"/>
      <c r="AA79" s="738"/>
      <c r="AB79" s="342"/>
      <c r="AC79" s="228"/>
      <c r="AD79" s="228"/>
      <c r="AE79" s="340"/>
      <c r="AF79" s="37"/>
      <c r="AG79" s="682"/>
      <c r="AH79" s="682"/>
      <c r="AI79" s="682"/>
      <c r="AJ79" s="96"/>
    </row>
    <row r="80" spans="1:36" s="102" customFormat="1" ht="12" customHeight="1" x14ac:dyDescent="0.2">
      <c r="A80" s="302"/>
      <c r="B80" s="150" t="s">
        <v>8</v>
      </c>
      <c r="C80" s="22" t="s">
        <v>643</v>
      </c>
      <c r="D80" s="56"/>
      <c r="E80" s="56"/>
      <c r="F80" s="1061"/>
      <c r="G80" s="1068"/>
      <c r="H80" s="37"/>
      <c r="I80" s="37"/>
      <c r="J80" s="37"/>
      <c r="K80" s="1106"/>
      <c r="L80" s="71"/>
      <c r="M80" s="154"/>
      <c r="N80" s="72"/>
      <c r="O80" s="154"/>
      <c r="P80" s="136"/>
      <c r="Q80" s="136"/>
      <c r="R80" s="154"/>
      <c r="S80" s="154"/>
      <c r="T80" s="154"/>
      <c r="U80" s="154"/>
      <c r="V80" s="154"/>
      <c r="W80" s="154"/>
      <c r="X80" s="154"/>
      <c r="Y80" s="739"/>
      <c r="Z80" s="739"/>
      <c r="AA80" s="739"/>
      <c r="AB80" s="154"/>
      <c r="AC80" s="71"/>
      <c r="AD80" s="71"/>
      <c r="AE80" s="72"/>
      <c r="AF80" s="37"/>
      <c r="AG80" s="682"/>
      <c r="AH80" s="682"/>
      <c r="AI80" s="682"/>
      <c r="AJ80" s="96"/>
    </row>
    <row r="81" spans="1:36" s="102" customFormat="1" ht="12" customHeight="1" x14ac:dyDescent="0.2">
      <c r="A81" s="302"/>
      <c r="B81" s="52"/>
      <c r="C81" s="154"/>
      <c r="D81" s="56"/>
      <c r="E81" s="56"/>
      <c r="F81" s="1061"/>
      <c r="G81" s="1068"/>
      <c r="H81" s="37"/>
      <c r="I81" s="37"/>
      <c r="J81" s="37"/>
      <c r="K81" s="1106"/>
      <c r="L81" s="71"/>
      <c r="M81" s="154"/>
      <c r="N81" s="72"/>
      <c r="O81" s="154"/>
      <c r="P81" s="136"/>
      <c r="Q81" s="136"/>
      <c r="R81" s="154"/>
      <c r="S81" s="154"/>
      <c r="T81" s="154"/>
      <c r="U81" s="154"/>
      <c r="V81" s="154"/>
      <c r="W81" s="154"/>
      <c r="X81" s="154"/>
      <c r="Y81" s="739"/>
      <c r="Z81" s="739"/>
      <c r="AA81" s="739"/>
      <c r="AB81" s="154"/>
      <c r="AC81" s="71"/>
      <c r="AD81" s="71"/>
      <c r="AE81" s="72"/>
      <c r="AF81" s="37"/>
      <c r="AG81" s="682"/>
      <c r="AH81" s="682"/>
      <c r="AI81" s="682"/>
      <c r="AJ81" s="96"/>
    </row>
    <row r="82" spans="1:36" s="102" customFormat="1" ht="12" customHeight="1" x14ac:dyDescent="0.2">
      <c r="A82" s="792" t="s">
        <v>824</v>
      </c>
      <c r="B82" s="801" t="s">
        <v>132</v>
      </c>
      <c r="C82" s="810" t="s">
        <v>1108</v>
      </c>
      <c r="D82" s="796" t="s">
        <v>857</v>
      </c>
      <c r="E82" s="56" t="s">
        <v>525</v>
      </c>
      <c r="F82" s="1061" t="s">
        <v>774</v>
      </c>
      <c r="G82" s="1068" t="s">
        <v>789</v>
      </c>
      <c r="H82" s="804">
        <v>120</v>
      </c>
      <c r="I82" s="804"/>
      <c r="J82" s="174">
        <f>SUM(H82:I82)</f>
        <v>120</v>
      </c>
      <c r="K82" s="1106"/>
      <c r="L82" s="804"/>
      <c r="M82" s="804"/>
      <c r="N82" s="73">
        <f t="shared" ref="N82:N84" si="91">SUM(L82:M82)</f>
        <v>0</v>
      </c>
      <c r="O82" s="175"/>
      <c r="P82" s="141"/>
      <c r="Q82" s="274"/>
      <c r="R82" s="175"/>
      <c r="S82" s="75"/>
      <c r="T82" s="175"/>
      <c r="U82" s="175"/>
      <c r="V82" s="175"/>
      <c r="W82" s="175"/>
      <c r="X82" s="175"/>
      <c r="Y82" s="696">
        <f t="shared" ref="Y82:Y84" si="92">L82+P82+S82+V82</f>
        <v>0</v>
      </c>
      <c r="Z82" s="696">
        <f t="shared" ref="Z82:Z84" si="93">M82+Q82+T82+W82</f>
        <v>0</v>
      </c>
      <c r="AA82" s="696">
        <f t="shared" ref="AA82:AA84" si="94">SUM(Y82:Z82)</f>
        <v>0</v>
      </c>
      <c r="AB82" s="175"/>
      <c r="AC82" s="35">
        <f t="shared" ref="AC82:AD84" si="95">L82+P82+S82</f>
        <v>0</v>
      </c>
      <c r="AD82" s="35">
        <f t="shared" si="95"/>
        <v>0</v>
      </c>
      <c r="AE82" s="73">
        <f>SUM(AC82:AD82)</f>
        <v>0</v>
      </c>
      <c r="AF82" s="37"/>
      <c r="AG82" s="702">
        <f t="shared" ref="AG82:AG84" si="96">Y82-AC82</f>
        <v>0</v>
      </c>
      <c r="AH82" s="702">
        <f t="shared" ref="AH82:AH84" si="97">Z82-AD82</f>
        <v>0</v>
      </c>
      <c r="AI82" s="696">
        <f>SUM(AG82:AH82)</f>
        <v>0</v>
      </c>
      <c r="AJ82" s="96"/>
    </row>
    <row r="83" spans="1:36" s="102" customFormat="1" ht="12" customHeight="1" x14ac:dyDescent="0.2">
      <c r="A83" s="792" t="s">
        <v>824</v>
      </c>
      <c r="B83" s="800" t="s">
        <v>642</v>
      </c>
      <c r="C83" s="801" t="s">
        <v>549</v>
      </c>
      <c r="D83" s="802" t="s">
        <v>838</v>
      </c>
      <c r="E83" s="56" t="s">
        <v>525</v>
      </c>
      <c r="F83" s="1065" t="s">
        <v>774</v>
      </c>
      <c r="G83" s="1068" t="s">
        <v>789</v>
      </c>
      <c r="H83" s="804">
        <v>5520</v>
      </c>
      <c r="I83" s="175"/>
      <c r="J83" s="174">
        <f>SUM(H83:I83)</f>
        <v>5520</v>
      </c>
      <c r="K83" s="1106"/>
      <c r="L83" s="804"/>
      <c r="M83" s="175"/>
      <c r="N83" s="73">
        <f>SUM(L83:M83)</f>
        <v>0</v>
      </c>
      <c r="O83" s="175"/>
      <c r="P83" s="141"/>
      <c r="Q83" s="274"/>
      <c r="R83" s="175"/>
      <c r="S83" s="75"/>
      <c r="T83" s="175"/>
      <c r="U83" s="175"/>
      <c r="V83" s="175"/>
      <c r="W83" s="175"/>
      <c r="X83" s="175"/>
      <c r="Y83" s="696">
        <f t="shared" si="92"/>
        <v>0</v>
      </c>
      <c r="Z83" s="696">
        <f t="shared" si="93"/>
        <v>0</v>
      </c>
      <c r="AA83" s="696">
        <f t="shared" si="94"/>
        <v>0</v>
      </c>
      <c r="AB83" s="175"/>
      <c r="AC83" s="35">
        <f t="shared" si="95"/>
        <v>0</v>
      </c>
      <c r="AD83" s="35">
        <f t="shared" si="95"/>
        <v>0</v>
      </c>
      <c r="AE83" s="73">
        <f>SUM(AC83:AD83)</f>
        <v>0</v>
      </c>
      <c r="AF83" s="798"/>
      <c r="AG83" s="702">
        <f t="shared" si="96"/>
        <v>0</v>
      </c>
      <c r="AH83" s="702">
        <f t="shared" si="97"/>
        <v>0</v>
      </c>
      <c r="AI83" s="696">
        <f>SUM(AG83:AH83)</f>
        <v>0</v>
      </c>
      <c r="AJ83" s="96"/>
    </row>
    <row r="84" spans="1:36" s="102" customFormat="1" ht="12" customHeight="1" x14ac:dyDescent="0.2">
      <c r="A84" s="1228" t="s">
        <v>824</v>
      </c>
      <c r="B84" s="1229" t="s">
        <v>658</v>
      </c>
      <c r="C84" s="1229" t="s">
        <v>1391</v>
      </c>
      <c r="D84" s="1205" t="s">
        <v>841</v>
      </c>
      <c r="E84" s="1205" t="s">
        <v>975</v>
      </c>
      <c r="F84" s="1226" t="s">
        <v>774</v>
      </c>
      <c r="G84" s="1226" t="s">
        <v>789</v>
      </c>
      <c r="H84" s="804">
        <v>10000</v>
      </c>
      <c r="I84" s="804">
        <v>2700</v>
      </c>
      <c r="J84" s="767">
        <f>SUM(H84:I84)</f>
        <v>12700</v>
      </c>
      <c r="K84" s="1071"/>
      <c r="L84" s="804"/>
      <c r="M84" s="804"/>
      <c r="N84" s="73">
        <f t="shared" si="91"/>
        <v>0</v>
      </c>
      <c r="O84" s="175"/>
      <c r="P84" s="141"/>
      <c r="Q84" s="274"/>
      <c r="R84" s="175"/>
      <c r="S84" s="1196"/>
      <c r="T84" s="141"/>
      <c r="U84" s="175"/>
      <c r="V84" s="175"/>
      <c r="W84" s="175"/>
      <c r="X84" s="175"/>
      <c r="Y84" s="696">
        <f t="shared" si="92"/>
        <v>0</v>
      </c>
      <c r="Z84" s="696">
        <f t="shared" si="93"/>
        <v>0</v>
      </c>
      <c r="AA84" s="696">
        <f t="shared" si="94"/>
        <v>0</v>
      </c>
      <c r="AB84" s="175"/>
      <c r="AC84" s="35">
        <f t="shared" si="95"/>
        <v>0</v>
      </c>
      <c r="AD84" s="35">
        <f t="shared" si="95"/>
        <v>0</v>
      </c>
      <c r="AE84" s="73">
        <f>SUM(AC84:AD84)</f>
        <v>0</v>
      </c>
      <c r="AF84" s="37"/>
      <c r="AG84" s="702">
        <f t="shared" si="96"/>
        <v>0</v>
      </c>
      <c r="AH84" s="702">
        <f t="shared" si="97"/>
        <v>0</v>
      </c>
      <c r="AI84" s="696">
        <f>SUM(AG84:AH84)</f>
        <v>0</v>
      </c>
      <c r="AJ84" s="96"/>
    </row>
    <row r="85" spans="1:36" s="102" customFormat="1" ht="12" customHeight="1" x14ac:dyDescent="0.2">
      <c r="A85" s="307"/>
      <c r="B85" s="52"/>
      <c r="C85" s="175"/>
      <c r="D85" s="56"/>
      <c r="E85" s="56"/>
      <c r="F85" s="1061"/>
      <c r="G85" s="1068"/>
      <c r="H85" s="66"/>
      <c r="I85" s="175"/>
      <c r="J85" s="37"/>
      <c r="K85" s="1106"/>
      <c r="L85" s="66"/>
      <c r="M85" s="175"/>
      <c r="N85" s="73"/>
      <c r="O85" s="175"/>
      <c r="P85" s="75"/>
      <c r="Q85" s="274"/>
      <c r="R85" s="175"/>
      <c r="S85" s="75"/>
      <c r="T85" s="175"/>
      <c r="U85" s="175"/>
      <c r="V85" s="175"/>
      <c r="W85" s="175"/>
      <c r="X85" s="175"/>
      <c r="Y85" s="740"/>
      <c r="Z85" s="740"/>
      <c r="AA85" s="740"/>
      <c r="AB85" s="175"/>
      <c r="AC85" s="35"/>
      <c r="AD85" s="66"/>
      <c r="AE85" s="73"/>
      <c r="AF85" s="37"/>
      <c r="AG85" s="682"/>
      <c r="AH85" s="682"/>
      <c r="AI85" s="682"/>
      <c r="AJ85" s="96"/>
    </row>
    <row r="86" spans="1:36" s="102" customFormat="1" ht="12" customHeight="1" x14ac:dyDescent="0.2">
      <c r="A86" s="307"/>
      <c r="B86" s="81" t="s">
        <v>288</v>
      </c>
      <c r="C86" s="805" t="s">
        <v>316</v>
      </c>
      <c r="D86" s="806" t="s">
        <v>853</v>
      </c>
      <c r="E86" s="56"/>
      <c r="F86" s="1070" t="s">
        <v>775</v>
      </c>
      <c r="G86" s="1068"/>
      <c r="H86" s="72">
        <f>SUM(H82:H85)</f>
        <v>15640</v>
      </c>
      <c r="I86" s="72">
        <f>SUM(I82:I85)</f>
        <v>2700</v>
      </c>
      <c r="J86" s="72">
        <f>SUM(J82:J85)</f>
        <v>18340</v>
      </c>
      <c r="K86" s="1151"/>
      <c r="L86" s="72">
        <f t="shared" ref="L86:W86" si="98">SUM(L82:L85)</f>
        <v>0</v>
      </c>
      <c r="M86" s="72">
        <f t="shared" si="98"/>
        <v>0</v>
      </c>
      <c r="N86" s="72">
        <f t="shared" si="98"/>
        <v>0</v>
      </c>
      <c r="O86" s="72"/>
      <c r="P86" s="72">
        <f t="shared" si="98"/>
        <v>0</v>
      </c>
      <c r="Q86" s="72">
        <f t="shared" si="98"/>
        <v>0</v>
      </c>
      <c r="R86" s="72"/>
      <c r="S86" s="72">
        <f t="shared" si="98"/>
        <v>0</v>
      </c>
      <c r="T86" s="72">
        <f t="shared" si="98"/>
        <v>0</v>
      </c>
      <c r="U86" s="72"/>
      <c r="V86" s="72">
        <f t="shared" si="98"/>
        <v>0</v>
      </c>
      <c r="W86" s="72">
        <f t="shared" si="98"/>
        <v>0</v>
      </c>
      <c r="X86" s="72"/>
      <c r="Y86" s="722">
        <f t="shared" ref="Y86:AE86" si="99">SUM(Y82:Y85)</f>
        <v>0</v>
      </c>
      <c r="Z86" s="722">
        <f t="shared" si="99"/>
        <v>0</v>
      </c>
      <c r="AA86" s="722">
        <f t="shared" si="99"/>
        <v>0</v>
      </c>
      <c r="AB86" s="72"/>
      <c r="AC86" s="72">
        <f t="shared" si="99"/>
        <v>0</v>
      </c>
      <c r="AD86" s="72">
        <f t="shared" si="99"/>
        <v>0</v>
      </c>
      <c r="AE86" s="72">
        <f t="shared" si="99"/>
        <v>0</v>
      </c>
      <c r="AF86" s="72"/>
      <c r="AG86" s="722">
        <f t="shared" ref="AG86:AI86" si="100">SUM(AG82:AG85)</f>
        <v>0</v>
      </c>
      <c r="AH86" s="722">
        <f t="shared" si="100"/>
        <v>0</v>
      </c>
      <c r="AI86" s="722">
        <f t="shared" si="100"/>
        <v>0</v>
      </c>
      <c r="AJ86" s="96"/>
    </row>
    <row r="87" spans="1:36" s="102" customFormat="1" ht="12" hidden="1" customHeight="1" x14ac:dyDescent="0.2">
      <c r="A87" s="307"/>
      <c r="B87" s="52"/>
      <c r="C87" s="175"/>
      <c r="D87" s="56"/>
      <c r="E87" s="56"/>
      <c r="F87" s="1061"/>
      <c r="G87" s="1068"/>
      <c r="H87" s="37"/>
      <c r="I87" s="37"/>
      <c r="J87" s="37"/>
      <c r="K87" s="1106"/>
      <c r="L87" s="66"/>
      <c r="M87" s="175"/>
      <c r="N87" s="73"/>
      <c r="O87" s="175"/>
      <c r="P87" s="75"/>
      <c r="Q87" s="274"/>
      <c r="R87" s="175"/>
      <c r="S87" s="75"/>
      <c r="T87" s="175"/>
      <c r="U87" s="175"/>
      <c r="V87" s="175"/>
      <c r="W87" s="175"/>
      <c r="X87" s="175"/>
      <c r="Y87" s="740"/>
      <c r="Z87" s="740"/>
      <c r="AA87" s="740"/>
      <c r="AB87" s="175"/>
      <c r="AC87" s="35"/>
      <c r="AD87" s="66"/>
      <c r="AE87" s="73"/>
      <c r="AF87" s="37"/>
      <c r="AG87" s="682"/>
      <c r="AH87" s="682"/>
      <c r="AI87" s="682"/>
      <c r="AJ87" s="96"/>
    </row>
    <row r="88" spans="1:36" s="102" customFormat="1" ht="12" hidden="1" customHeight="1" x14ac:dyDescent="0.2">
      <c r="A88" s="792"/>
      <c r="B88" s="822" t="s">
        <v>167</v>
      </c>
      <c r="C88" s="914" t="s">
        <v>205</v>
      </c>
      <c r="D88" s="808"/>
      <c r="E88" s="802"/>
      <c r="F88" s="1098"/>
      <c r="G88" s="1110"/>
      <c r="H88" s="798"/>
      <c r="I88" s="798"/>
      <c r="J88" s="798"/>
      <c r="K88" s="1106"/>
      <c r="L88" s="815"/>
      <c r="M88" s="814"/>
      <c r="N88" s="73"/>
      <c r="O88" s="814"/>
      <c r="P88" s="816"/>
      <c r="Q88" s="817"/>
      <c r="R88" s="814"/>
      <c r="S88" s="816"/>
      <c r="T88" s="814"/>
      <c r="U88" s="814"/>
      <c r="V88" s="814"/>
      <c r="W88" s="814"/>
      <c r="X88" s="814"/>
      <c r="Y88" s="818"/>
      <c r="Z88" s="818"/>
      <c r="AA88" s="818"/>
      <c r="AB88" s="814"/>
      <c r="AC88" s="819"/>
      <c r="AD88" s="815"/>
      <c r="AE88" s="73"/>
      <c r="AF88" s="798"/>
      <c r="AG88" s="799"/>
      <c r="AH88" s="799"/>
      <c r="AI88" s="799"/>
      <c r="AJ88" s="96"/>
    </row>
    <row r="89" spans="1:36" s="102" customFormat="1" ht="12" hidden="1" customHeight="1" x14ac:dyDescent="0.2">
      <c r="A89" s="792"/>
      <c r="B89" s="801"/>
      <c r="C89" s="810"/>
      <c r="D89" s="808"/>
      <c r="E89" s="802"/>
      <c r="F89" s="1098"/>
      <c r="G89" s="1110"/>
      <c r="H89" s="798"/>
      <c r="I89" s="798"/>
      <c r="J89" s="798"/>
      <c r="K89" s="1106"/>
      <c r="L89" s="815"/>
      <c r="M89" s="814"/>
      <c r="N89" s="73"/>
      <c r="O89" s="814"/>
      <c r="P89" s="816"/>
      <c r="Q89" s="817"/>
      <c r="R89" s="814"/>
      <c r="S89" s="816"/>
      <c r="T89" s="814"/>
      <c r="U89" s="814"/>
      <c r="V89" s="814"/>
      <c r="W89" s="814"/>
      <c r="X89" s="814"/>
      <c r="Y89" s="818"/>
      <c r="Z89" s="818"/>
      <c r="AA89" s="818"/>
      <c r="AB89" s="814"/>
      <c r="AC89" s="819"/>
      <c r="AD89" s="815"/>
      <c r="AE89" s="73"/>
      <c r="AF89" s="798"/>
      <c r="AG89" s="799"/>
      <c r="AH89" s="799"/>
      <c r="AI89" s="799"/>
      <c r="AJ89" s="96"/>
    </row>
    <row r="90" spans="1:36" s="102" customFormat="1" ht="12" hidden="1" customHeight="1" x14ac:dyDescent="0.2">
      <c r="A90" s="792" t="s">
        <v>824</v>
      </c>
      <c r="B90" s="813" t="s">
        <v>230</v>
      </c>
      <c r="C90" s="813" t="s">
        <v>1102</v>
      </c>
      <c r="D90" s="56" t="s">
        <v>863</v>
      </c>
      <c r="E90" s="56" t="s">
        <v>1005</v>
      </c>
      <c r="F90" s="1065" t="s">
        <v>917</v>
      </c>
      <c r="G90" s="1110" t="s">
        <v>789</v>
      </c>
      <c r="H90" s="804"/>
      <c r="I90" s="804"/>
      <c r="J90" s="174">
        <f>SUM(H90:I90)</f>
        <v>0</v>
      </c>
      <c r="K90" s="1106"/>
      <c r="L90" s="804">
        <f>3937-3937</f>
        <v>0</v>
      </c>
      <c r="M90" s="804">
        <f>1063-1063</f>
        <v>0</v>
      </c>
      <c r="N90" s="73">
        <f t="shared" ref="N90" si="101">SUM(L90:M90)</f>
        <v>0</v>
      </c>
      <c r="O90" s="814"/>
      <c r="P90" s="816"/>
      <c r="Q90" s="817"/>
      <c r="R90" s="814"/>
      <c r="S90" s="141"/>
      <c r="T90" s="141"/>
      <c r="U90" s="814"/>
      <c r="V90" s="814"/>
      <c r="W90" s="814"/>
      <c r="X90" s="814"/>
      <c r="Y90" s="696">
        <f>L90+P90+S90+V90</f>
        <v>0</v>
      </c>
      <c r="Z90" s="696">
        <f>M90+Q90+T90+W90</f>
        <v>0</v>
      </c>
      <c r="AA90" s="696">
        <f>SUM(Y90:Z90)</f>
        <v>0</v>
      </c>
      <c r="AB90" s="814"/>
      <c r="AC90" s="35">
        <f>L90+P90+S90</f>
        <v>0</v>
      </c>
      <c r="AD90" s="35">
        <f>M90+Q90+T90</f>
        <v>0</v>
      </c>
      <c r="AE90" s="73">
        <f>SUM(AC90:AD90)</f>
        <v>0</v>
      </c>
      <c r="AF90" s="798"/>
      <c r="AG90" s="702">
        <f t="shared" ref="AG90" si="102">Y90-AC90</f>
        <v>0</v>
      </c>
      <c r="AH90" s="702">
        <f t="shared" ref="AH90" si="103">Z90-AD90</f>
        <v>0</v>
      </c>
      <c r="AI90" s="696">
        <f>SUM(AG90:AH90)</f>
        <v>0</v>
      </c>
      <c r="AJ90" s="96"/>
    </row>
    <row r="91" spans="1:36" s="102" customFormat="1" ht="12" hidden="1" customHeight="1" x14ac:dyDescent="0.2">
      <c r="A91" s="792"/>
      <c r="B91" s="801"/>
      <c r="C91" s="810"/>
      <c r="D91" s="808"/>
      <c r="E91" s="802"/>
      <c r="F91" s="1098"/>
      <c r="G91" s="1110"/>
      <c r="H91" s="798"/>
      <c r="I91" s="798"/>
      <c r="J91" s="798"/>
      <c r="K91" s="1106"/>
      <c r="L91" s="815"/>
      <c r="M91" s="814"/>
      <c r="N91" s="73"/>
      <c r="O91" s="814"/>
      <c r="P91" s="816"/>
      <c r="Q91" s="817"/>
      <c r="R91" s="814"/>
      <c r="S91" s="816"/>
      <c r="T91" s="814"/>
      <c r="U91" s="814"/>
      <c r="V91" s="814"/>
      <c r="W91" s="814"/>
      <c r="X91" s="814"/>
      <c r="Y91" s="818"/>
      <c r="Z91" s="818"/>
      <c r="AA91" s="818"/>
      <c r="AB91" s="814"/>
      <c r="AC91" s="819"/>
      <c r="AD91" s="815"/>
      <c r="AE91" s="73"/>
      <c r="AF91" s="798"/>
      <c r="AG91" s="799"/>
      <c r="AH91" s="799"/>
      <c r="AI91" s="799"/>
      <c r="AJ91" s="96"/>
    </row>
    <row r="92" spans="1:36" s="102" customFormat="1" ht="12" hidden="1" customHeight="1" x14ac:dyDescent="0.2">
      <c r="A92" s="792"/>
      <c r="B92" s="823" t="s">
        <v>238</v>
      </c>
      <c r="C92" s="823" t="s">
        <v>458</v>
      </c>
      <c r="D92" s="83">
        <v>182112</v>
      </c>
      <c r="E92" s="179" t="s">
        <v>982</v>
      </c>
      <c r="F92" s="1065" t="s">
        <v>983</v>
      </c>
      <c r="G92" s="1110"/>
      <c r="H92" s="71">
        <f>SUM(H90:H91)</f>
        <v>0</v>
      </c>
      <c r="I92" s="71">
        <f>SUM(I90:I91)</f>
        <v>0</v>
      </c>
      <c r="J92" s="71">
        <f>SUM(J90:J91)</f>
        <v>0</v>
      </c>
      <c r="K92" s="1106"/>
      <c r="L92" s="71">
        <f t="shared" ref="L92" si="104">SUM(L90:L91)</f>
        <v>0</v>
      </c>
      <c r="M92" s="71">
        <f t="shared" ref="M92" si="105">SUM(M90:M91)</f>
        <v>0</v>
      </c>
      <c r="N92" s="71">
        <f>SUM(N90:N91)</f>
        <v>0</v>
      </c>
      <c r="O92" s="71"/>
      <c r="P92" s="71">
        <f t="shared" ref="P92" si="106">SUM(P90:P91)</f>
        <v>0</v>
      </c>
      <c r="Q92" s="71">
        <f t="shared" ref="Q92" si="107">SUM(Q90:Q91)</f>
        <v>0</v>
      </c>
      <c r="R92" s="71"/>
      <c r="S92" s="71">
        <f t="shared" ref="S92" si="108">SUM(S90:S91)</f>
        <v>0</v>
      </c>
      <c r="T92" s="71">
        <f t="shared" ref="T92" si="109">SUM(T90:T91)</f>
        <v>0</v>
      </c>
      <c r="U92" s="71"/>
      <c r="V92" s="71">
        <f t="shared" ref="V92" si="110">SUM(V90:V91)</f>
        <v>0</v>
      </c>
      <c r="W92" s="71">
        <f t="shared" ref="W92" si="111">SUM(W90:W91)</f>
        <v>0</v>
      </c>
      <c r="X92" s="71"/>
      <c r="Y92" s="699">
        <f t="shared" ref="Y92" si="112">SUM(Y90:Y91)</f>
        <v>0</v>
      </c>
      <c r="Z92" s="699">
        <f t="shared" ref="Z92" si="113">SUM(Z90:Z91)</f>
        <v>0</v>
      </c>
      <c r="AA92" s="699">
        <f t="shared" ref="AA92" si="114">SUM(AA90:AA91)</f>
        <v>0</v>
      </c>
      <c r="AB92" s="71"/>
      <c r="AC92" s="71">
        <f t="shared" ref="AC92" si="115">SUM(AC90:AC91)</f>
        <v>0</v>
      </c>
      <c r="AD92" s="71">
        <f t="shared" ref="AD92" si="116">SUM(AD90:AD91)</f>
        <v>0</v>
      </c>
      <c r="AE92" s="71">
        <f t="shared" ref="AE92" si="117">SUM(AE90:AE91)</f>
        <v>0</v>
      </c>
      <c r="AF92" s="71"/>
      <c r="AG92" s="699">
        <f t="shared" ref="AG92" si="118">SUM(AG90:AG91)</f>
        <v>0</v>
      </c>
      <c r="AH92" s="699">
        <f t="shared" ref="AH92" si="119">SUM(AH90:AH91)</f>
        <v>0</v>
      </c>
      <c r="AI92" s="699">
        <f t="shared" ref="AI92" si="120">SUM(AI90:AI91)</f>
        <v>0</v>
      </c>
      <c r="AJ92" s="96"/>
    </row>
    <row r="93" spans="1:36" s="102" customFormat="1" ht="12" customHeight="1" x14ac:dyDescent="0.2">
      <c r="A93" s="812"/>
      <c r="B93" s="813"/>
      <c r="C93" s="814"/>
      <c r="D93" s="802"/>
      <c r="E93" s="802"/>
      <c r="F93" s="1098"/>
      <c r="G93" s="1110"/>
      <c r="H93" s="798"/>
      <c r="I93" s="798"/>
      <c r="J93" s="798"/>
      <c r="K93" s="1106"/>
      <c r="L93" s="815"/>
      <c r="M93" s="814"/>
      <c r="N93" s="73"/>
      <c r="O93" s="814"/>
      <c r="P93" s="816"/>
      <c r="Q93" s="817"/>
      <c r="R93" s="814"/>
      <c r="S93" s="816"/>
      <c r="T93" s="814"/>
      <c r="U93" s="814"/>
      <c r="V93" s="814"/>
      <c r="W93" s="814"/>
      <c r="X93" s="814"/>
      <c r="Y93" s="818"/>
      <c r="Z93" s="818"/>
      <c r="AA93" s="818"/>
      <c r="AB93" s="814"/>
      <c r="AC93" s="819"/>
      <c r="AD93" s="815"/>
      <c r="AE93" s="73"/>
      <c r="AF93" s="798"/>
      <c r="AG93" s="799"/>
      <c r="AH93" s="799"/>
      <c r="AI93" s="799"/>
      <c r="AJ93" s="96"/>
    </row>
    <row r="94" spans="1:36" s="102" customFormat="1" ht="12" customHeight="1" x14ac:dyDescent="0.2">
      <c r="A94" s="792"/>
      <c r="B94" s="820" t="s">
        <v>8</v>
      </c>
      <c r="C94" s="821" t="s">
        <v>675</v>
      </c>
      <c r="D94" s="808"/>
      <c r="E94" s="802"/>
      <c r="F94" s="1098"/>
      <c r="G94" s="1110"/>
      <c r="H94" s="798"/>
      <c r="I94" s="798"/>
      <c r="J94" s="798"/>
      <c r="K94" s="1106"/>
      <c r="L94" s="815"/>
      <c r="M94" s="814"/>
      <c r="N94" s="73"/>
      <c r="O94" s="814"/>
      <c r="P94" s="816"/>
      <c r="Q94" s="817"/>
      <c r="R94" s="814"/>
      <c r="S94" s="816"/>
      <c r="T94" s="814"/>
      <c r="U94" s="814"/>
      <c r="V94" s="814"/>
      <c r="W94" s="814"/>
      <c r="X94" s="814"/>
      <c r="Y94" s="818"/>
      <c r="Z94" s="818"/>
      <c r="AA94" s="818"/>
      <c r="AB94" s="814"/>
      <c r="AC94" s="819"/>
      <c r="AD94" s="815"/>
      <c r="AE94" s="73"/>
      <c r="AF94" s="798"/>
      <c r="AG94" s="799"/>
      <c r="AH94" s="799"/>
      <c r="AI94" s="799"/>
      <c r="AJ94" s="96"/>
    </row>
    <row r="95" spans="1:36" s="102" customFormat="1" ht="12" customHeight="1" x14ac:dyDescent="0.2">
      <c r="A95" s="792"/>
      <c r="B95" s="801"/>
      <c r="C95" s="810"/>
      <c r="D95" s="808"/>
      <c r="E95" s="802"/>
      <c r="F95" s="1098"/>
      <c r="G95" s="1110"/>
      <c r="H95" s="798"/>
      <c r="I95" s="798"/>
      <c r="J95" s="798"/>
      <c r="K95" s="1106"/>
      <c r="L95" s="815"/>
      <c r="M95" s="814"/>
      <c r="N95" s="73"/>
      <c r="O95" s="814"/>
      <c r="P95" s="816"/>
      <c r="Q95" s="817"/>
      <c r="R95" s="814"/>
      <c r="S95" s="816"/>
      <c r="T95" s="814"/>
      <c r="U95" s="814"/>
      <c r="V95" s="814"/>
      <c r="W95" s="814"/>
      <c r="X95" s="814"/>
      <c r="Y95" s="818"/>
      <c r="Z95" s="818"/>
      <c r="AA95" s="818"/>
      <c r="AB95" s="814"/>
      <c r="AC95" s="819"/>
      <c r="AD95" s="815"/>
      <c r="AE95" s="73"/>
      <c r="AF95" s="798"/>
      <c r="AG95" s="799"/>
      <c r="AH95" s="799"/>
      <c r="AI95" s="799"/>
      <c r="AJ95" s="96"/>
    </row>
    <row r="96" spans="1:36" s="102" customFormat="1" ht="12" customHeight="1" x14ac:dyDescent="0.2">
      <c r="A96" s="792" t="s">
        <v>824</v>
      </c>
      <c r="B96" s="52" t="s">
        <v>301</v>
      </c>
      <c r="C96" s="52" t="s">
        <v>1365</v>
      </c>
      <c r="D96" s="56" t="s">
        <v>837</v>
      </c>
      <c r="E96" s="56" t="s">
        <v>986</v>
      </c>
      <c r="F96" s="1065" t="s">
        <v>987</v>
      </c>
      <c r="G96" s="1110" t="s">
        <v>788</v>
      </c>
      <c r="H96" s="819">
        <f>958</f>
        <v>958</v>
      </c>
      <c r="I96" s="819">
        <f>259</f>
        <v>259</v>
      </c>
      <c r="J96" s="174">
        <f>SUM(H96:I96)</f>
        <v>1217</v>
      </c>
      <c r="K96" s="1106"/>
      <c r="L96" s="819"/>
      <c r="M96" s="819"/>
      <c r="N96" s="73">
        <f t="shared" ref="N96" si="121">SUM(L96:M96)</f>
        <v>0</v>
      </c>
      <c r="O96" s="175"/>
      <c r="P96" s="141"/>
      <c r="Q96" s="274"/>
      <c r="R96" s="175"/>
      <c r="S96" s="75"/>
      <c r="T96" s="175"/>
      <c r="U96" s="175"/>
      <c r="V96" s="175"/>
      <c r="W96" s="175"/>
      <c r="X96" s="175"/>
      <c r="Y96" s="696">
        <f>L96+P96+S96+V96</f>
        <v>0</v>
      </c>
      <c r="Z96" s="696">
        <f>M96+Q96+T96+W96</f>
        <v>0</v>
      </c>
      <c r="AA96" s="696">
        <f>SUM(Y96:Z96)</f>
        <v>0</v>
      </c>
      <c r="AB96" s="175"/>
      <c r="AC96" s="35">
        <f>L96+P96+S96</f>
        <v>0</v>
      </c>
      <c r="AD96" s="35">
        <f>M96+Q96+T96</f>
        <v>0</v>
      </c>
      <c r="AE96" s="73">
        <f>SUM(AC96:AD96)</f>
        <v>0</v>
      </c>
      <c r="AF96" s="37"/>
      <c r="AG96" s="702">
        <f t="shared" ref="AG96" si="122">Y96-AC96</f>
        <v>0</v>
      </c>
      <c r="AH96" s="702">
        <f t="shared" ref="AH96" si="123">Z96-AD96</f>
        <v>0</v>
      </c>
      <c r="AI96" s="696">
        <f>SUM(AG96:AH96)</f>
        <v>0</v>
      </c>
      <c r="AJ96" s="96"/>
    </row>
    <row r="97" spans="1:36" s="102" customFormat="1" ht="12" customHeight="1" x14ac:dyDescent="0.2">
      <c r="A97" s="307"/>
      <c r="B97" s="52"/>
      <c r="C97" s="175"/>
      <c r="D97" s="56"/>
      <c r="E97" s="56"/>
      <c r="F97" s="1061"/>
      <c r="G97" s="1068"/>
      <c r="H97" s="37"/>
      <c r="I97" s="37"/>
      <c r="J97" s="37"/>
      <c r="K97" s="1106"/>
      <c r="L97" s="66"/>
      <c r="M97" s="175"/>
      <c r="N97" s="73"/>
      <c r="O97" s="175"/>
      <c r="P97" s="75"/>
      <c r="Q97" s="274"/>
      <c r="R97" s="175"/>
      <c r="S97" s="75"/>
      <c r="T97" s="175"/>
      <c r="U97" s="175"/>
      <c r="V97" s="175"/>
      <c r="W97" s="175"/>
      <c r="X97" s="175"/>
      <c r="Y97" s="740"/>
      <c r="Z97" s="740"/>
      <c r="AA97" s="740"/>
      <c r="AB97" s="175"/>
      <c r="AC97" s="35"/>
      <c r="AD97" s="66"/>
      <c r="AE97" s="73"/>
      <c r="AF97" s="37"/>
      <c r="AG97" s="682"/>
      <c r="AH97" s="682"/>
      <c r="AI97" s="682"/>
      <c r="AJ97" s="96"/>
    </row>
    <row r="98" spans="1:36" s="102" customFormat="1" ht="12" customHeight="1" x14ac:dyDescent="0.2">
      <c r="A98" s="302"/>
      <c r="B98" s="81" t="s">
        <v>288</v>
      </c>
      <c r="C98" s="805" t="s">
        <v>316</v>
      </c>
      <c r="D98" s="806" t="s">
        <v>853</v>
      </c>
      <c r="E98" s="56"/>
      <c r="F98" s="1061"/>
      <c r="G98" s="1068"/>
      <c r="H98" s="71">
        <f>SUM(H96:H97)</f>
        <v>958</v>
      </c>
      <c r="I98" s="71">
        <f>SUM(I96:I97)</f>
        <v>259</v>
      </c>
      <c r="J98" s="71">
        <f>SUM(J96:J97)</f>
        <v>1217</v>
      </c>
      <c r="K98" s="1106"/>
      <c r="L98" s="71">
        <f t="shared" ref="L98:M98" si="124">SUM(L96:L97)</f>
        <v>0</v>
      </c>
      <c r="M98" s="71">
        <f t="shared" si="124"/>
        <v>0</v>
      </c>
      <c r="N98" s="71">
        <f>SUM(N96:N97)</f>
        <v>0</v>
      </c>
      <c r="O98" s="71"/>
      <c r="P98" s="71">
        <f t="shared" ref="P98:AI98" si="125">SUM(P96:P97)</f>
        <v>0</v>
      </c>
      <c r="Q98" s="71">
        <f t="shared" si="125"/>
        <v>0</v>
      </c>
      <c r="R98" s="71"/>
      <c r="S98" s="71">
        <f t="shared" si="125"/>
        <v>0</v>
      </c>
      <c r="T98" s="71">
        <f t="shared" si="125"/>
        <v>0</v>
      </c>
      <c r="U98" s="71"/>
      <c r="V98" s="71">
        <f t="shared" si="125"/>
        <v>0</v>
      </c>
      <c r="W98" s="71">
        <f t="shared" si="125"/>
        <v>0</v>
      </c>
      <c r="X98" s="71"/>
      <c r="Y98" s="699">
        <f t="shared" si="125"/>
        <v>0</v>
      </c>
      <c r="Z98" s="699">
        <f t="shared" si="125"/>
        <v>0</v>
      </c>
      <c r="AA98" s="699">
        <f t="shared" si="125"/>
        <v>0</v>
      </c>
      <c r="AB98" s="71"/>
      <c r="AC98" s="71">
        <f t="shared" si="125"/>
        <v>0</v>
      </c>
      <c r="AD98" s="71">
        <f t="shared" si="125"/>
        <v>0</v>
      </c>
      <c r="AE98" s="71">
        <f t="shared" si="125"/>
        <v>0</v>
      </c>
      <c r="AF98" s="71"/>
      <c r="AG98" s="699">
        <f t="shared" si="125"/>
        <v>0</v>
      </c>
      <c r="AH98" s="699">
        <f t="shared" si="125"/>
        <v>0</v>
      </c>
      <c r="AI98" s="699">
        <f t="shared" si="125"/>
        <v>0</v>
      </c>
      <c r="AJ98" s="96"/>
    </row>
    <row r="99" spans="1:36" s="102" customFormat="1" ht="12" hidden="1" customHeight="1" x14ac:dyDescent="0.2">
      <c r="A99" s="301"/>
      <c r="B99" s="351"/>
      <c r="C99" s="342"/>
      <c r="D99" s="352"/>
      <c r="E99" s="352"/>
      <c r="F99" s="1073"/>
      <c r="G99" s="1068"/>
      <c r="H99" s="37"/>
      <c r="I99" s="37"/>
      <c r="J99" s="37"/>
      <c r="K99" s="1106"/>
      <c r="L99" s="228"/>
      <c r="M99" s="228"/>
      <c r="N99" s="228"/>
      <c r="O99" s="37"/>
      <c r="P99" s="228"/>
      <c r="Q99" s="228"/>
      <c r="R99" s="228"/>
      <c r="S99" s="228"/>
      <c r="T99" s="228"/>
      <c r="U99" s="342"/>
      <c r="V99" s="354"/>
      <c r="W99" s="354"/>
      <c r="X99" s="342"/>
      <c r="Y99" s="738"/>
      <c r="Z99" s="738"/>
      <c r="AA99" s="738"/>
      <c r="AB99" s="342"/>
      <c r="AC99" s="228"/>
      <c r="AD99" s="228"/>
      <c r="AE99" s="228"/>
      <c r="AF99" s="37"/>
      <c r="AG99" s="682"/>
      <c r="AH99" s="682"/>
      <c r="AI99" s="682"/>
      <c r="AJ99" s="96"/>
    </row>
    <row r="100" spans="1:36" s="102" customFormat="1" ht="12" customHeight="1" x14ac:dyDescent="0.2">
      <c r="A100" s="301"/>
      <c r="B100" s="351"/>
      <c r="C100" s="342"/>
      <c r="D100" s="352"/>
      <c r="E100" s="352"/>
      <c r="F100" s="1073"/>
      <c r="G100" s="1068"/>
      <c r="H100" s="37"/>
      <c r="I100" s="37"/>
      <c r="J100" s="37"/>
      <c r="K100" s="1106"/>
      <c r="L100" s="228"/>
      <c r="M100" s="228"/>
      <c r="N100" s="228"/>
      <c r="O100" s="37"/>
      <c r="P100" s="228"/>
      <c r="Q100" s="228"/>
      <c r="R100" s="228"/>
      <c r="S100" s="228"/>
      <c r="T100" s="228"/>
      <c r="U100" s="342"/>
      <c r="V100" s="354"/>
      <c r="W100" s="354"/>
      <c r="X100" s="342"/>
      <c r="Y100" s="738"/>
      <c r="Z100" s="738"/>
      <c r="AA100" s="738"/>
      <c r="AB100" s="342"/>
      <c r="AC100" s="228"/>
      <c r="AD100" s="228"/>
      <c r="AE100" s="228"/>
      <c r="AF100" s="37"/>
      <c r="AG100" s="682"/>
      <c r="AH100" s="682"/>
      <c r="AI100" s="682"/>
      <c r="AJ100" s="96"/>
    </row>
    <row r="101" spans="1:36" s="102" customFormat="1" ht="12" customHeight="1" x14ac:dyDescent="0.2">
      <c r="A101" s="301"/>
      <c r="B101" s="304" t="s">
        <v>8</v>
      </c>
      <c r="C101" s="22" t="s">
        <v>232</v>
      </c>
      <c r="D101" s="352"/>
      <c r="E101" s="352"/>
      <c r="F101" s="1073"/>
      <c r="G101" s="1068"/>
      <c r="H101" s="37"/>
      <c r="I101" s="37"/>
      <c r="J101" s="37"/>
      <c r="K101" s="1106"/>
      <c r="L101" s="228"/>
      <c r="M101" s="228"/>
      <c r="N101" s="228"/>
      <c r="O101" s="37"/>
      <c r="P101" s="228"/>
      <c r="Q101" s="228"/>
      <c r="R101" s="228"/>
      <c r="S101" s="228"/>
      <c r="T101" s="228"/>
      <c r="U101" s="342"/>
      <c r="V101" s="354"/>
      <c r="W101" s="354"/>
      <c r="X101" s="342"/>
      <c r="Y101" s="738"/>
      <c r="Z101" s="738"/>
      <c r="AA101" s="738"/>
      <c r="AB101" s="342"/>
      <c r="AC101" s="228"/>
      <c r="AD101" s="228"/>
      <c r="AE101" s="228"/>
      <c r="AF101" s="37"/>
      <c r="AG101" s="682"/>
      <c r="AH101" s="682"/>
      <c r="AI101" s="682"/>
      <c r="AJ101" s="96"/>
    </row>
    <row r="102" spans="1:36" s="102" customFormat="1" ht="12" customHeight="1" x14ac:dyDescent="0.2">
      <c r="A102" s="301"/>
      <c r="B102" s="351"/>
      <c r="C102" s="342"/>
      <c r="D102" s="352"/>
      <c r="E102" s="352"/>
      <c r="F102" s="1073"/>
      <c r="G102" s="1068"/>
      <c r="H102" s="37"/>
      <c r="I102" s="37"/>
      <c r="J102" s="37"/>
      <c r="K102" s="1106"/>
      <c r="L102" s="228"/>
      <c r="M102" s="228"/>
      <c r="N102" s="228"/>
      <c r="O102" s="37"/>
      <c r="P102" s="228"/>
      <c r="Q102" s="228"/>
      <c r="R102" s="228"/>
      <c r="S102" s="228"/>
      <c r="T102" s="228"/>
      <c r="U102" s="1005"/>
      <c r="V102" s="1007"/>
      <c r="W102" s="1007"/>
      <c r="X102" s="1005"/>
      <c r="Y102" s="1060"/>
      <c r="Z102" s="1060"/>
      <c r="AA102" s="1060"/>
      <c r="AB102" s="1005"/>
      <c r="AC102" s="1007"/>
      <c r="AD102" s="1007"/>
      <c r="AE102" s="1007"/>
      <c r="AF102" s="955"/>
      <c r="AG102" s="983"/>
      <c r="AH102" s="983"/>
      <c r="AI102" s="983"/>
      <c r="AJ102" s="167"/>
    </row>
    <row r="103" spans="1:36" s="102" customFormat="1" ht="13.5" customHeight="1" x14ac:dyDescent="0.2">
      <c r="A103" s="792" t="s">
        <v>824</v>
      </c>
      <c r="B103" s="800" t="s">
        <v>642</v>
      </c>
      <c r="C103" s="128" t="s">
        <v>549</v>
      </c>
      <c r="D103" s="56" t="s">
        <v>838</v>
      </c>
      <c r="E103" s="129" t="s">
        <v>975</v>
      </c>
      <c r="F103" s="1065" t="s">
        <v>774</v>
      </c>
      <c r="G103" s="1110" t="s">
        <v>798</v>
      </c>
      <c r="H103" s="803">
        <v>15</v>
      </c>
      <c r="I103" s="798"/>
      <c r="J103" s="131">
        <f>SUM(H103:I103)</f>
        <v>15</v>
      </c>
      <c r="K103" s="1106"/>
      <c r="L103" s="803"/>
      <c r="M103" s="804"/>
      <c r="N103" s="804">
        <f>SUM(L103:M103)</f>
        <v>0</v>
      </c>
      <c r="O103" s="798"/>
      <c r="P103" s="797"/>
      <c r="Q103" s="797"/>
      <c r="R103" s="797"/>
      <c r="S103" s="797"/>
      <c r="T103" s="797"/>
      <c r="U103" s="1005"/>
      <c r="V103" s="1007"/>
      <c r="W103" s="1007"/>
      <c r="X103" s="1005"/>
      <c r="Y103" s="923">
        <f>L103+P103+S103+V103</f>
        <v>0</v>
      </c>
      <c r="Z103" s="923"/>
      <c r="AA103" s="923">
        <f>SUM(Y103:Z103)</f>
        <v>0</v>
      </c>
      <c r="AB103" s="1005"/>
      <c r="AC103" s="943">
        <f>L103+P103+S103+V103</f>
        <v>0</v>
      </c>
      <c r="AD103" s="928"/>
      <c r="AE103" s="943">
        <f>SUM(AC103:AD103)</f>
        <v>0</v>
      </c>
      <c r="AF103" s="955"/>
      <c r="AG103" s="924">
        <f t="shared" ref="AG103" si="126">Y103-AC103</f>
        <v>0</v>
      </c>
      <c r="AH103" s="924">
        <f t="shared" ref="AH103" si="127">Z103-AD103</f>
        <v>0</v>
      </c>
      <c r="AI103" s="923">
        <f>SUM(AG103:AH103)</f>
        <v>0</v>
      </c>
      <c r="AJ103" s="167"/>
    </row>
    <row r="104" spans="1:36" s="102" customFormat="1" ht="12" hidden="1" customHeight="1" x14ac:dyDescent="0.2">
      <c r="A104" s="792"/>
      <c r="B104" s="793"/>
      <c r="C104" s="794"/>
      <c r="D104" s="795"/>
      <c r="E104" s="795"/>
      <c r="F104" s="1117"/>
      <c r="G104" s="1118"/>
      <c r="H104" s="798"/>
      <c r="I104" s="798"/>
      <c r="J104" s="798"/>
      <c r="K104" s="1156"/>
      <c r="L104" s="797"/>
      <c r="M104" s="797"/>
      <c r="N104" s="797"/>
      <c r="O104" s="798"/>
      <c r="P104" s="797"/>
      <c r="Q104" s="797"/>
      <c r="R104" s="797"/>
      <c r="S104" s="797"/>
      <c r="T104" s="797"/>
      <c r="U104" s="1005"/>
      <c r="V104" s="1007"/>
      <c r="W104" s="1007"/>
      <c r="X104" s="1005"/>
      <c r="Y104" s="1060"/>
      <c r="Z104" s="1060"/>
      <c r="AA104" s="1060"/>
      <c r="AB104" s="1005"/>
      <c r="AC104" s="1007"/>
      <c r="AD104" s="1007"/>
      <c r="AE104" s="1007"/>
      <c r="AF104" s="955"/>
      <c r="AG104" s="983"/>
      <c r="AH104" s="983"/>
      <c r="AI104" s="983"/>
      <c r="AJ104" s="167"/>
    </row>
    <row r="105" spans="1:36" s="102" customFormat="1" ht="13.5" customHeight="1" x14ac:dyDescent="0.2">
      <c r="A105" s="792"/>
      <c r="B105" s="793"/>
      <c r="C105" s="805" t="s">
        <v>316</v>
      </c>
      <c r="D105" s="806" t="s">
        <v>853</v>
      </c>
      <c r="E105" s="807" t="s">
        <v>775</v>
      </c>
      <c r="F105" s="1110"/>
      <c r="G105" s="1118"/>
      <c r="H105" s="797">
        <f>SUM(H103:H104)</f>
        <v>15</v>
      </c>
      <c r="I105" s="797"/>
      <c r="J105" s="797">
        <f>SUM(J103:J104)</f>
        <v>15</v>
      </c>
      <c r="K105" s="1156"/>
      <c r="L105" s="797">
        <f t="shared" ref="L105" si="128">SUM(L103:L104)</f>
        <v>0</v>
      </c>
      <c r="M105" s="797"/>
      <c r="N105" s="797">
        <f>SUM(N103:N104)</f>
        <v>0</v>
      </c>
      <c r="O105" s="797"/>
      <c r="P105" s="797">
        <f t="shared" ref="P105:AI105" si="129">SUM(P103:P104)</f>
        <v>0</v>
      </c>
      <c r="Q105" s="797">
        <f t="shared" si="129"/>
        <v>0</v>
      </c>
      <c r="R105" s="797"/>
      <c r="S105" s="797">
        <f t="shared" si="129"/>
        <v>0</v>
      </c>
      <c r="T105" s="797">
        <f t="shared" si="129"/>
        <v>0</v>
      </c>
      <c r="U105" s="1007"/>
      <c r="V105" s="1007">
        <f t="shared" si="129"/>
        <v>0</v>
      </c>
      <c r="W105" s="1007">
        <f t="shared" si="129"/>
        <v>0</v>
      </c>
      <c r="X105" s="1007"/>
      <c r="Y105" s="1008">
        <f t="shared" si="129"/>
        <v>0</v>
      </c>
      <c r="Z105" s="1008">
        <f t="shared" si="129"/>
        <v>0</v>
      </c>
      <c r="AA105" s="1008">
        <f t="shared" si="129"/>
        <v>0</v>
      </c>
      <c r="AB105" s="1007"/>
      <c r="AC105" s="1007">
        <f t="shared" si="129"/>
        <v>0</v>
      </c>
      <c r="AD105" s="1007"/>
      <c r="AE105" s="1007">
        <f t="shared" si="129"/>
        <v>0</v>
      </c>
      <c r="AF105" s="1007"/>
      <c r="AG105" s="1008">
        <f t="shared" si="129"/>
        <v>0</v>
      </c>
      <c r="AH105" s="1008">
        <f t="shared" si="129"/>
        <v>0</v>
      </c>
      <c r="AI105" s="1008">
        <f t="shared" si="129"/>
        <v>0</v>
      </c>
      <c r="AJ105" s="167"/>
    </row>
    <row r="106" spans="1:36" s="102" customFormat="1" ht="12" customHeight="1" x14ac:dyDescent="0.2">
      <c r="A106" s="792"/>
      <c r="B106" s="793"/>
      <c r="C106" s="794"/>
      <c r="D106" s="795"/>
      <c r="E106" s="795"/>
      <c r="F106" s="1119"/>
      <c r="G106" s="1117"/>
      <c r="H106" s="798"/>
      <c r="I106" s="798"/>
      <c r="J106" s="798"/>
      <c r="K106" s="1146"/>
      <c r="L106" s="797"/>
      <c r="M106" s="797"/>
      <c r="N106" s="797"/>
      <c r="O106" s="798"/>
      <c r="P106" s="797"/>
      <c r="Q106" s="797"/>
      <c r="R106" s="797"/>
      <c r="S106" s="797"/>
      <c r="T106" s="797"/>
      <c r="U106" s="1005"/>
      <c r="V106" s="1007"/>
      <c r="W106" s="1007"/>
      <c r="X106" s="1005"/>
      <c r="Y106" s="1060"/>
      <c r="Z106" s="1060"/>
      <c r="AA106" s="1060"/>
      <c r="AB106" s="1005"/>
      <c r="AC106" s="1007"/>
      <c r="AD106" s="1007"/>
      <c r="AE106" s="1007"/>
      <c r="AF106" s="955"/>
      <c r="AG106" s="983"/>
      <c r="AH106" s="983"/>
      <c r="AI106" s="983"/>
      <c r="AJ106" s="167"/>
    </row>
    <row r="107" spans="1:36" s="102" customFormat="1" ht="13.5" customHeight="1" x14ac:dyDescent="0.2">
      <c r="A107" s="301" t="s">
        <v>824</v>
      </c>
      <c r="B107" s="128" t="s">
        <v>381</v>
      </c>
      <c r="C107" s="337" t="s">
        <v>455</v>
      </c>
      <c r="D107" s="56" t="s">
        <v>843</v>
      </c>
      <c r="E107" s="129" t="s">
        <v>1011</v>
      </c>
      <c r="F107" s="1065" t="s">
        <v>23</v>
      </c>
      <c r="G107" s="1110" t="s">
        <v>798</v>
      </c>
      <c r="H107" s="131">
        <v>3000</v>
      </c>
      <c r="I107" s="131"/>
      <c r="J107" s="131">
        <f>SUM(H107:I107)</f>
        <v>3000</v>
      </c>
      <c r="K107" s="1106"/>
      <c r="L107" s="131"/>
      <c r="M107" s="131"/>
      <c r="N107" s="131">
        <f>SUM(L107:M107)</f>
        <v>0</v>
      </c>
      <c r="O107" s="131"/>
      <c r="P107" s="131"/>
      <c r="Q107" s="131"/>
      <c r="R107" s="131"/>
      <c r="S107" s="131"/>
      <c r="T107" s="131"/>
      <c r="U107" s="928"/>
      <c r="V107" s="928"/>
      <c r="W107" s="928"/>
      <c r="X107" s="928"/>
      <c r="Y107" s="923">
        <f>L107+P107+S107+V107</f>
        <v>0</v>
      </c>
      <c r="Z107" s="923"/>
      <c r="AA107" s="923">
        <f>SUM(Y107:Z107)</f>
        <v>0</v>
      </c>
      <c r="AB107" s="928"/>
      <c r="AC107" s="943">
        <f>L107+P107+S107+V107</f>
        <v>0</v>
      </c>
      <c r="AD107" s="928"/>
      <c r="AE107" s="943">
        <f>SUM(AC107:AD107)</f>
        <v>0</v>
      </c>
      <c r="AF107" s="922"/>
      <c r="AG107" s="924">
        <f>Y107-AC107</f>
        <v>0</v>
      </c>
      <c r="AH107" s="924"/>
      <c r="AI107" s="923">
        <f>SUM(AG107:AH107)</f>
        <v>0</v>
      </c>
      <c r="AJ107" s="167"/>
    </row>
    <row r="108" spans="1:36" s="102" customFormat="1" ht="13.5" customHeight="1" x14ac:dyDescent="0.2">
      <c r="A108" s="301"/>
      <c r="B108" s="338"/>
      <c r="C108" s="351" t="s">
        <v>765</v>
      </c>
      <c r="D108" s="339"/>
      <c r="E108" s="339"/>
      <c r="F108" s="1120"/>
      <c r="G108" s="1068"/>
      <c r="H108" s="322">
        <f>SUM(H107)</f>
        <v>3000</v>
      </c>
      <c r="I108" s="131"/>
      <c r="J108" s="322">
        <f>SUM(J107)</f>
        <v>3000</v>
      </c>
      <c r="K108" s="1106"/>
      <c r="L108" s="322">
        <f>SUM(L107)</f>
        <v>0</v>
      </c>
      <c r="M108" s="131"/>
      <c r="N108" s="322">
        <f>SUM(N107)</f>
        <v>0</v>
      </c>
      <c r="O108" s="322"/>
      <c r="P108" s="322">
        <f>SUM(P107)</f>
        <v>0</v>
      </c>
      <c r="Q108" s="322">
        <f>SUM(Q107)</f>
        <v>0</v>
      </c>
      <c r="R108" s="322"/>
      <c r="S108" s="322">
        <f>SUM(S107)</f>
        <v>0</v>
      </c>
      <c r="T108" s="322">
        <f>SUM(T107)</f>
        <v>0</v>
      </c>
      <c r="U108" s="131"/>
      <c r="V108" s="322">
        <f>SUM(V107)</f>
        <v>0</v>
      </c>
      <c r="W108" s="131"/>
      <c r="X108" s="131"/>
      <c r="Y108" s="733">
        <f>SUM(Y107)</f>
        <v>0</v>
      </c>
      <c r="Z108" s="733"/>
      <c r="AA108" s="734">
        <f>SUM(AA107)</f>
        <v>0</v>
      </c>
      <c r="AB108" s="131"/>
      <c r="AC108" s="283">
        <f>SUM(AC107)</f>
        <v>0</v>
      </c>
      <c r="AD108" s="283"/>
      <c r="AE108" s="355">
        <f>SUM(AE107)</f>
        <v>0</v>
      </c>
      <c r="AF108" s="227"/>
      <c r="AG108" s="733">
        <f>SUM(AG107)</f>
        <v>0</v>
      </c>
      <c r="AH108" s="733"/>
      <c r="AI108" s="734">
        <f>SUM(AI107)</f>
        <v>0</v>
      </c>
      <c r="AJ108" s="167"/>
    </row>
    <row r="109" spans="1:36" s="102" customFormat="1" ht="12" customHeight="1" x14ac:dyDescent="0.2">
      <c r="A109" s="301"/>
      <c r="B109" s="351"/>
      <c r="C109" s="342"/>
      <c r="D109" s="352"/>
      <c r="E109" s="352"/>
      <c r="F109" s="1073"/>
      <c r="G109" s="1068"/>
      <c r="H109" s="37"/>
      <c r="I109" s="37"/>
      <c r="J109" s="37"/>
      <c r="K109" s="1106"/>
      <c r="L109" s="228"/>
      <c r="M109" s="228"/>
      <c r="N109" s="228"/>
      <c r="O109" s="37"/>
      <c r="P109" s="228"/>
      <c r="Q109" s="228"/>
      <c r="R109" s="228"/>
      <c r="S109" s="228"/>
      <c r="T109" s="228"/>
      <c r="U109" s="342"/>
      <c r="V109" s="354"/>
      <c r="W109" s="354"/>
      <c r="X109" s="342"/>
      <c r="Y109" s="738"/>
      <c r="Z109" s="738"/>
      <c r="AA109" s="738"/>
      <c r="AB109" s="342"/>
      <c r="AC109" s="228"/>
      <c r="AD109" s="228"/>
      <c r="AE109" s="228"/>
      <c r="AF109" s="37"/>
      <c r="AG109" s="682"/>
      <c r="AH109" s="682"/>
      <c r="AI109" s="682"/>
      <c r="AJ109" s="167"/>
    </row>
    <row r="110" spans="1:36" s="102" customFormat="1" ht="13.5" customHeight="1" x14ac:dyDescent="0.2">
      <c r="A110" s="301" t="s">
        <v>824</v>
      </c>
      <c r="B110" s="128" t="s">
        <v>137</v>
      </c>
      <c r="C110" s="337" t="s">
        <v>212</v>
      </c>
      <c r="D110" s="129" t="s">
        <v>860</v>
      </c>
      <c r="E110" s="129" t="s">
        <v>1001</v>
      </c>
      <c r="F110" s="1065" t="s">
        <v>1002</v>
      </c>
      <c r="G110" s="1068" t="s">
        <v>809</v>
      </c>
      <c r="H110" s="165">
        <v>5000</v>
      </c>
      <c r="I110" s="165"/>
      <c r="J110" s="165">
        <f>SUM(H110:I110)</f>
        <v>5000</v>
      </c>
      <c r="K110" s="1106"/>
      <c r="L110" s="165"/>
      <c r="M110" s="165"/>
      <c r="N110" s="165">
        <f>SUM(L110:M110)</f>
        <v>0</v>
      </c>
      <c r="O110" s="65"/>
      <c r="P110" s="75"/>
      <c r="Q110" s="137"/>
      <c r="R110" s="187"/>
      <c r="S110" s="165"/>
      <c r="T110" s="187"/>
      <c r="U110" s="187"/>
      <c r="V110" s="165"/>
      <c r="W110" s="165"/>
      <c r="X110" s="187"/>
      <c r="Y110" s="696">
        <f>L110+P110+S110+V110</f>
        <v>0</v>
      </c>
      <c r="Z110" s="696"/>
      <c r="AA110" s="696">
        <f>SUM(Y110:Z110)</f>
        <v>0</v>
      </c>
      <c r="AB110" s="187"/>
      <c r="AC110" s="131">
        <f>L110+P110+S110+V110</f>
        <v>0</v>
      </c>
      <c r="AD110" s="165"/>
      <c r="AE110" s="174">
        <f>SUM(AC110:AD110)</f>
        <v>0</v>
      </c>
      <c r="AF110" s="66"/>
      <c r="AG110" s="702">
        <f>Y110-AC110</f>
        <v>0</v>
      </c>
      <c r="AH110" s="702"/>
      <c r="AI110" s="696">
        <f>SUM(AG110:AH110)</f>
        <v>0</v>
      </c>
      <c r="AJ110" s="133"/>
    </row>
    <row r="111" spans="1:36" s="102" customFormat="1" ht="13.5" customHeight="1" x14ac:dyDescent="0.2">
      <c r="A111" s="128"/>
      <c r="B111" s="128"/>
      <c r="C111" s="496" t="s">
        <v>385</v>
      </c>
      <c r="D111" s="339"/>
      <c r="E111" s="129"/>
      <c r="F111" s="1068"/>
      <c r="G111" s="1068"/>
      <c r="H111" s="228">
        <f>SUM(H110)</f>
        <v>5000</v>
      </c>
      <c r="I111" s="228"/>
      <c r="J111" s="228">
        <f>SUM(J110)</f>
        <v>5000</v>
      </c>
      <c r="K111" s="1106"/>
      <c r="L111" s="228">
        <f>SUM(L110)</f>
        <v>0</v>
      </c>
      <c r="M111" s="228"/>
      <c r="N111" s="228">
        <f>SUM(N110)</f>
        <v>0</v>
      </c>
      <c r="O111" s="81"/>
      <c r="P111" s="228">
        <f>SUM(P110)</f>
        <v>0</v>
      </c>
      <c r="Q111" s="338"/>
      <c r="R111" s="338"/>
      <c r="S111" s="228">
        <f>SUM(S110)</f>
        <v>0</v>
      </c>
      <c r="T111" s="338"/>
      <c r="U111" s="338"/>
      <c r="V111" s="228"/>
      <c r="W111" s="228"/>
      <c r="X111" s="338"/>
      <c r="Y111" s="727">
        <f>SUM(Y110)</f>
        <v>0</v>
      </c>
      <c r="Z111" s="727"/>
      <c r="AA111" s="727">
        <f>SUM(AA110)</f>
        <v>0</v>
      </c>
      <c r="AB111" s="338"/>
      <c r="AC111" s="228">
        <f>SUM(AC110)</f>
        <v>0</v>
      </c>
      <c r="AD111" s="228"/>
      <c r="AE111" s="228">
        <f>SUM(AE110)</f>
        <v>0</v>
      </c>
      <c r="AF111" s="37"/>
      <c r="AG111" s="727">
        <f>SUM(AG110)</f>
        <v>0</v>
      </c>
      <c r="AH111" s="727"/>
      <c r="AI111" s="727">
        <f>SUM(AI110)</f>
        <v>0</v>
      </c>
      <c r="AJ111" s="133"/>
    </row>
    <row r="112" spans="1:36" ht="8.1" customHeight="1" x14ac:dyDescent="0.2">
      <c r="A112" s="128"/>
      <c r="B112" s="128"/>
      <c r="C112" s="280"/>
      <c r="D112" s="348"/>
      <c r="E112" s="129"/>
      <c r="F112" s="129"/>
      <c r="G112" s="129"/>
      <c r="H112" s="35"/>
      <c r="I112" s="35"/>
      <c r="J112" s="75"/>
      <c r="K112" s="927"/>
      <c r="L112" s="131"/>
      <c r="M112" s="131"/>
      <c r="N112" s="174"/>
      <c r="O112" s="95"/>
      <c r="P112" s="280"/>
      <c r="Q112" s="280"/>
      <c r="R112" s="280"/>
      <c r="S112" s="280"/>
      <c r="T112" s="280"/>
      <c r="U112" s="280"/>
      <c r="V112" s="131"/>
      <c r="W112" s="131"/>
      <c r="X112" s="280"/>
      <c r="Y112" s="702"/>
      <c r="Z112" s="702"/>
      <c r="AA112" s="696"/>
      <c r="AB112" s="280"/>
      <c r="AC112" s="131"/>
      <c r="AD112" s="131"/>
      <c r="AE112" s="174"/>
      <c r="AF112" s="75"/>
      <c r="AG112" s="702"/>
      <c r="AH112" s="702"/>
      <c r="AI112" s="696"/>
      <c r="AJ112" s="133"/>
    </row>
    <row r="113" spans="1:36" x14ac:dyDescent="0.2">
      <c r="A113" s="52"/>
      <c r="B113" s="52"/>
      <c r="C113" s="94" t="s">
        <v>111</v>
      </c>
      <c r="D113" s="160"/>
      <c r="E113" s="56"/>
      <c r="F113" s="56"/>
      <c r="G113" s="129"/>
      <c r="H113" s="68">
        <f>H26+H41+H70+H78+H86+H92+H98+H105+H108+H111</f>
        <v>965713</v>
      </c>
      <c r="I113" s="68">
        <f>I26+I41+I70+I78+I86+I92+I98+I105+I108+I111</f>
        <v>253626</v>
      </c>
      <c r="J113" s="68">
        <f>J26+J41+J70+J78+J86+J92+J98+J105+J108+J111</f>
        <v>1219339</v>
      </c>
      <c r="K113" s="927"/>
      <c r="L113" s="68">
        <f>L26+L41+L70+L78+L86+L92+L98+L105+L108+L111</f>
        <v>0</v>
      </c>
      <c r="M113" s="68">
        <f>M26+M41+M70+M78+M86+M92+M98+M105+M108+M111</f>
        <v>0</v>
      </c>
      <c r="N113" s="68">
        <f>N26+N41+N70+N78+N86+N92+N98+N105+N108+N111</f>
        <v>0</v>
      </c>
      <c r="O113" s="68"/>
      <c r="P113" s="68">
        <f>P26+P41+P70+P78+P86+P92+P98+P105+P108+P111</f>
        <v>0</v>
      </c>
      <c r="Q113" s="68">
        <f>Q26+Q41+Q70+Q78+Q86+Q92+Q98+Q105+Q108+Q111</f>
        <v>0</v>
      </c>
      <c r="R113" s="68"/>
      <c r="S113" s="68">
        <f>S26+S41+S70+S78+S86+S92+S98+S105+S108+S111</f>
        <v>0</v>
      </c>
      <c r="T113" s="68">
        <f>T26+T41+T70+T78+T86+T92+T98+T105+T108+T111</f>
        <v>0</v>
      </c>
      <c r="U113" s="68"/>
      <c r="V113" s="68">
        <f>V26+V41+V70+V78+V86+V92+V98+V105+V108+V111</f>
        <v>0</v>
      </c>
      <c r="W113" s="68">
        <f>W26+W41+W70+W78+W86+W92+W98+W105+W108+W111</f>
        <v>0</v>
      </c>
      <c r="X113" s="68"/>
      <c r="Y113" s="678">
        <f>Y26+Y41+Y70+Y78+Y86+Y92+Y98+Y105+Y108+Y111</f>
        <v>0</v>
      </c>
      <c r="Z113" s="678">
        <f>Z26+Z41+Z70+Z78+Z86+Z92+Z98+Z105+Z108+Z111</f>
        <v>0</v>
      </c>
      <c r="AA113" s="678">
        <f>AA26+AA41+AA70+AA78+AA86+AA92+AA98+AA105+AA108+AA111</f>
        <v>0</v>
      </c>
      <c r="AB113" s="68"/>
      <c r="AC113" s="68">
        <f>AC26+AC41+AC70+AC78+AC86+AC92+AC98+AC105+AC108+AC111</f>
        <v>0</v>
      </c>
      <c r="AD113" s="68">
        <f>AD26+AD41+AD70+AD78+AD86+AD92+AD98+AD105+AD108+AD111</f>
        <v>0</v>
      </c>
      <c r="AE113" s="68">
        <f>AE26+AE41+AE70+AE78+AE86+AE92+AE98+AE105+AE108+AE111</f>
        <v>0</v>
      </c>
      <c r="AF113" s="68"/>
      <c r="AG113" s="678">
        <f>AG26+AG41+AG70+AG78+AG86+AG92+AG98+AG105+AG108+AG111</f>
        <v>0</v>
      </c>
      <c r="AH113" s="678">
        <f>AH26+AH41+AH70+AH78+AH86+AH92+AH98+AH105+AH108+AH111</f>
        <v>0</v>
      </c>
      <c r="AI113" s="678">
        <f>AI26+AI41+AI70+AI78+AI86+AI92+AI98+AI105+AI108+AI111</f>
        <v>0</v>
      </c>
      <c r="AJ113" s="133"/>
    </row>
    <row r="114" spans="1:36" ht="8.1" customHeight="1" thickBot="1" x14ac:dyDescent="0.25">
      <c r="A114" s="52"/>
      <c r="B114" s="52"/>
      <c r="C114" s="94"/>
      <c r="D114" s="94"/>
      <c r="E114" s="56"/>
      <c r="F114" s="56"/>
      <c r="G114" s="56"/>
      <c r="H114" s="169"/>
      <c r="I114" s="169"/>
      <c r="J114" s="169"/>
      <c r="K114" s="953"/>
      <c r="L114" s="169"/>
      <c r="M114" s="169"/>
      <c r="N114" s="169"/>
      <c r="O114" s="169"/>
      <c r="P114" s="169"/>
      <c r="Q114" s="169"/>
      <c r="R114" s="169"/>
      <c r="S114" s="169"/>
      <c r="T114" s="169"/>
      <c r="U114" s="169"/>
      <c r="V114" s="169"/>
      <c r="W114" s="169"/>
      <c r="X114" s="169"/>
      <c r="Y114" s="732"/>
      <c r="Z114" s="732"/>
      <c r="AA114" s="732"/>
      <c r="AB114" s="169"/>
      <c r="AC114" s="169"/>
      <c r="AD114" s="169"/>
      <c r="AE114" s="169"/>
      <c r="AF114" s="169"/>
      <c r="AG114" s="732"/>
      <c r="AH114" s="732"/>
      <c r="AI114" s="732"/>
      <c r="AJ114" s="133"/>
    </row>
    <row r="115" spans="1:36" ht="12.75" customHeight="1" thickBot="1" x14ac:dyDescent="0.25">
      <c r="A115" s="107"/>
      <c r="B115" s="107"/>
      <c r="C115" s="107"/>
      <c r="D115" s="107"/>
      <c r="E115" s="107"/>
      <c r="F115" s="107"/>
      <c r="G115" s="107"/>
      <c r="H115" s="44"/>
      <c r="I115" s="44"/>
      <c r="J115" s="44"/>
      <c r="K115" s="107"/>
      <c r="L115" s="107"/>
      <c r="M115" s="107"/>
      <c r="N115" s="107"/>
      <c r="O115" s="107"/>
      <c r="P115" s="107"/>
      <c r="Q115" s="487">
        <f>SUM(P113:Q113)</f>
        <v>0</v>
      </c>
      <c r="R115" s="107"/>
      <c r="S115" s="107"/>
      <c r="T115" s="107"/>
      <c r="U115" s="107"/>
      <c r="V115" s="107"/>
      <c r="W115" s="107"/>
      <c r="X115" s="107"/>
      <c r="Y115" s="701"/>
      <c r="Z115" s="701"/>
      <c r="AA115" s="701"/>
      <c r="AB115" s="107"/>
      <c r="AC115" s="44"/>
      <c r="AD115" s="44"/>
      <c r="AE115" s="44"/>
      <c r="AF115" s="44"/>
      <c r="AG115" s="690"/>
      <c r="AH115" s="690"/>
      <c r="AI115" s="690"/>
      <c r="AJ115" s="133"/>
    </row>
    <row r="116" spans="1:36" x14ac:dyDescent="0.2">
      <c r="Q116" s="109">
        <f>SUM(P113:Q113)</f>
        <v>0</v>
      </c>
      <c r="AJ116" s="133"/>
    </row>
    <row r="117" spans="1:36" ht="18.75" x14ac:dyDescent="0.3">
      <c r="A117" s="308"/>
      <c r="M117" s="453"/>
      <c r="N117" s="109">
        <f>N113-0</f>
        <v>0</v>
      </c>
      <c r="AD117" s="453"/>
      <c r="AE117" s="109"/>
    </row>
    <row r="121" spans="1:36" x14ac:dyDescent="0.2">
      <c r="N121" s="109"/>
    </row>
    <row r="122" spans="1:36" x14ac:dyDescent="0.2">
      <c r="N122" s="109"/>
      <c r="P122" s="96">
        <v>15926.259842519685</v>
      </c>
      <c r="Q122" s="96">
        <v>4299.3701574803154</v>
      </c>
    </row>
    <row r="123" spans="1:36" x14ac:dyDescent="0.2">
      <c r="N123" s="109"/>
    </row>
    <row r="124" spans="1:36" x14ac:dyDescent="0.2">
      <c r="N124" s="109"/>
    </row>
  </sheetData>
  <mergeCells count="11">
    <mergeCell ref="Y4:AA4"/>
    <mergeCell ref="AG4:AI4"/>
    <mergeCell ref="H3:J3"/>
    <mergeCell ref="A1:AE1"/>
    <mergeCell ref="L3:N3"/>
    <mergeCell ref="P3:Q3"/>
    <mergeCell ref="S3:T3"/>
    <mergeCell ref="V3:W3"/>
    <mergeCell ref="AC3:AE3"/>
    <mergeCell ref="Y3:AA3"/>
    <mergeCell ref="AG3:AI3"/>
  </mergeCells>
  <phoneticPr fontId="41" type="noConversion"/>
  <printOptions horizontalCentered="1" verticalCentered="1"/>
  <pageMargins left="0.19685039370078741" right="0.19685039370078741" top="0.6692913385826772" bottom="0.6692913385826772" header="0.31496062992125984" footer="0.27559055118110237"/>
  <pageSetup paperSize="9" scale="70" orientation="landscape" r:id="rId1"/>
  <headerFooter alignWithMargins="0">
    <oddFooter>&amp;C&amp;F&amp;R&amp;P. oldal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4"/>
  <dimension ref="A1:AG56"/>
  <sheetViews>
    <sheetView topLeftCell="A3" zoomScale="90" zoomScaleNormal="90" workbookViewId="0">
      <pane xSplit="5" ySplit="5" topLeftCell="F8"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10.42578125" style="96" customWidth="1"/>
    <col min="2" max="2" width="9.140625" style="96"/>
    <col min="3" max="3" width="23.42578125" style="96" customWidth="1"/>
    <col min="4" max="4" width="9.140625" style="96" customWidth="1"/>
    <col min="5" max="5" width="7.42578125" style="96" customWidth="1"/>
    <col min="6" max="6" width="10.28515625" style="96" customWidth="1"/>
    <col min="7" max="7" width="4.7109375" style="96" customWidth="1"/>
    <col min="8" max="8" width="10.28515625" style="96" customWidth="1"/>
    <col min="9" max="9" width="1.7109375" style="96" customWidth="1"/>
    <col min="10" max="10" width="10.7109375" style="96" customWidth="1"/>
    <col min="11" max="11" width="4.7109375" style="96" customWidth="1"/>
    <col min="12" max="12" width="10.7109375" style="96" customWidth="1"/>
    <col min="13" max="13" width="1.7109375" style="96" customWidth="1"/>
    <col min="14" max="14" width="8.28515625" style="96" customWidth="1"/>
    <col min="15" max="15" width="7" style="96" customWidth="1"/>
    <col min="16" max="16" width="1.7109375" style="96" customWidth="1"/>
    <col min="17" max="17" width="10.7109375" style="96" customWidth="1"/>
    <col min="18" max="18" width="4.7109375" style="96" customWidth="1"/>
    <col min="19" max="19" width="1.7109375" style="96" customWidth="1"/>
    <col min="20" max="21" width="8.42578125" style="96" hidden="1" customWidth="1"/>
    <col min="22" max="22" width="2.7109375" style="96" hidden="1" customWidth="1"/>
    <col min="23" max="23" width="10.28515625" style="96" customWidth="1"/>
    <col min="24" max="24" width="4.7109375" style="96" customWidth="1"/>
    <col min="25" max="25" width="9.7109375" style="96" customWidth="1"/>
    <col min="26" max="26" width="13.28515625" style="96" customWidth="1"/>
    <col min="27" max="27" width="12" style="96" customWidth="1"/>
    <col min="28" max="28" width="9.140625" style="96"/>
    <col min="29" max="29" width="11.7109375" style="96" customWidth="1"/>
    <col min="30" max="16384" width="9.140625" style="96"/>
  </cols>
  <sheetData>
    <row r="1" spans="1:33"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row>
    <row r="2" spans="1:33" ht="7.5" customHeight="1" thickBot="1" x14ac:dyDescent="0.3">
      <c r="A2" s="170"/>
      <c r="B2" s="170"/>
      <c r="C2" s="170"/>
      <c r="D2" s="170"/>
      <c r="E2" s="170"/>
      <c r="F2" s="170"/>
      <c r="G2" s="170"/>
      <c r="H2" s="170"/>
      <c r="I2" s="170"/>
      <c r="J2" s="170"/>
      <c r="K2" s="170"/>
      <c r="L2" s="170"/>
      <c r="M2" s="170"/>
      <c r="N2" s="170"/>
      <c r="O2" s="170"/>
      <c r="P2" s="170"/>
      <c r="Q2" s="170"/>
      <c r="R2" s="170"/>
      <c r="S2" s="170"/>
      <c r="T2" s="170"/>
      <c r="U2" s="170"/>
      <c r="V2" s="170"/>
      <c r="W2" s="170"/>
      <c r="X2" s="170"/>
      <c r="Y2" s="171"/>
    </row>
    <row r="3" spans="1:33" ht="12.75" customHeight="1" thickBot="1" x14ac:dyDescent="0.25">
      <c r="A3" s="51" t="s">
        <v>113</v>
      </c>
      <c r="B3" s="7" t="s">
        <v>478</v>
      </c>
      <c r="C3" s="51" t="s">
        <v>128</v>
      </c>
      <c r="D3" s="7" t="s">
        <v>308</v>
      </c>
      <c r="E3" s="7"/>
      <c r="F3" s="1721" t="s">
        <v>1471</v>
      </c>
      <c r="G3" s="1721"/>
      <c r="H3" s="1721"/>
      <c r="I3" s="563"/>
      <c r="J3" s="1721" t="s">
        <v>1510</v>
      </c>
      <c r="K3" s="1721"/>
      <c r="L3" s="1721"/>
      <c r="M3" s="293"/>
      <c r="N3" s="1722" t="s">
        <v>1332</v>
      </c>
      <c r="O3" s="1723"/>
      <c r="P3" s="293"/>
      <c r="Q3" s="1722" t="s">
        <v>1512</v>
      </c>
      <c r="R3" s="1723"/>
      <c r="S3" s="293"/>
      <c r="T3" s="1722" t="s">
        <v>123</v>
      </c>
      <c r="U3" s="1724"/>
      <c r="V3" s="293"/>
      <c r="W3" s="1721" t="s">
        <v>1511</v>
      </c>
      <c r="X3" s="1721"/>
      <c r="Y3" s="1721"/>
      <c r="Z3" s="17"/>
      <c r="AA3" s="1732"/>
      <c r="AB3" s="1732"/>
      <c r="AC3" s="1732"/>
      <c r="AD3" s="54"/>
      <c r="AE3" s="1732"/>
      <c r="AF3" s="1732"/>
      <c r="AG3" s="1732"/>
    </row>
    <row r="4" spans="1:33" ht="12.75" customHeight="1" x14ac:dyDescent="0.2">
      <c r="A4" s="6" t="s">
        <v>114</v>
      </c>
      <c r="B4" s="6" t="s">
        <v>311</v>
      </c>
      <c r="C4" s="6" t="s">
        <v>295</v>
      </c>
      <c r="D4" s="8" t="s">
        <v>116</v>
      </c>
      <c r="E4" s="6" t="s">
        <v>38</v>
      </c>
      <c r="F4" s="22" t="s">
        <v>296</v>
      </c>
      <c r="G4" s="22" t="s">
        <v>368</v>
      </c>
      <c r="H4" s="22" t="s">
        <v>369</v>
      </c>
      <c r="I4" s="968"/>
      <c r="J4" s="22" t="s">
        <v>296</v>
      </c>
      <c r="K4" s="22" t="s">
        <v>368</v>
      </c>
      <c r="L4" s="22" t="s">
        <v>369</v>
      </c>
      <c r="M4" s="22"/>
      <c r="N4" s="22" t="s">
        <v>296</v>
      </c>
      <c r="O4" s="22" t="s">
        <v>368</v>
      </c>
      <c r="P4" s="22"/>
      <c r="Q4" s="22" t="s">
        <v>296</v>
      </c>
      <c r="R4" s="22" t="s">
        <v>368</v>
      </c>
      <c r="S4" s="22"/>
      <c r="T4" s="22" t="s">
        <v>296</v>
      </c>
      <c r="U4" s="22" t="s">
        <v>368</v>
      </c>
      <c r="V4" s="22"/>
      <c r="W4" s="22" t="s">
        <v>296</v>
      </c>
      <c r="X4" s="22" t="s">
        <v>368</v>
      </c>
      <c r="Y4" s="22" t="s">
        <v>369</v>
      </c>
      <c r="Z4" s="17"/>
      <c r="AA4" s="1732"/>
      <c r="AB4" s="1732"/>
      <c r="AC4" s="1732"/>
      <c r="AD4" s="54"/>
      <c r="AE4" s="54"/>
      <c r="AF4" s="54"/>
      <c r="AG4" s="54"/>
    </row>
    <row r="5" spans="1:33" ht="13.5" thickBot="1" x14ac:dyDescent="0.25">
      <c r="A5" s="9" t="s">
        <v>370</v>
      </c>
      <c r="B5" s="10" t="s">
        <v>371</v>
      </c>
      <c r="C5" s="9"/>
      <c r="D5" s="9" t="s">
        <v>115</v>
      </c>
      <c r="E5" s="10"/>
      <c r="F5" s="98"/>
      <c r="G5" s="98"/>
      <c r="H5" s="98"/>
      <c r="I5" s="10"/>
      <c r="J5" s="98"/>
      <c r="K5" s="98"/>
      <c r="L5" s="98"/>
      <c r="M5" s="98"/>
      <c r="N5" s="98"/>
      <c r="O5" s="98"/>
      <c r="P5" s="98"/>
      <c r="Q5" s="98"/>
      <c r="R5" s="98"/>
      <c r="S5" s="98"/>
      <c r="T5" s="98"/>
      <c r="U5" s="98"/>
      <c r="V5" s="98"/>
      <c r="W5" s="98"/>
      <c r="X5" s="98"/>
      <c r="Y5" s="98"/>
      <c r="Z5" s="785"/>
      <c r="AA5" s="298"/>
      <c r="AB5" s="298"/>
      <c r="AC5" s="298"/>
      <c r="AD5" s="298"/>
      <c r="AE5" s="298"/>
      <c r="AF5" s="298"/>
      <c r="AG5" s="298"/>
    </row>
    <row r="6" spans="1:33" ht="9" customHeight="1" x14ac:dyDescent="0.2">
      <c r="A6" s="95"/>
      <c r="B6" s="95"/>
      <c r="C6" s="95"/>
      <c r="D6" s="95"/>
      <c r="E6" s="127"/>
      <c r="F6" s="95"/>
      <c r="G6" s="95"/>
      <c r="H6" s="95"/>
      <c r="I6" s="944"/>
      <c r="J6" s="95"/>
      <c r="K6" s="95"/>
      <c r="L6" s="95"/>
      <c r="M6" s="95"/>
      <c r="N6" s="95"/>
      <c r="O6" s="95"/>
      <c r="P6" s="95"/>
      <c r="Q6" s="95"/>
      <c r="R6" s="95"/>
      <c r="S6" s="95"/>
      <c r="T6" s="95"/>
      <c r="U6" s="95"/>
      <c r="V6" s="95"/>
      <c r="W6" s="95"/>
      <c r="X6" s="95"/>
      <c r="Y6" s="95"/>
      <c r="Z6" s="785"/>
      <c r="AA6" s="298"/>
      <c r="AB6" s="298"/>
      <c r="AC6" s="298"/>
      <c r="AD6" s="298"/>
      <c r="AE6" s="298"/>
      <c r="AF6" s="298"/>
      <c r="AG6" s="298"/>
    </row>
    <row r="7" spans="1:33" x14ac:dyDescent="0.2">
      <c r="A7" s="950" t="s">
        <v>1462</v>
      </c>
      <c r="B7" s="932" t="s">
        <v>1463</v>
      </c>
      <c r="C7" s="932"/>
      <c r="D7" s="17"/>
      <c r="E7" s="127"/>
      <c r="F7" s="100"/>
      <c r="G7" s="100"/>
      <c r="H7" s="101"/>
      <c r="I7" s="944"/>
      <c r="J7" s="446" t="s">
        <v>519</v>
      </c>
      <c r="K7" s="17"/>
      <c r="L7" s="22"/>
      <c r="M7" s="17"/>
      <c r="N7" s="17"/>
      <c r="O7" s="17"/>
      <c r="P7" s="17"/>
      <c r="Q7" s="17"/>
      <c r="R7" s="17"/>
      <c r="S7" s="17"/>
      <c r="T7" s="278"/>
      <c r="U7" s="278"/>
      <c r="V7" s="17"/>
      <c r="W7" s="100"/>
      <c r="X7" s="100"/>
      <c r="Y7" s="101"/>
      <c r="Z7" s="785"/>
      <c r="AA7" s="298"/>
      <c r="AB7" s="298"/>
      <c r="AC7" s="298"/>
      <c r="AD7" s="298"/>
      <c r="AE7" s="298"/>
      <c r="AF7" s="298"/>
      <c r="AG7" s="298"/>
    </row>
    <row r="8" spans="1:33" ht="15.75" customHeight="1" x14ac:dyDescent="0.2">
      <c r="A8" s="90" t="s">
        <v>105</v>
      </c>
      <c r="B8" s="95"/>
      <c r="C8" s="17"/>
      <c r="D8" s="22"/>
      <c r="E8" s="127"/>
      <c r="F8" s="100"/>
      <c r="G8" s="100"/>
      <c r="H8" s="101"/>
      <c r="I8" s="944"/>
      <c r="J8" s="22"/>
      <c r="K8" s="22"/>
      <c r="L8" s="22"/>
      <c r="M8" s="22"/>
      <c r="N8" s="905"/>
      <c r="O8" s="22"/>
      <c r="P8" s="22"/>
      <c r="Q8" s="22"/>
      <c r="R8" s="22"/>
      <c r="S8" s="22"/>
      <c r="T8" s="186"/>
      <c r="U8" s="186"/>
      <c r="V8" s="22"/>
      <c r="W8" s="905"/>
      <c r="X8" s="100"/>
      <c r="Y8" s="101"/>
    </row>
    <row r="9" spans="1:33" ht="15.75" customHeight="1" x14ac:dyDescent="0.2">
      <c r="A9" s="95"/>
      <c r="B9" s="95"/>
      <c r="C9" s="22"/>
      <c r="D9" s="22"/>
      <c r="E9" s="127"/>
      <c r="F9" s="100"/>
      <c r="G9" s="100"/>
      <c r="H9" s="101"/>
      <c r="I9" s="944"/>
      <c r="J9" s="22"/>
      <c r="K9" s="22"/>
      <c r="L9" s="22"/>
      <c r="M9" s="22"/>
      <c r="N9" s="181"/>
      <c r="O9" s="173"/>
      <c r="P9" s="22"/>
      <c r="Q9" s="22"/>
      <c r="R9" s="22"/>
      <c r="S9" s="22"/>
      <c r="T9" s="186"/>
      <c r="U9" s="186"/>
      <c r="V9" s="22"/>
      <c r="W9" s="181"/>
      <c r="X9" s="173"/>
      <c r="Y9" s="101"/>
    </row>
    <row r="10" spans="1:33" x14ac:dyDescent="0.2">
      <c r="A10" s="56" t="s">
        <v>781</v>
      </c>
      <c r="B10" s="304"/>
      <c r="C10" s="70" t="s">
        <v>327</v>
      </c>
      <c r="D10" s="81"/>
      <c r="E10" s="127"/>
      <c r="F10" s="100"/>
      <c r="G10" s="100"/>
      <c r="H10" s="101"/>
      <c r="I10" s="944"/>
      <c r="J10" s="81"/>
      <c r="K10" s="81"/>
      <c r="L10" s="81"/>
      <c r="M10" s="81"/>
      <c r="N10" s="181"/>
      <c r="O10" s="81"/>
      <c r="P10" s="81"/>
      <c r="Q10" s="81"/>
      <c r="R10" s="81"/>
      <c r="S10" s="81"/>
      <c r="T10" s="186"/>
      <c r="U10" s="186"/>
      <c r="V10" s="81"/>
      <c r="W10" s="181"/>
      <c r="X10" s="81"/>
      <c r="Y10" s="101"/>
    </row>
    <row r="11" spans="1:33" ht="12.75" customHeight="1" x14ac:dyDescent="0.2">
      <c r="A11" s="27"/>
      <c r="B11" s="27"/>
      <c r="C11" s="52"/>
      <c r="D11" s="52"/>
      <c r="E11" s="140"/>
      <c r="F11" s="100"/>
      <c r="G11" s="100"/>
      <c r="H11" s="101"/>
      <c r="I11" s="954"/>
      <c r="J11" s="144"/>
      <c r="K11" s="144"/>
      <c r="L11" s="144"/>
      <c r="M11" s="144"/>
      <c r="N11" s="144"/>
      <c r="O11" s="144"/>
      <c r="P11" s="144"/>
      <c r="Q11" s="144"/>
      <c r="R11" s="144"/>
      <c r="S11" s="144"/>
      <c r="T11" s="137"/>
      <c r="U11" s="137"/>
      <c r="V11" s="144"/>
      <c r="W11" s="75"/>
      <c r="X11" s="75"/>
      <c r="Y11" s="172"/>
    </row>
    <row r="12" spans="1:33" s="102" customFormat="1" ht="12.75" customHeight="1" x14ac:dyDescent="0.2">
      <c r="A12" s="561" t="s">
        <v>824</v>
      </c>
      <c r="B12" s="105" t="s">
        <v>1432</v>
      </c>
      <c r="C12" s="154" t="s">
        <v>1493</v>
      </c>
      <c r="D12" s="56" t="s">
        <v>1433</v>
      </c>
      <c r="E12" s="486" t="s">
        <v>25</v>
      </c>
      <c r="F12" s="131"/>
      <c r="G12" s="131"/>
      <c r="H12" s="174">
        <f>SUM(F12:G12)</f>
        <v>0</v>
      </c>
      <c r="I12" s="954"/>
      <c r="J12" s="131"/>
      <c r="K12" s="283" t="s">
        <v>921</v>
      </c>
      <c r="L12" s="184" t="s">
        <v>781</v>
      </c>
      <c r="M12" s="95"/>
      <c r="N12" s="137"/>
      <c r="O12" s="137"/>
      <c r="P12" s="137"/>
      <c r="Q12" s="137"/>
      <c r="R12" s="137"/>
      <c r="S12" s="280"/>
      <c r="T12" s="131"/>
      <c r="U12" s="131"/>
      <c r="V12" s="280"/>
      <c r="W12" s="131">
        <f>J12+N12+Q12+T12</f>
        <v>0</v>
      </c>
      <c r="X12" s="131"/>
      <c r="Y12" s="174">
        <f>SUM(W12:X12)</f>
        <v>0</v>
      </c>
      <c r="Z12" s="96"/>
    </row>
    <row r="13" spans="1:33" s="102" customFormat="1" ht="6" customHeight="1" x14ac:dyDescent="0.2">
      <c r="A13" s="302"/>
      <c r="B13" s="105"/>
      <c r="C13" s="154"/>
      <c r="D13" s="52"/>
      <c r="E13" s="56"/>
      <c r="F13" s="131"/>
      <c r="G13" s="131"/>
      <c r="H13" s="174"/>
      <c r="I13" s="954"/>
      <c r="J13" s="131"/>
      <c r="K13" s="131"/>
      <c r="L13" s="174"/>
      <c r="M13" s="95"/>
      <c r="N13" s="137"/>
      <c r="O13" s="137"/>
      <c r="P13" s="137"/>
      <c r="Q13" s="137"/>
      <c r="R13" s="137"/>
      <c r="S13" s="280"/>
      <c r="T13" s="131"/>
      <c r="U13" s="131"/>
      <c r="V13" s="280"/>
      <c r="W13" s="131"/>
      <c r="X13" s="131"/>
      <c r="Y13" s="174"/>
      <c r="Z13" s="96"/>
    </row>
    <row r="14" spans="1:33" s="102" customFormat="1" ht="12.75" customHeight="1" x14ac:dyDescent="0.2">
      <c r="A14" s="447"/>
      <c r="B14" s="128" t="s">
        <v>312</v>
      </c>
      <c r="C14" s="280" t="s">
        <v>159</v>
      </c>
      <c r="D14" s="128"/>
      <c r="E14" s="129"/>
      <c r="F14" s="131">
        <f>597789+7696</f>
        <v>605485</v>
      </c>
      <c r="G14" s="131"/>
      <c r="H14" s="174">
        <f>SUM(F14:G14)</f>
        <v>605485</v>
      </c>
      <c r="I14" s="927"/>
      <c r="J14" s="131"/>
      <c r="K14" s="131"/>
      <c r="L14" s="174">
        <f>SUM(J14:K14)</f>
        <v>0</v>
      </c>
      <c r="M14" s="95"/>
      <c r="N14" s="141"/>
      <c r="O14" s="141"/>
      <c r="P14" s="141"/>
      <c r="Q14" s="141"/>
      <c r="R14" s="137"/>
      <c r="S14" s="280"/>
      <c r="T14" s="131"/>
      <c r="U14" s="131"/>
      <c r="V14" s="280"/>
      <c r="W14" s="131">
        <f>J14+N14+Q14+T14</f>
        <v>0</v>
      </c>
      <c r="X14" s="131"/>
      <c r="Y14" s="174">
        <f>SUM(W14:X14)</f>
        <v>0</v>
      </c>
      <c r="Z14" s="96"/>
    </row>
    <row r="15" spans="1:33" s="102" customFormat="1" ht="6" customHeight="1" x14ac:dyDescent="0.2">
      <c r="A15" s="301"/>
      <c r="B15" s="128"/>
      <c r="C15" s="280"/>
      <c r="D15" s="128"/>
      <c r="E15" s="349"/>
      <c r="F15" s="131"/>
      <c r="G15" s="131"/>
      <c r="H15" s="174"/>
      <c r="I15" s="975"/>
      <c r="J15" s="131"/>
      <c r="K15" s="131"/>
      <c r="L15" s="174"/>
      <c r="M15" s="95"/>
      <c r="N15" s="141"/>
      <c r="O15" s="141"/>
      <c r="P15" s="141"/>
      <c r="Q15" s="141"/>
      <c r="R15" s="137"/>
      <c r="S15" s="280"/>
      <c r="T15" s="131"/>
      <c r="U15" s="131"/>
      <c r="V15" s="280"/>
      <c r="W15" s="131"/>
      <c r="X15" s="131"/>
      <c r="Y15" s="174"/>
      <c r="Z15" s="96"/>
    </row>
    <row r="16" spans="1:33" s="102" customFormat="1" ht="12.75" customHeight="1" x14ac:dyDescent="0.2">
      <c r="A16" s="128"/>
      <c r="B16" s="128" t="s">
        <v>312</v>
      </c>
      <c r="C16" s="128" t="s">
        <v>313</v>
      </c>
      <c r="D16" s="128"/>
      <c r="E16" s="349"/>
      <c r="F16" s="131">
        <f>124327+1400</f>
        <v>125727</v>
      </c>
      <c r="G16" s="131"/>
      <c r="H16" s="174">
        <f t="shared" ref="H16:H27" si="0">SUM(F16:G16)</f>
        <v>125727</v>
      </c>
      <c r="I16" s="975"/>
      <c r="J16" s="131"/>
      <c r="K16" s="131"/>
      <c r="L16" s="174">
        <f t="shared" ref="L16:L27" si="1">SUM(J16:K16)</f>
        <v>0</v>
      </c>
      <c r="M16" s="95"/>
      <c r="N16" s="141"/>
      <c r="O16" s="141"/>
      <c r="P16" s="141"/>
      <c r="Q16" s="141"/>
      <c r="R16" s="137"/>
      <c r="S16" s="280"/>
      <c r="T16" s="131"/>
      <c r="U16" s="131"/>
      <c r="V16" s="280"/>
      <c r="W16" s="131">
        <f t="shared" ref="W16:W26" si="2">J16+N16+Q16+T16</f>
        <v>0</v>
      </c>
      <c r="X16" s="131"/>
      <c r="Y16" s="174">
        <f t="shared" ref="Y16:Y26" si="3">SUM(W16:X16)</f>
        <v>0</v>
      </c>
      <c r="Z16" s="96"/>
    </row>
    <row r="17" spans="1:26" s="102" customFormat="1" ht="12.75" customHeight="1" x14ac:dyDescent="0.2">
      <c r="A17" s="301"/>
      <c r="B17" s="128" t="s">
        <v>312</v>
      </c>
      <c r="C17" s="187" t="s">
        <v>314</v>
      </c>
      <c r="D17" s="128"/>
      <c r="E17" s="129"/>
      <c r="F17" s="131">
        <f>171200+1600</f>
        <v>172800</v>
      </c>
      <c r="G17" s="131"/>
      <c r="H17" s="174">
        <f t="shared" si="0"/>
        <v>172800</v>
      </c>
      <c r="I17" s="927"/>
      <c r="J17" s="131"/>
      <c r="K17" s="131"/>
      <c r="L17" s="174">
        <f t="shared" si="1"/>
        <v>0</v>
      </c>
      <c r="M17" s="95"/>
      <c r="N17" s="141"/>
      <c r="O17" s="141"/>
      <c r="P17" s="141"/>
      <c r="Q17" s="141"/>
      <c r="R17" s="137"/>
      <c r="S17" s="280"/>
      <c r="T17" s="131"/>
      <c r="U17" s="131"/>
      <c r="V17" s="280"/>
      <c r="W17" s="131">
        <f t="shared" si="2"/>
        <v>0</v>
      </c>
      <c r="X17" s="131"/>
      <c r="Y17" s="174">
        <f t="shared" si="3"/>
        <v>0</v>
      </c>
      <c r="Z17" s="300"/>
    </row>
    <row r="18" spans="1:26" s="102" customFormat="1" ht="12.75" customHeight="1" x14ac:dyDescent="0.2">
      <c r="A18" s="301"/>
      <c r="B18" s="128" t="s">
        <v>312</v>
      </c>
      <c r="C18" s="52" t="s">
        <v>319</v>
      </c>
      <c r="D18" s="27"/>
      <c r="E18" s="140"/>
      <c r="F18" s="131">
        <f>115563+1200</f>
        <v>116763</v>
      </c>
      <c r="G18" s="131"/>
      <c r="H18" s="174">
        <f t="shared" si="0"/>
        <v>116763</v>
      </c>
      <c r="I18" s="954"/>
      <c r="J18" s="131"/>
      <c r="K18" s="131"/>
      <c r="L18" s="174">
        <f t="shared" si="1"/>
        <v>0</v>
      </c>
      <c r="M18" s="95"/>
      <c r="N18" s="141"/>
      <c r="O18" s="141"/>
      <c r="P18" s="141"/>
      <c r="Q18" s="141"/>
      <c r="R18" s="137"/>
      <c r="S18" s="280"/>
      <c r="T18" s="131"/>
      <c r="U18" s="131"/>
      <c r="V18" s="280"/>
      <c r="W18" s="131">
        <f t="shared" si="2"/>
        <v>0</v>
      </c>
      <c r="X18" s="131"/>
      <c r="Y18" s="174">
        <f t="shared" si="3"/>
        <v>0</v>
      </c>
      <c r="Z18" s="96"/>
    </row>
    <row r="19" spans="1:26" s="102" customFormat="1" ht="12.75" customHeight="1" x14ac:dyDescent="0.2">
      <c r="A19" s="301"/>
      <c r="B19" s="128" t="s">
        <v>312</v>
      </c>
      <c r="C19" s="128" t="s">
        <v>320</v>
      </c>
      <c r="D19" s="128"/>
      <c r="E19" s="129"/>
      <c r="F19" s="131">
        <f>112766+1200</f>
        <v>113966</v>
      </c>
      <c r="G19" s="131"/>
      <c r="H19" s="174">
        <f t="shared" si="0"/>
        <v>113966</v>
      </c>
      <c r="I19" s="927"/>
      <c r="J19" s="131"/>
      <c r="K19" s="131"/>
      <c r="L19" s="174">
        <f t="shared" si="1"/>
        <v>0</v>
      </c>
      <c r="M19" s="95"/>
      <c r="N19" s="141"/>
      <c r="O19" s="141"/>
      <c r="P19" s="141"/>
      <c r="Q19" s="141"/>
      <c r="R19" s="137"/>
      <c r="S19" s="280"/>
      <c r="T19" s="137"/>
      <c r="U19" s="228"/>
      <c r="V19" s="280"/>
      <c r="W19" s="131">
        <f t="shared" si="2"/>
        <v>0</v>
      </c>
      <c r="X19" s="131"/>
      <c r="Y19" s="174">
        <f t="shared" si="3"/>
        <v>0</v>
      </c>
      <c r="Z19" s="96"/>
    </row>
    <row r="20" spans="1:26" s="102" customFormat="1" ht="12.75" customHeight="1" x14ac:dyDescent="0.2">
      <c r="A20" s="301"/>
      <c r="B20" s="128" t="s">
        <v>312</v>
      </c>
      <c r="C20" s="128" t="s">
        <v>511</v>
      </c>
      <c r="D20" s="128"/>
      <c r="E20" s="129"/>
      <c r="F20" s="131">
        <f>236446+2400</f>
        <v>238846</v>
      </c>
      <c r="G20" s="131"/>
      <c r="H20" s="174">
        <f t="shared" si="0"/>
        <v>238846</v>
      </c>
      <c r="I20" s="927"/>
      <c r="J20" s="131"/>
      <c r="K20" s="131"/>
      <c r="L20" s="174">
        <f t="shared" si="1"/>
        <v>0</v>
      </c>
      <c r="M20" s="95"/>
      <c r="N20" s="141"/>
      <c r="O20" s="141"/>
      <c r="P20" s="141"/>
      <c r="Q20" s="141"/>
      <c r="R20" s="137"/>
      <c r="S20" s="280"/>
      <c r="T20" s="137"/>
      <c r="U20" s="228"/>
      <c r="V20" s="280"/>
      <c r="W20" s="131">
        <f t="shared" si="2"/>
        <v>0</v>
      </c>
      <c r="X20" s="131"/>
      <c r="Y20" s="174">
        <f t="shared" si="3"/>
        <v>0</v>
      </c>
      <c r="Z20" s="96"/>
    </row>
    <row r="21" spans="1:26" s="102" customFormat="1" ht="12.75" customHeight="1" x14ac:dyDescent="0.2">
      <c r="A21" s="301"/>
      <c r="B21" s="128" t="s">
        <v>312</v>
      </c>
      <c r="C21" s="52" t="s">
        <v>512</v>
      </c>
      <c r="D21" s="52"/>
      <c r="E21" s="56"/>
      <c r="F21" s="131">
        <f>127715+1200</f>
        <v>128915</v>
      </c>
      <c r="G21" s="131"/>
      <c r="H21" s="174">
        <f t="shared" si="0"/>
        <v>128915</v>
      </c>
      <c r="I21" s="953"/>
      <c r="J21" s="131"/>
      <c r="K21" s="131"/>
      <c r="L21" s="174">
        <f t="shared" si="1"/>
        <v>0</v>
      </c>
      <c r="M21" s="95"/>
      <c r="N21" s="141"/>
      <c r="O21" s="141"/>
      <c r="P21" s="141"/>
      <c r="Q21" s="141"/>
      <c r="R21" s="137"/>
      <c r="S21" s="280"/>
      <c r="T21" s="137"/>
      <c r="U21" s="131"/>
      <c r="V21" s="280"/>
      <c r="W21" s="131">
        <f t="shared" si="2"/>
        <v>0</v>
      </c>
      <c r="X21" s="131"/>
      <c r="Y21" s="174">
        <f t="shared" si="3"/>
        <v>0</v>
      </c>
      <c r="Z21" s="96"/>
    </row>
    <row r="22" spans="1:26" s="102" customFormat="1" ht="12.75" customHeight="1" x14ac:dyDescent="0.2">
      <c r="A22" s="301"/>
      <c r="B22" s="128" t="s">
        <v>312</v>
      </c>
      <c r="C22" s="128" t="s">
        <v>263</v>
      </c>
      <c r="D22" s="128"/>
      <c r="E22" s="128"/>
      <c r="F22" s="131">
        <f>113171+1200</f>
        <v>114371</v>
      </c>
      <c r="G22" s="131"/>
      <c r="H22" s="174">
        <f t="shared" si="0"/>
        <v>114371</v>
      </c>
      <c r="I22" s="926"/>
      <c r="J22" s="131"/>
      <c r="K22" s="131"/>
      <c r="L22" s="174">
        <f t="shared" si="1"/>
        <v>0</v>
      </c>
      <c r="M22" s="95"/>
      <c r="N22" s="141"/>
      <c r="O22" s="141"/>
      <c r="P22" s="141"/>
      <c r="Q22" s="141"/>
      <c r="R22" s="137"/>
      <c r="S22" s="280"/>
      <c r="T22" s="137"/>
      <c r="U22" s="228"/>
      <c r="V22" s="280"/>
      <c r="W22" s="131">
        <f t="shared" si="2"/>
        <v>0</v>
      </c>
      <c r="X22" s="131"/>
      <c r="Y22" s="174">
        <f t="shared" si="3"/>
        <v>0</v>
      </c>
      <c r="Z22" s="96"/>
    </row>
    <row r="23" spans="1:26" s="102" customFormat="1" ht="12.75" customHeight="1" x14ac:dyDescent="0.2">
      <c r="A23" s="301"/>
      <c r="B23" s="128" t="s">
        <v>312</v>
      </c>
      <c r="C23" s="128" t="s">
        <v>264</v>
      </c>
      <c r="D23" s="128"/>
      <c r="E23" s="129"/>
      <c r="F23" s="131">
        <f>254577+2400</f>
        <v>256977</v>
      </c>
      <c r="G23" s="131"/>
      <c r="H23" s="174">
        <f t="shared" si="0"/>
        <v>256977</v>
      </c>
      <c r="I23" s="927"/>
      <c r="J23" s="131"/>
      <c r="K23" s="131"/>
      <c r="L23" s="174">
        <f t="shared" si="1"/>
        <v>0</v>
      </c>
      <c r="M23" s="95"/>
      <c r="N23" s="141"/>
      <c r="O23" s="141"/>
      <c r="P23" s="141"/>
      <c r="Q23" s="141"/>
      <c r="R23" s="137"/>
      <c r="S23" s="280"/>
      <c r="T23" s="137"/>
      <c r="U23" s="228"/>
      <c r="V23" s="280"/>
      <c r="W23" s="131">
        <f t="shared" si="2"/>
        <v>0</v>
      </c>
      <c r="X23" s="131"/>
      <c r="Y23" s="174">
        <f t="shared" si="3"/>
        <v>0</v>
      </c>
      <c r="Z23" s="96"/>
    </row>
    <row r="24" spans="1:26" s="102" customFormat="1" ht="12.75" customHeight="1" x14ac:dyDescent="0.2">
      <c r="A24" s="301"/>
      <c r="B24" s="128" t="s">
        <v>312</v>
      </c>
      <c r="C24" s="280" t="s">
        <v>654</v>
      </c>
      <c r="D24" s="128"/>
      <c r="E24" s="129"/>
      <c r="F24" s="131">
        <f>185992+1800</f>
        <v>187792</v>
      </c>
      <c r="G24" s="131"/>
      <c r="H24" s="174">
        <f t="shared" si="0"/>
        <v>187792</v>
      </c>
      <c r="I24" s="927"/>
      <c r="J24" s="131"/>
      <c r="K24" s="131"/>
      <c r="L24" s="174">
        <f t="shared" si="1"/>
        <v>0</v>
      </c>
      <c r="M24" s="95"/>
      <c r="N24" s="141"/>
      <c r="O24" s="141"/>
      <c r="P24" s="141"/>
      <c r="Q24" s="141"/>
      <c r="R24" s="137"/>
      <c r="S24" s="280"/>
      <c r="T24" s="137"/>
      <c r="U24" s="131"/>
      <c r="V24" s="280"/>
      <c r="W24" s="131">
        <f t="shared" si="2"/>
        <v>0</v>
      </c>
      <c r="X24" s="131"/>
      <c r="Y24" s="174">
        <f t="shared" si="3"/>
        <v>0</v>
      </c>
      <c r="Z24" s="96"/>
    </row>
    <row r="25" spans="1:26" s="102" customFormat="1" ht="12.75" customHeight="1" x14ac:dyDescent="0.2">
      <c r="A25" s="301"/>
      <c r="B25" s="128" t="s">
        <v>312</v>
      </c>
      <c r="C25" s="128" t="s">
        <v>655</v>
      </c>
      <c r="D25" s="128"/>
      <c r="E25" s="129"/>
      <c r="F25" s="131">
        <f>126243+1400</f>
        <v>127643</v>
      </c>
      <c r="G25" s="131"/>
      <c r="H25" s="174">
        <f t="shared" si="0"/>
        <v>127643</v>
      </c>
      <c r="I25" s="927"/>
      <c r="J25" s="131"/>
      <c r="K25" s="131"/>
      <c r="L25" s="174">
        <f t="shared" si="1"/>
        <v>0</v>
      </c>
      <c r="M25" s="95"/>
      <c r="N25" s="141"/>
      <c r="O25" s="141"/>
      <c r="P25" s="141"/>
      <c r="Q25" s="141"/>
      <c r="R25" s="137"/>
      <c r="S25" s="280"/>
      <c r="T25" s="137"/>
      <c r="U25" s="131"/>
      <c r="V25" s="280"/>
      <c r="W25" s="131">
        <f t="shared" si="2"/>
        <v>0</v>
      </c>
      <c r="X25" s="131"/>
      <c r="Y25" s="174">
        <f t="shared" si="3"/>
        <v>0</v>
      </c>
      <c r="Z25" s="96"/>
    </row>
    <row r="26" spans="1:26" s="102" customFormat="1" ht="12.75" customHeight="1" x14ac:dyDescent="0.2">
      <c r="A26" s="301"/>
      <c r="B26" s="128" t="s">
        <v>312</v>
      </c>
      <c r="C26" s="280" t="s">
        <v>1268</v>
      </c>
      <c r="D26" s="350"/>
      <c r="E26" s="129"/>
      <c r="F26" s="131">
        <f>186733+2000</f>
        <v>188733</v>
      </c>
      <c r="G26" s="131"/>
      <c r="H26" s="174">
        <f t="shared" si="0"/>
        <v>188733</v>
      </c>
      <c r="I26" s="927"/>
      <c r="J26" s="131"/>
      <c r="K26" s="131"/>
      <c r="L26" s="174">
        <f t="shared" si="1"/>
        <v>0</v>
      </c>
      <c r="M26" s="95"/>
      <c r="N26" s="141"/>
      <c r="O26" s="141"/>
      <c r="P26" s="141"/>
      <c r="Q26" s="141"/>
      <c r="R26" s="137"/>
      <c r="S26" s="280"/>
      <c r="T26" s="137"/>
      <c r="U26" s="131"/>
      <c r="V26" s="280"/>
      <c r="W26" s="131">
        <f t="shared" si="2"/>
        <v>0</v>
      </c>
      <c r="X26" s="131"/>
      <c r="Y26" s="174">
        <f t="shared" si="3"/>
        <v>0</v>
      </c>
      <c r="Z26" s="96"/>
    </row>
    <row r="27" spans="1:26" s="102" customFormat="1" ht="12.75" customHeight="1" x14ac:dyDescent="0.2">
      <c r="A27" s="301"/>
      <c r="B27" s="128" t="s">
        <v>312</v>
      </c>
      <c r="C27" s="128" t="s">
        <v>1256</v>
      </c>
      <c r="D27" s="350"/>
      <c r="E27" s="129"/>
      <c r="F27" s="131">
        <f>208298+1800</f>
        <v>210098</v>
      </c>
      <c r="G27" s="131"/>
      <c r="H27" s="174">
        <f t="shared" si="0"/>
        <v>210098</v>
      </c>
      <c r="I27" s="927"/>
      <c r="J27" s="131"/>
      <c r="K27" s="131"/>
      <c r="L27" s="174">
        <f t="shared" si="1"/>
        <v>0</v>
      </c>
      <c r="M27" s="95"/>
      <c r="N27" s="141"/>
      <c r="O27" s="141"/>
      <c r="P27" s="141"/>
      <c r="Q27" s="141"/>
      <c r="R27" s="137"/>
      <c r="S27" s="280"/>
      <c r="T27" s="137"/>
      <c r="U27" s="131"/>
      <c r="V27" s="280"/>
      <c r="W27" s="131">
        <f>J27+N27+Q27+T27</f>
        <v>0</v>
      </c>
      <c r="X27" s="131"/>
      <c r="Y27" s="174">
        <f>SUM(W27:X27)</f>
        <v>0</v>
      </c>
      <c r="Z27" s="96"/>
    </row>
    <row r="28" spans="1:26" s="102" customFormat="1" ht="12.75" hidden="1" customHeight="1" x14ac:dyDescent="0.2">
      <c r="A28" s="301"/>
      <c r="B28" s="128" t="s">
        <v>312</v>
      </c>
      <c r="C28" s="280" t="s">
        <v>239</v>
      </c>
      <c r="D28" s="350"/>
      <c r="E28" s="129"/>
      <c r="F28" s="131"/>
      <c r="G28" s="131"/>
      <c r="H28" s="174">
        <f t="shared" ref="H28:H38" si="4">SUM(F28:G28)</f>
        <v>0</v>
      </c>
      <c r="I28" s="927"/>
      <c r="J28" s="131"/>
      <c r="K28" s="131"/>
      <c r="L28" s="174">
        <f t="shared" ref="L28:L38" si="5">SUM(J28:K28)</f>
        <v>0</v>
      </c>
      <c r="M28" s="95"/>
      <c r="N28" s="141"/>
      <c r="O28" s="141"/>
      <c r="P28" s="141"/>
      <c r="Q28" s="141"/>
      <c r="R28" s="137"/>
      <c r="S28" s="280"/>
      <c r="T28" s="137"/>
      <c r="U28" s="131"/>
      <c r="V28" s="280"/>
      <c r="W28" s="131">
        <f t="shared" ref="W28:W38" si="6">J28+N28+Q28+T28</f>
        <v>0</v>
      </c>
      <c r="X28" s="131"/>
      <c r="Y28" s="174">
        <f t="shared" ref="Y28:Y38" si="7">SUM(W28:X28)</f>
        <v>0</v>
      </c>
      <c r="Z28" s="96"/>
    </row>
    <row r="29" spans="1:26" s="102" customFormat="1" ht="12.75" hidden="1" customHeight="1" x14ac:dyDescent="0.2">
      <c r="A29" s="301"/>
      <c r="B29" s="128" t="s">
        <v>312</v>
      </c>
      <c r="C29" s="280" t="s">
        <v>240</v>
      </c>
      <c r="D29" s="350"/>
      <c r="E29" s="129"/>
      <c r="F29" s="131"/>
      <c r="G29" s="131"/>
      <c r="H29" s="174">
        <f t="shared" si="4"/>
        <v>0</v>
      </c>
      <c r="I29" s="927"/>
      <c r="J29" s="131"/>
      <c r="K29" s="131"/>
      <c r="L29" s="174">
        <f t="shared" si="5"/>
        <v>0</v>
      </c>
      <c r="M29" s="95"/>
      <c r="N29" s="141"/>
      <c r="O29" s="141"/>
      <c r="P29" s="141"/>
      <c r="Q29" s="141"/>
      <c r="R29" s="137"/>
      <c r="S29" s="280"/>
      <c r="T29" s="137"/>
      <c r="U29" s="131"/>
      <c r="V29" s="280"/>
      <c r="W29" s="131">
        <f t="shared" si="6"/>
        <v>0</v>
      </c>
      <c r="X29" s="131"/>
      <c r="Y29" s="174">
        <f t="shared" si="7"/>
        <v>0</v>
      </c>
      <c r="Z29" s="96"/>
    </row>
    <row r="30" spans="1:26" s="102" customFormat="1" ht="12.75" hidden="1" customHeight="1" x14ac:dyDescent="0.2">
      <c r="A30" s="301"/>
      <c r="B30" s="128" t="s">
        <v>312</v>
      </c>
      <c r="C30" s="280" t="s">
        <v>241</v>
      </c>
      <c r="D30" s="350"/>
      <c r="E30" s="129"/>
      <c r="F30" s="131"/>
      <c r="G30" s="131"/>
      <c r="H30" s="174">
        <f t="shared" si="4"/>
        <v>0</v>
      </c>
      <c r="I30" s="927"/>
      <c r="J30" s="131"/>
      <c r="K30" s="131"/>
      <c r="L30" s="174">
        <f t="shared" si="5"/>
        <v>0</v>
      </c>
      <c r="M30" s="95"/>
      <c r="N30" s="141"/>
      <c r="O30" s="141"/>
      <c r="P30" s="141"/>
      <c r="Q30" s="141"/>
      <c r="R30" s="137"/>
      <c r="S30" s="280"/>
      <c r="T30" s="137"/>
      <c r="U30" s="131"/>
      <c r="V30" s="280"/>
      <c r="W30" s="131">
        <f t="shared" si="6"/>
        <v>0</v>
      </c>
      <c r="X30" s="131"/>
      <c r="Y30" s="174">
        <f t="shared" si="7"/>
        <v>0</v>
      </c>
      <c r="Z30" s="96"/>
    </row>
    <row r="31" spans="1:26" s="102" customFormat="1" ht="12.75" hidden="1" customHeight="1" x14ac:dyDescent="0.2">
      <c r="A31" s="301"/>
      <c r="B31" s="128" t="s">
        <v>312</v>
      </c>
      <c r="C31" s="280" t="s">
        <v>242</v>
      </c>
      <c r="D31" s="350"/>
      <c r="E31" s="129"/>
      <c r="F31" s="131"/>
      <c r="G31" s="131"/>
      <c r="H31" s="174">
        <f t="shared" si="4"/>
        <v>0</v>
      </c>
      <c r="I31" s="927"/>
      <c r="J31" s="131"/>
      <c r="K31" s="131"/>
      <c r="L31" s="174">
        <f t="shared" si="5"/>
        <v>0</v>
      </c>
      <c r="M31" s="95"/>
      <c r="N31" s="141"/>
      <c r="O31" s="141"/>
      <c r="P31" s="141"/>
      <c r="Q31" s="141"/>
      <c r="R31" s="137"/>
      <c r="S31" s="280"/>
      <c r="T31" s="137"/>
      <c r="U31" s="131"/>
      <c r="V31" s="280"/>
      <c r="W31" s="131">
        <f t="shared" si="6"/>
        <v>0</v>
      </c>
      <c r="X31" s="131"/>
      <c r="Y31" s="174">
        <f t="shared" si="7"/>
        <v>0</v>
      </c>
      <c r="Z31" s="96"/>
    </row>
    <row r="32" spans="1:26" s="102" customFormat="1" ht="12.75" hidden="1" customHeight="1" x14ac:dyDescent="0.2">
      <c r="A32" s="301"/>
      <c r="B32" s="128" t="s">
        <v>312</v>
      </c>
      <c r="C32" s="280" t="s">
        <v>243</v>
      </c>
      <c r="D32" s="350"/>
      <c r="E32" s="129"/>
      <c r="F32" s="131"/>
      <c r="G32" s="131"/>
      <c r="H32" s="174">
        <f t="shared" si="4"/>
        <v>0</v>
      </c>
      <c r="I32" s="927"/>
      <c r="J32" s="131"/>
      <c r="K32" s="131"/>
      <c r="L32" s="174">
        <f t="shared" si="5"/>
        <v>0</v>
      </c>
      <c r="M32" s="95"/>
      <c r="N32" s="141"/>
      <c r="O32" s="141"/>
      <c r="P32" s="141"/>
      <c r="Q32" s="141"/>
      <c r="R32" s="137"/>
      <c r="S32" s="280"/>
      <c r="T32" s="137"/>
      <c r="U32" s="131"/>
      <c r="V32" s="280"/>
      <c r="W32" s="131">
        <f t="shared" si="6"/>
        <v>0</v>
      </c>
      <c r="X32" s="131"/>
      <c r="Y32" s="174">
        <f t="shared" si="7"/>
        <v>0</v>
      </c>
      <c r="Z32" s="96"/>
    </row>
    <row r="33" spans="1:26" s="102" customFormat="1" ht="12.75" hidden="1" customHeight="1" x14ac:dyDescent="0.2">
      <c r="A33" s="301"/>
      <c r="B33" s="128" t="s">
        <v>312</v>
      </c>
      <c r="C33" s="280" t="s">
        <v>244</v>
      </c>
      <c r="D33" s="350"/>
      <c r="E33" s="129"/>
      <c r="F33" s="131"/>
      <c r="G33" s="131"/>
      <c r="H33" s="174">
        <f t="shared" si="4"/>
        <v>0</v>
      </c>
      <c r="I33" s="927"/>
      <c r="J33" s="131"/>
      <c r="K33" s="131"/>
      <c r="L33" s="174">
        <f t="shared" si="5"/>
        <v>0</v>
      </c>
      <c r="M33" s="95"/>
      <c r="N33" s="141"/>
      <c r="O33" s="141"/>
      <c r="P33" s="141"/>
      <c r="Q33" s="141"/>
      <c r="R33" s="137"/>
      <c r="S33" s="280"/>
      <c r="T33" s="137"/>
      <c r="U33" s="131"/>
      <c r="V33" s="280"/>
      <c r="W33" s="131">
        <f t="shared" si="6"/>
        <v>0</v>
      </c>
      <c r="X33" s="131"/>
      <c r="Y33" s="174">
        <f t="shared" si="7"/>
        <v>0</v>
      </c>
      <c r="Z33" s="96"/>
    </row>
    <row r="34" spans="1:26" ht="13.5" hidden="1" customHeight="1" x14ac:dyDescent="0.2">
      <c r="A34" s="301"/>
      <c r="B34" s="128" t="s">
        <v>312</v>
      </c>
      <c r="C34" s="280" t="s">
        <v>245</v>
      </c>
      <c r="D34" s="337"/>
      <c r="E34" s="129"/>
      <c r="F34" s="131"/>
      <c r="G34" s="131"/>
      <c r="H34" s="174">
        <f t="shared" si="4"/>
        <v>0</v>
      </c>
      <c r="I34" s="927"/>
      <c r="J34" s="131"/>
      <c r="K34" s="131"/>
      <c r="L34" s="174">
        <f t="shared" si="5"/>
        <v>0</v>
      </c>
      <c r="M34" s="95"/>
      <c r="N34" s="141"/>
      <c r="O34" s="141"/>
      <c r="P34" s="141"/>
      <c r="Q34" s="141"/>
      <c r="R34" s="137"/>
      <c r="S34" s="280"/>
      <c r="T34" s="137"/>
      <c r="U34" s="131"/>
      <c r="V34" s="280"/>
      <c r="W34" s="131">
        <f t="shared" si="6"/>
        <v>0</v>
      </c>
      <c r="X34" s="131"/>
      <c r="Y34" s="174">
        <f t="shared" si="7"/>
        <v>0</v>
      </c>
    </row>
    <row r="35" spans="1:26" ht="13.5" hidden="1" customHeight="1" x14ac:dyDescent="0.2">
      <c r="A35" s="301"/>
      <c r="B35" s="128" t="s">
        <v>312</v>
      </c>
      <c r="C35" s="280" t="s">
        <v>246</v>
      </c>
      <c r="D35" s="128"/>
      <c r="E35" s="129"/>
      <c r="F35" s="131"/>
      <c r="G35" s="131"/>
      <c r="H35" s="174">
        <f t="shared" si="4"/>
        <v>0</v>
      </c>
      <c r="I35" s="927"/>
      <c r="J35" s="131"/>
      <c r="K35" s="131"/>
      <c r="L35" s="174">
        <f t="shared" si="5"/>
        <v>0</v>
      </c>
      <c r="M35" s="95"/>
      <c r="N35" s="141"/>
      <c r="O35" s="141"/>
      <c r="P35" s="141"/>
      <c r="Q35" s="141"/>
      <c r="R35" s="137"/>
      <c r="S35" s="280"/>
      <c r="T35" s="137"/>
      <c r="U35" s="131"/>
      <c r="V35" s="280"/>
      <c r="W35" s="131">
        <f t="shared" si="6"/>
        <v>0</v>
      </c>
      <c r="X35" s="131"/>
      <c r="Y35" s="174">
        <f t="shared" si="7"/>
        <v>0</v>
      </c>
      <c r="Z35" s="133"/>
    </row>
    <row r="36" spans="1:26" ht="12.75" hidden="1" customHeight="1" x14ac:dyDescent="0.2">
      <c r="A36" s="301"/>
      <c r="B36" s="128" t="s">
        <v>312</v>
      </c>
      <c r="C36" s="280" t="s">
        <v>247</v>
      </c>
      <c r="D36" s="128"/>
      <c r="E36" s="129"/>
      <c r="F36" s="131"/>
      <c r="G36" s="131"/>
      <c r="H36" s="174">
        <f t="shared" si="4"/>
        <v>0</v>
      </c>
      <c r="I36" s="927"/>
      <c r="J36" s="131"/>
      <c r="K36" s="131"/>
      <c r="L36" s="174">
        <f t="shared" si="5"/>
        <v>0</v>
      </c>
      <c r="M36" s="95"/>
      <c r="N36" s="141"/>
      <c r="O36" s="141"/>
      <c r="P36" s="141"/>
      <c r="Q36" s="141"/>
      <c r="R36" s="137"/>
      <c r="S36" s="280"/>
      <c r="T36" s="137"/>
      <c r="U36" s="131"/>
      <c r="V36" s="280"/>
      <c r="W36" s="131">
        <f t="shared" si="6"/>
        <v>0</v>
      </c>
      <c r="X36" s="131"/>
      <c r="Y36" s="174">
        <f t="shared" si="7"/>
        <v>0</v>
      </c>
    </row>
    <row r="37" spans="1:26" ht="13.5" hidden="1" customHeight="1" x14ac:dyDescent="0.2">
      <c r="A37" s="301"/>
      <c r="B37" s="128" t="s">
        <v>312</v>
      </c>
      <c r="C37" s="128" t="s">
        <v>447</v>
      </c>
      <c r="D37" s="337"/>
      <c r="E37" s="129"/>
      <c r="F37" s="131"/>
      <c r="G37" s="131"/>
      <c r="H37" s="174">
        <f t="shared" si="4"/>
        <v>0</v>
      </c>
      <c r="I37" s="927"/>
      <c r="J37" s="131"/>
      <c r="K37" s="131"/>
      <c r="L37" s="174">
        <f t="shared" si="5"/>
        <v>0</v>
      </c>
      <c r="M37" s="95"/>
      <c r="N37" s="141"/>
      <c r="O37" s="141"/>
      <c r="P37" s="141"/>
      <c r="Q37" s="141"/>
      <c r="R37" s="137"/>
      <c r="S37" s="280"/>
      <c r="T37" s="137"/>
      <c r="U37" s="131"/>
      <c r="V37" s="280"/>
      <c r="W37" s="131">
        <f t="shared" si="6"/>
        <v>0</v>
      </c>
      <c r="X37" s="131"/>
      <c r="Y37" s="174">
        <f t="shared" si="7"/>
        <v>0</v>
      </c>
    </row>
    <row r="38" spans="1:26" ht="13.5" hidden="1" customHeight="1" x14ac:dyDescent="0.2">
      <c r="A38" s="301"/>
      <c r="B38" s="128" t="s">
        <v>312</v>
      </c>
      <c r="C38" s="128" t="s">
        <v>448</v>
      </c>
      <c r="D38" s="337"/>
      <c r="E38" s="129"/>
      <c r="F38" s="131"/>
      <c r="G38" s="131"/>
      <c r="H38" s="174">
        <f t="shared" si="4"/>
        <v>0</v>
      </c>
      <c r="I38" s="927"/>
      <c r="J38" s="131"/>
      <c r="K38" s="131"/>
      <c r="L38" s="174">
        <f t="shared" si="5"/>
        <v>0</v>
      </c>
      <c r="M38" s="95"/>
      <c r="N38" s="141"/>
      <c r="O38" s="141"/>
      <c r="P38" s="141"/>
      <c r="Q38" s="141"/>
      <c r="R38" s="137"/>
      <c r="S38" s="280"/>
      <c r="T38" s="137"/>
      <c r="U38" s="131"/>
      <c r="V38" s="280"/>
      <c r="W38" s="131">
        <f t="shared" si="6"/>
        <v>0</v>
      </c>
      <c r="X38" s="131"/>
      <c r="Y38" s="174">
        <f t="shared" si="7"/>
        <v>0</v>
      </c>
    </row>
    <row r="39" spans="1:26" ht="6" hidden="1" customHeight="1" x14ac:dyDescent="0.2">
      <c r="A39" s="301"/>
      <c r="B39" s="337"/>
      <c r="C39" s="128"/>
      <c r="D39" s="337"/>
      <c r="E39" s="129"/>
      <c r="F39" s="131"/>
      <c r="G39" s="131"/>
      <c r="H39" s="174"/>
      <c r="I39" s="927"/>
      <c r="J39" s="131"/>
      <c r="K39" s="131"/>
      <c r="L39" s="174"/>
      <c r="M39" s="95"/>
      <c r="N39" s="141"/>
      <c r="O39" s="141"/>
      <c r="P39" s="141"/>
      <c r="Q39" s="141"/>
      <c r="R39" s="131"/>
      <c r="S39" s="280"/>
      <c r="T39" s="137"/>
      <c r="U39" s="131"/>
      <c r="V39" s="280"/>
      <c r="W39" s="131"/>
      <c r="X39" s="131"/>
      <c r="Y39" s="174"/>
    </row>
    <row r="40" spans="1:26" ht="13.5" hidden="1" customHeight="1" x14ac:dyDescent="0.2">
      <c r="A40" s="301"/>
      <c r="B40" s="128" t="s">
        <v>312</v>
      </c>
      <c r="C40" s="128" t="s">
        <v>449</v>
      </c>
      <c r="D40" s="337"/>
      <c r="E40" s="129"/>
      <c r="F40" s="131"/>
      <c r="G40" s="131"/>
      <c r="H40" s="174">
        <f>SUM(F40:G40)</f>
        <v>0</v>
      </c>
      <c r="I40" s="927"/>
      <c r="J40" s="131"/>
      <c r="K40" s="131"/>
      <c r="L40" s="174">
        <f>SUM(J40:K40)</f>
        <v>0</v>
      </c>
      <c r="M40" s="95"/>
      <c r="N40" s="141"/>
      <c r="O40" s="141"/>
      <c r="P40" s="141"/>
      <c r="Q40" s="141"/>
      <c r="R40" s="280"/>
      <c r="S40" s="280"/>
      <c r="T40" s="137"/>
      <c r="U40" s="131"/>
      <c r="V40" s="280"/>
      <c r="W40" s="131">
        <f>J40+N40+Q40+T40</f>
        <v>0</v>
      </c>
      <c r="X40" s="131"/>
      <c r="Y40" s="174">
        <f>SUM(W40:X40)</f>
        <v>0</v>
      </c>
      <c r="Z40" s="133"/>
    </row>
    <row r="41" spans="1:26" ht="13.5" hidden="1" customHeight="1" x14ac:dyDescent="0.2">
      <c r="A41" s="301"/>
      <c r="B41" s="128" t="s">
        <v>312</v>
      </c>
      <c r="C41" s="128" t="s">
        <v>503</v>
      </c>
      <c r="D41" s="337"/>
      <c r="E41" s="129"/>
      <c r="F41" s="131"/>
      <c r="G41" s="131"/>
      <c r="H41" s="174">
        <f>SUM(F41:G41)</f>
        <v>0</v>
      </c>
      <c r="I41" s="927"/>
      <c r="J41" s="131"/>
      <c r="K41" s="131"/>
      <c r="L41" s="174">
        <f>SUM(J41:K41)</f>
        <v>0</v>
      </c>
      <c r="M41" s="95"/>
      <c r="N41" s="141"/>
      <c r="O41" s="141"/>
      <c r="P41" s="141"/>
      <c r="Q41" s="141"/>
      <c r="R41" s="131"/>
      <c r="S41" s="280"/>
      <c r="T41" s="137"/>
      <c r="U41" s="131"/>
      <c r="V41" s="280"/>
      <c r="W41" s="131">
        <f>J41+N41+Q41+T41</f>
        <v>0</v>
      </c>
      <c r="X41" s="131"/>
      <c r="Y41" s="174">
        <f>SUM(W41:X41)</f>
        <v>0</v>
      </c>
    </row>
    <row r="42" spans="1:26" hidden="1" x14ac:dyDescent="0.2">
      <c r="A42" s="301"/>
      <c r="B42" s="128" t="s">
        <v>312</v>
      </c>
      <c r="C42" s="128" t="s">
        <v>502</v>
      </c>
      <c r="D42" s="128"/>
      <c r="E42" s="129"/>
      <c r="F42" s="131"/>
      <c r="G42" s="131"/>
      <c r="H42" s="174">
        <f>SUM(F42:G42)</f>
        <v>0</v>
      </c>
      <c r="I42" s="927"/>
      <c r="J42" s="131"/>
      <c r="K42" s="131"/>
      <c r="L42" s="174">
        <f>SUM(J42:K42)</f>
        <v>0</v>
      </c>
      <c r="M42" s="95"/>
      <c r="N42" s="141"/>
      <c r="O42" s="141"/>
      <c r="P42" s="141"/>
      <c r="Q42" s="141"/>
      <c r="R42" s="280"/>
      <c r="S42" s="280"/>
      <c r="T42" s="137"/>
      <c r="U42" s="131"/>
      <c r="V42" s="280"/>
      <c r="W42" s="131">
        <f>J42+N42+Q42+T42</f>
        <v>0</v>
      </c>
      <c r="X42" s="131"/>
      <c r="Y42" s="174">
        <f>SUM(W42:X42)</f>
        <v>0</v>
      </c>
      <c r="Z42" s="133"/>
    </row>
    <row r="43" spans="1:26" ht="6" customHeight="1" x14ac:dyDescent="0.2">
      <c r="A43" s="301"/>
      <c r="B43" s="128"/>
      <c r="C43" s="128"/>
      <c r="D43" s="128"/>
      <c r="E43" s="129"/>
      <c r="F43" s="131"/>
      <c r="G43" s="131"/>
      <c r="H43" s="174"/>
      <c r="I43" s="927"/>
      <c r="J43" s="131"/>
      <c r="K43" s="131"/>
      <c r="L43" s="174"/>
      <c r="M43" s="95"/>
      <c r="N43" s="141"/>
      <c r="O43" s="141"/>
      <c r="P43" s="141"/>
      <c r="Q43" s="141"/>
      <c r="R43" s="280"/>
      <c r="S43" s="280"/>
      <c r="T43" s="137"/>
      <c r="U43" s="131"/>
      <c r="V43" s="280"/>
      <c r="W43" s="131"/>
      <c r="X43" s="131"/>
      <c r="Y43" s="174"/>
      <c r="Z43" s="133"/>
    </row>
    <row r="44" spans="1:26" x14ac:dyDescent="0.2">
      <c r="A44" s="301"/>
      <c r="B44" s="128" t="s">
        <v>312</v>
      </c>
      <c r="C44" s="128" t="s">
        <v>504</v>
      </c>
      <c r="D44" s="128"/>
      <c r="E44" s="129"/>
      <c r="F44" s="131">
        <f>59310+1594</f>
        <v>60904</v>
      </c>
      <c r="G44" s="131"/>
      <c r="H44" s="174">
        <f>SUM(F44:G44)</f>
        <v>60904</v>
      </c>
      <c r="I44" s="927"/>
      <c r="J44" s="131"/>
      <c r="K44" s="131"/>
      <c r="L44" s="174">
        <f>SUM(J44:K44)</f>
        <v>0</v>
      </c>
      <c r="M44" s="95"/>
      <c r="N44" s="141"/>
      <c r="O44" s="141"/>
      <c r="P44" s="141"/>
      <c r="Q44" s="141"/>
      <c r="R44" s="280"/>
      <c r="S44" s="280"/>
      <c r="T44" s="137"/>
      <c r="U44" s="131"/>
      <c r="V44" s="280"/>
      <c r="W44" s="131">
        <f>J44+N44+Q44+T44</f>
        <v>0</v>
      </c>
      <c r="X44" s="131"/>
      <c r="Y44" s="174">
        <f>SUM(W44:X44)</f>
        <v>0</v>
      </c>
      <c r="Z44" s="133"/>
    </row>
    <row r="45" spans="1:26" x14ac:dyDescent="0.2">
      <c r="A45" s="301"/>
      <c r="B45" s="128" t="s">
        <v>312</v>
      </c>
      <c r="C45" s="128" t="s">
        <v>183</v>
      </c>
      <c r="D45" s="128"/>
      <c r="E45" s="129"/>
      <c r="F45" s="131">
        <f>144882+3120</f>
        <v>148002</v>
      </c>
      <c r="G45" s="131"/>
      <c r="H45" s="174">
        <f>SUM(F45:G45)</f>
        <v>148002</v>
      </c>
      <c r="I45" s="927"/>
      <c r="J45" s="131"/>
      <c r="K45" s="131"/>
      <c r="L45" s="174">
        <f>SUM(J45:K45)</f>
        <v>0</v>
      </c>
      <c r="M45" s="95"/>
      <c r="N45" s="141"/>
      <c r="O45" s="141"/>
      <c r="P45" s="141"/>
      <c r="Q45" s="141"/>
      <c r="R45" s="280"/>
      <c r="S45" s="280"/>
      <c r="T45" s="137"/>
      <c r="U45" s="131"/>
      <c r="V45" s="280"/>
      <c r="W45" s="131">
        <f>J45+N45+Q45+T45</f>
        <v>0</v>
      </c>
      <c r="X45" s="131"/>
      <c r="Y45" s="174">
        <f>SUM(W45:X45)</f>
        <v>0</v>
      </c>
      <c r="Z45" s="133"/>
    </row>
    <row r="46" spans="1:26" x14ac:dyDescent="0.2">
      <c r="A46" s="301"/>
      <c r="B46" s="128" t="s">
        <v>312</v>
      </c>
      <c r="C46" s="128" t="s">
        <v>154</v>
      </c>
      <c r="D46" s="128"/>
      <c r="E46" s="129"/>
      <c r="F46" s="131">
        <f>130568+1030</f>
        <v>131598</v>
      </c>
      <c r="G46" s="131"/>
      <c r="H46" s="174">
        <f>SUM(F46:G46)</f>
        <v>131598</v>
      </c>
      <c r="I46" s="927"/>
      <c r="J46" s="131"/>
      <c r="K46" s="131"/>
      <c r="L46" s="174">
        <f>SUM(J46:K46)</f>
        <v>0</v>
      </c>
      <c r="M46" s="95"/>
      <c r="N46" s="141"/>
      <c r="O46" s="141"/>
      <c r="P46" s="141"/>
      <c r="Q46" s="141"/>
      <c r="R46" s="280"/>
      <c r="S46" s="280"/>
      <c r="T46" s="137"/>
      <c r="U46" s="131"/>
      <c r="V46" s="280"/>
      <c r="W46" s="131">
        <f>J46+N46+Q46+T46</f>
        <v>0</v>
      </c>
      <c r="X46" s="131"/>
      <c r="Y46" s="174">
        <f>SUM(W46:X46)</f>
        <v>0</v>
      </c>
      <c r="Z46" s="133"/>
    </row>
    <row r="47" spans="1:26" x14ac:dyDescent="0.2">
      <c r="A47" s="301"/>
      <c r="B47" s="128" t="s">
        <v>312</v>
      </c>
      <c r="C47" s="280" t="s">
        <v>155</v>
      </c>
      <c r="D47" s="128"/>
      <c r="E47" s="129"/>
      <c r="F47" s="131">
        <f>84879+1110</f>
        <v>85989</v>
      </c>
      <c r="G47" s="131"/>
      <c r="H47" s="174">
        <f>SUM(F47:G47)</f>
        <v>85989</v>
      </c>
      <c r="I47" s="927"/>
      <c r="J47" s="131"/>
      <c r="K47" s="131"/>
      <c r="L47" s="174">
        <f>SUM(J47:K47)</f>
        <v>0</v>
      </c>
      <c r="M47" s="95"/>
      <c r="N47" s="141"/>
      <c r="O47" s="141"/>
      <c r="P47" s="141"/>
      <c r="Q47" s="141"/>
      <c r="R47" s="280"/>
      <c r="S47" s="280"/>
      <c r="T47" s="137"/>
      <c r="U47" s="131"/>
      <c r="V47" s="280"/>
      <c r="W47" s="131">
        <f>J47+N47+Q47+T47</f>
        <v>0</v>
      </c>
      <c r="X47" s="131"/>
      <c r="Y47" s="174">
        <f>SUM(W47:X47)</f>
        <v>0</v>
      </c>
    </row>
    <row r="48" spans="1:26" x14ac:dyDescent="0.2">
      <c r="A48" s="301"/>
      <c r="B48" s="128" t="s">
        <v>312</v>
      </c>
      <c r="C48" s="280" t="s">
        <v>1288</v>
      </c>
      <c r="D48" s="128"/>
      <c r="E48" s="129"/>
      <c r="F48" s="131">
        <f>179451+2765</f>
        <v>182216</v>
      </c>
      <c r="G48" s="131"/>
      <c r="H48" s="174">
        <f>SUM(F48:G48)</f>
        <v>182216</v>
      </c>
      <c r="I48" s="927"/>
      <c r="J48" s="131"/>
      <c r="K48" s="131"/>
      <c r="L48" s="174">
        <f>SUM(J48:K48)</f>
        <v>0</v>
      </c>
      <c r="M48" s="95"/>
      <c r="N48" s="141"/>
      <c r="O48" s="141"/>
      <c r="P48" s="141"/>
      <c r="Q48" s="141"/>
      <c r="R48" s="280"/>
      <c r="S48" s="280"/>
      <c r="T48" s="137"/>
      <c r="U48" s="131"/>
      <c r="V48" s="280"/>
      <c r="W48" s="131">
        <f>J48+N48+Q48+T48</f>
        <v>0</v>
      </c>
      <c r="X48" s="131"/>
      <c r="Y48" s="174">
        <f>SUM(W48:X48)</f>
        <v>0</v>
      </c>
    </row>
    <row r="49" spans="1:26" ht="6" customHeight="1" x14ac:dyDescent="0.2">
      <c r="A49" s="301"/>
      <c r="B49" s="128"/>
      <c r="C49" s="280"/>
      <c r="D49" s="128"/>
      <c r="E49" s="129"/>
      <c r="F49" s="131"/>
      <c r="G49" s="131"/>
      <c r="H49" s="174"/>
      <c r="I49" s="927"/>
      <c r="J49" s="131"/>
      <c r="K49" s="131"/>
      <c r="L49" s="174"/>
      <c r="M49" s="95"/>
      <c r="N49" s="141"/>
      <c r="O49" s="141"/>
      <c r="P49" s="141"/>
      <c r="Q49" s="141"/>
      <c r="R49" s="280"/>
      <c r="S49" s="280"/>
      <c r="T49" s="137"/>
      <c r="U49" s="131"/>
      <c r="V49" s="280"/>
      <c r="W49" s="131"/>
      <c r="X49" s="131"/>
      <c r="Y49" s="174"/>
    </row>
    <row r="50" spans="1:26" x14ac:dyDescent="0.2">
      <c r="A50" s="301"/>
      <c r="B50" s="128" t="s">
        <v>312</v>
      </c>
      <c r="C50" s="280" t="s">
        <v>134</v>
      </c>
      <c r="D50" s="128"/>
      <c r="E50" s="129"/>
      <c r="F50" s="131">
        <f>318147+53050</f>
        <v>371197</v>
      </c>
      <c r="G50" s="131"/>
      <c r="H50" s="174">
        <f>SUM(F50:G50)</f>
        <v>371197</v>
      </c>
      <c r="I50" s="927"/>
      <c r="J50" s="131"/>
      <c r="K50" s="131"/>
      <c r="L50" s="174">
        <f>SUM(J50:K50)</f>
        <v>0</v>
      </c>
      <c r="M50" s="95"/>
      <c r="N50" s="141"/>
      <c r="O50" s="141"/>
      <c r="P50" s="141"/>
      <c r="Q50" s="141"/>
      <c r="R50" s="280"/>
      <c r="S50" s="280"/>
      <c r="T50" s="137"/>
      <c r="U50" s="131"/>
      <c r="V50" s="280"/>
      <c r="W50" s="131">
        <f>J50+N50+Q50+T50</f>
        <v>0</v>
      </c>
      <c r="X50" s="131"/>
      <c r="Y50" s="174">
        <f>SUM(W50:X50)</f>
        <v>0</v>
      </c>
    </row>
    <row r="51" spans="1:26" ht="6" customHeight="1" x14ac:dyDescent="0.2">
      <c r="A51" s="301"/>
      <c r="B51" s="128"/>
      <c r="C51" s="280"/>
      <c r="D51" s="128"/>
      <c r="E51" s="129"/>
      <c r="F51" s="131"/>
      <c r="G51" s="131"/>
      <c r="H51" s="174"/>
      <c r="I51" s="927"/>
      <c r="J51" s="131"/>
      <c r="K51" s="131"/>
      <c r="L51" s="174"/>
      <c r="M51" s="95"/>
      <c r="N51" s="280"/>
      <c r="O51" s="280"/>
      <c r="P51" s="280"/>
      <c r="Q51" s="131"/>
      <c r="R51" s="280"/>
      <c r="S51" s="280"/>
      <c r="T51" s="137"/>
      <c r="U51" s="131"/>
      <c r="V51" s="280"/>
      <c r="W51" s="131"/>
      <c r="X51" s="131"/>
      <c r="Y51" s="174"/>
    </row>
    <row r="52" spans="1:26" ht="6" customHeight="1" x14ac:dyDescent="0.2">
      <c r="A52" s="301"/>
      <c r="B52" s="128"/>
      <c r="C52" s="280"/>
      <c r="D52" s="128"/>
      <c r="E52" s="129"/>
      <c r="F52" s="131"/>
      <c r="G52" s="131"/>
      <c r="H52" s="174"/>
      <c r="I52" s="927"/>
      <c r="J52" s="131"/>
      <c r="K52" s="131"/>
      <c r="L52" s="174"/>
      <c r="M52" s="95"/>
      <c r="N52" s="280"/>
      <c r="O52" s="280"/>
      <c r="P52" s="280"/>
      <c r="Q52" s="131"/>
      <c r="R52" s="280"/>
      <c r="S52" s="280"/>
      <c r="T52" s="131"/>
      <c r="U52" s="131"/>
      <c r="V52" s="280"/>
      <c r="W52" s="131"/>
      <c r="X52" s="131"/>
      <c r="Y52" s="174"/>
    </row>
    <row r="53" spans="1:26" s="102" customFormat="1" x14ac:dyDescent="0.2">
      <c r="A53" s="347" t="s">
        <v>1309</v>
      </c>
      <c r="B53" s="105" t="s">
        <v>25</v>
      </c>
      <c r="C53" s="154" t="s">
        <v>426</v>
      </c>
      <c r="D53" s="338"/>
      <c r="E53" s="339"/>
      <c r="F53" s="228">
        <f>SUM(F12:F52)</f>
        <v>3568022</v>
      </c>
      <c r="G53" s="228"/>
      <c r="H53" s="228">
        <f>SUM(H12:H52)</f>
        <v>3568022</v>
      </c>
      <c r="I53" s="1011"/>
      <c r="J53" s="228">
        <f>SUM(J12:J52)</f>
        <v>0</v>
      </c>
      <c r="K53" s="228"/>
      <c r="L53" s="228">
        <f>SUM(L12:L52)</f>
        <v>0</v>
      </c>
      <c r="M53" s="37"/>
      <c r="N53" s="228">
        <f>SUM(N12:N52)</f>
        <v>0</v>
      </c>
      <c r="O53" s="228"/>
      <c r="P53" s="228"/>
      <c r="Q53" s="228">
        <f>SUM(Q12:Q52)</f>
        <v>0</v>
      </c>
      <c r="R53" s="228"/>
      <c r="S53" s="228"/>
      <c r="T53" s="228">
        <f>SUM(T12:T52)</f>
        <v>0</v>
      </c>
      <c r="U53" s="228"/>
      <c r="V53" s="228"/>
      <c r="W53" s="228">
        <f>SUM(W12:W52)</f>
        <v>0</v>
      </c>
      <c r="X53" s="228"/>
      <c r="Y53" s="228">
        <f>SUM(Y12:Y52)</f>
        <v>0</v>
      </c>
      <c r="Z53" s="279" t="e">
        <f>#REF!-Y53</f>
        <v>#REF!</v>
      </c>
    </row>
    <row r="54" spans="1:26" s="102" customFormat="1" ht="12" customHeight="1" thickBot="1" x14ac:dyDescent="0.25">
      <c r="A54" s="301"/>
      <c r="B54" s="351"/>
      <c r="C54" s="342"/>
      <c r="D54" s="351"/>
      <c r="E54" s="352"/>
      <c r="F54" s="37"/>
      <c r="G54" s="37"/>
      <c r="H54" s="37"/>
      <c r="I54" s="1030"/>
      <c r="J54" s="228"/>
      <c r="K54" s="228"/>
      <c r="L54" s="228"/>
      <c r="M54" s="37"/>
      <c r="N54" s="228"/>
      <c r="O54" s="228"/>
      <c r="P54" s="228"/>
      <c r="Q54" s="228"/>
      <c r="R54" s="228"/>
      <c r="S54" s="342"/>
      <c r="T54" s="354"/>
      <c r="U54" s="354"/>
      <c r="V54" s="342"/>
      <c r="W54" s="228"/>
      <c r="X54" s="228"/>
      <c r="Y54" s="228"/>
      <c r="Z54" s="167"/>
    </row>
    <row r="55" spans="1:26" ht="10.5" customHeight="1" thickBot="1" x14ac:dyDescent="0.25">
      <c r="A55" s="107"/>
      <c r="B55" s="107"/>
      <c r="C55" s="107"/>
      <c r="D55" s="107"/>
      <c r="E55" s="107"/>
      <c r="F55" s="44"/>
      <c r="G55" s="44"/>
      <c r="H55" s="44"/>
      <c r="I55" s="107"/>
      <c r="J55" s="107"/>
      <c r="K55" s="107"/>
      <c r="L55" s="107"/>
      <c r="M55" s="107"/>
      <c r="N55" s="107"/>
      <c r="O55" s="107"/>
      <c r="P55" s="107"/>
      <c r="Q55" s="107"/>
      <c r="R55" s="107"/>
      <c r="S55" s="107"/>
      <c r="T55" s="107"/>
      <c r="U55" s="107"/>
      <c r="V55" s="107"/>
      <c r="W55" s="44"/>
      <c r="X55" s="44"/>
      <c r="Y55" s="44"/>
      <c r="Z55" s="133"/>
    </row>
    <row r="56" spans="1:26" x14ac:dyDescent="0.2">
      <c r="O56" s="109"/>
      <c r="Z56" s="133"/>
    </row>
  </sheetData>
  <mergeCells count="10">
    <mergeCell ref="AA3:AC3"/>
    <mergeCell ref="AE3:AG3"/>
    <mergeCell ref="AA4:AC4"/>
    <mergeCell ref="F3:H3"/>
    <mergeCell ref="A1:Y1"/>
    <mergeCell ref="J3:L3"/>
    <mergeCell ref="N3:O3"/>
    <mergeCell ref="Q3:R3"/>
    <mergeCell ref="T3:U3"/>
    <mergeCell ref="W3:Y3"/>
  </mergeCells>
  <phoneticPr fontId="41" type="noConversion"/>
  <printOptions horizontalCentered="1" verticalCentered="1"/>
  <pageMargins left="0.27559055118110237" right="0.23622047244094491" top="0.39370078740157483" bottom="0.51181102362204722" header="0.19685039370078741" footer="0.27559055118110237"/>
  <pageSetup paperSize="9" scale="90" orientation="landscape" r:id="rId1"/>
  <headerFooter alignWithMargins="0">
    <oddFooter>&amp;C&amp;F</oddFooter>
  </headerFooter>
  <rowBreaks count="1" manualBreakCount="1">
    <brk id="55" max="16383" man="1"/>
  </rowBreaks>
  <colBreaks count="1" manualBreakCount="1">
    <brk id="2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8"/>
  <dimension ref="A1:AJ109"/>
  <sheetViews>
    <sheetView topLeftCell="A3" zoomScale="80" zoomScaleNormal="80" workbookViewId="0">
      <pane xSplit="7" ySplit="5" topLeftCell="H20" activePane="bottomRight" state="frozen"/>
      <selection activeCell="M19" sqref="M19"/>
      <selection pane="topRight" activeCell="M19" sqref="M19"/>
      <selection pane="bottomLeft" activeCell="M19" sqref="M19"/>
      <selection pane="bottomRight" activeCell="M19" sqref="M19"/>
    </sheetView>
  </sheetViews>
  <sheetFormatPr defaultRowHeight="12.75" x14ac:dyDescent="0.2"/>
  <cols>
    <col min="1" max="1" width="10.5703125" customWidth="1"/>
    <col min="3" max="3" width="46.28515625" customWidth="1"/>
    <col min="4" max="4" width="12" customWidth="1"/>
    <col min="5" max="5" width="8.28515625" hidden="1" customWidth="1"/>
    <col min="6" max="6" width="7.5703125" customWidth="1"/>
    <col min="7" max="10" width="9.7109375" customWidth="1"/>
    <col min="11" max="11" width="1.7109375" customWidth="1"/>
    <col min="12" max="12" width="9.7109375" customWidth="1"/>
    <col min="13" max="13" width="8.7109375" customWidth="1"/>
    <col min="14" max="14" width="9.7109375" customWidth="1"/>
    <col min="15" max="15" width="1.7109375" hidden="1" customWidth="1"/>
    <col min="16" max="16" width="11.5703125" hidden="1" customWidth="1"/>
    <col min="17" max="17" width="7.42578125" hidden="1" customWidth="1"/>
    <col min="18" max="18" width="1.7109375" hidden="1" customWidth="1"/>
    <col min="19" max="19" width="9.7109375" hidden="1" customWidth="1"/>
    <col min="20" max="20" width="8.7109375" hidden="1" customWidth="1"/>
    <col min="21" max="21" width="1.7109375" customWidth="1"/>
    <col min="22" max="23" width="9.7109375" hidden="1" customWidth="1"/>
    <col min="24" max="24" width="1.7109375" hidden="1" customWidth="1"/>
    <col min="25" max="27" width="9.7109375" hidden="1" customWidth="1"/>
    <col min="28" max="28" width="1.7109375" hidden="1" customWidth="1"/>
    <col min="29" max="29" width="9.7109375" customWidth="1"/>
    <col min="30" max="30" width="8.7109375" customWidth="1"/>
    <col min="31" max="31" width="9.7109375" customWidth="1"/>
    <col min="32" max="32" width="1.7109375" hidden="1" customWidth="1"/>
    <col min="33" max="35" width="9.7109375" hidden="1" customWidth="1"/>
    <col min="38" max="38" width="12" bestFit="1" customWidth="1"/>
  </cols>
  <sheetData>
    <row r="1" spans="1:36" x14ac:dyDescent="0.2">
      <c r="A1" s="1733" t="s">
        <v>492</v>
      </c>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3"/>
      <c r="Z1" s="1733"/>
      <c r="AA1" s="1733"/>
      <c r="AB1" s="1733"/>
      <c r="AC1" s="1733"/>
      <c r="AD1" s="1733"/>
      <c r="AE1" s="1733"/>
      <c r="AF1" s="284"/>
      <c r="AG1" s="284"/>
      <c r="AH1" s="284"/>
      <c r="AI1" s="284"/>
    </row>
    <row r="2" spans="1:36" ht="13.5" thickBot="1" x14ac:dyDescent="0.25"/>
    <row r="3" spans="1:36" ht="13.5" thickBot="1" x14ac:dyDescent="0.25">
      <c r="A3" s="51" t="s">
        <v>113</v>
      </c>
      <c r="B3" s="7" t="s">
        <v>478</v>
      </c>
      <c r="C3" s="51" t="s">
        <v>1279</v>
      </c>
      <c r="D3" s="7" t="s">
        <v>308</v>
      </c>
      <c r="E3" s="7" t="s">
        <v>479</v>
      </c>
      <c r="F3" s="563" t="s">
        <v>972</v>
      </c>
      <c r="G3" s="563" t="s">
        <v>778</v>
      </c>
      <c r="H3" s="1721" t="s">
        <v>1471</v>
      </c>
      <c r="I3" s="1721"/>
      <c r="J3" s="1721"/>
      <c r="K3" s="563"/>
      <c r="L3" s="1721" t="s">
        <v>1510</v>
      </c>
      <c r="M3" s="1721"/>
      <c r="N3" s="1721"/>
      <c r="O3" s="293"/>
      <c r="P3" s="1722" t="s">
        <v>1332</v>
      </c>
      <c r="Q3" s="1723"/>
      <c r="R3" s="293"/>
      <c r="S3" s="1722" t="s">
        <v>1512</v>
      </c>
      <c r="T3" s="1723"/>
      <c r="U3" s="293"/>
      <c r="V3" s="1722" t="s">
        <v>123</v>
      </c>
      <c r="W3" s="1724"/>
      <c r="X3" s="293"/>
      <c r="Y3" s="1725" t="s">
        <v>1511</v>
      </c>
      <c r="Z3" s="1726"/>
      <c r="AA3" s="1726"/>
      <c r="AB3" s="293"/>
      <c r="AC3" s="1721" t="s">
        <v>1511</v>
      </c>
      <c r="AD3" s="1721"/>
      <c r="AE3" s="1721"/>
      <c r="AF3" s="1207"/>
      <c r="AG3" s="1725"/>
      <c r="AH3" s="1726"/>
      <c r="AI3" s="1726"/>
      <c r="AJ3" s="96"/>
    </row>
    <row r="4" spans="1:36" x14ac:dyDescent="0.2">
      <c r="A4" s="6" t="s">
        <v>114</v>
      </c>
      <c r="B4" s="6" t="s">
        <v>311</v>
      </c>
      <c r="C4" s="6" t="s">
        <v>295</v>
      </c>
      <c r="D4" s="8" t="s">
        <v>116</v>
      </c>
      <c r="E4" s="6" t="s">
        <v>220</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row>
    <row r="5" spans="1:36" ht="13.5" thickBot="1" x14ac:dyDescent="0.25">
      <c r="A5" s="9" t="s">
        <v>370</v>
      </c>
      <c r="B5" s="10" t="s">
        <v>371</v>
      </c>
      <c r="C5" s="9"/>
      <c r="D5" s="9" t="s">
        <v>115</v>
      </c>
      <c r="E5" s="10" t="s">
        <v>221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row>
    <row r="6" spans="1:36" ht="12.75" customHeight="1" x14ac:dyDescent="0.2">
      <c r="A6" s="11"/>
      <c r="B6" s="11"/>
      <c r="C6" s="11"/>
      <c r="D6" s="14"/>
      <c r="E6" s="78"/>
      <c r="F6" s="78"/>
      <c r="G6" s="78"/>
      <c r="H6" s="11"/>
      <c r="I6" s="11"/>
      <c r="J6" s="11"/>
      <c r="K6" s="78"/>
      <c r="L6" s="11"/>
      <c r="M6" s="11"/>
      <c r="N6" s="11"/>
      <c r="O6" s="11"/>
      <c r="P6" s="11"/>
      <c r="Q6" s="11"/>
      <c r="R6" s="11"/>
      <c r="S6" s="11"/>
      <c r="T6" s="11"/>
      <c r="U6" s="11"/>
      <c r="V6" s="11"/>
      <c r="W6" s="11"/>
      <c r="X6" s="11"/>
      <c r="Y6" s="675"/>
      <c r="Z6" s="675"/>
      <c r="AA6" s="675"/>
      <c r="AB6" s="11"/>
      <c r="AC6" s="11"/>
      <c r="AD6" s="11"/>
      <c r="AE6" s="11"/>
      <c r="AF6" s="11"/>
      <c r="AG6" s="675"/>
      <c r="AH6" s="675"/>
      <c r="AI6" s="675"/>
    </row>
    <row r="7" spans="1:36" x14ac:dyDescent="0.2">
      <c r="A7" s="1031" t="s">
        <v>1472</v>
      </c>
      <c r="B7" s="25" t="s">
        <v>1462</v>
      </c>
      <c r="C7" s="105" t="s">
        <v>1463</v>
      </c>
      <c r="D7" s="17"/>
      <c r="E7" s="79"/>
      <c r="F7" s="79"/>
      <c r="G7" s="79"/>
      <c r="H7" s="18"/>
      <c r="I7" s="18"/>
      <c r="J7" s="19"/>
      <c r="K7" s="934"/>
      <c r="L7" s="333" t="s">
        <v>519</v>
      </c>
      <c r="M7" s="17"/>
      <c r="N7" s="22"/>
      <c r="O7" s="17"/>
      <c r="P7" s="17"/>
      <c r="Q7" s="17"/>
      <c r="R7" s="17"/>
      <c r="S7" s="17"/>
      <c r="T7" s="17"/>
      <c r="U7" s="17"/>
      <c r="V7" s="17"/>
      <c r="W7" s="17"/>
      <c r="X7" s="17"/>
      <c r="Y7" s="915"/>
      <c r="Z7" s="915"/>
      <c r="AA7" s="915"/>
      <c r="AB7" s="17"/>
      <c r="AC7" s="18"/>
      <c r="AD7" s="18"/>
      <c r="AE7" s="19"/>
      <c r="AF7" s="19"/>
      <c r="AG7" s="703"/>
      <c r="AH7" s="703"/>
      <c r="AI7" s="703"/>
    </row>
    <row r="8" spans="1:36" x14ac:dyDescent="0.2">
      <c r="A8" s="14"/>
      <c r="B8" s="15"/>
      <c r="C8" s="17"/>
      <c r="D8" s="576"/>
      <c r="E8" s="79"/>
      <c r="F8" s="92"/>
      <c r="G8" s="92"/>
      <c r="H8" s="18"/>
      <c r="I8" s="18"/>
      <c r="J8" s="19"/>
      <c r="K8" s="940"/>
      <c r="L8" s="17"/>
      <c r="M8" s="17"/>
      <c r="N8" s="22"/>
      <c r="O8" s="17"/>
      <c r="P8" s="17"/>
      <c r="Q8" s="17"/>
      <c r="R8" s="17"/>
      <c r="S8" s="17"/>
      <c r="T8" s="17"/>
      <c r="U8" s="17"/>
      <c r="V8" s="74"/>
      <c r="W8" s="74"/>
      <c r="X8" s="17"/>
      <c r="Y8" s="915"/>
      <c r="Z8" s="915"/>
      <c r="AA8" s="915"/>
      <c r="AB8" s="17"/>
      <c r="AC8" s="18"/>
      <c r="AD8" s="18"/>
      <c r="AE8" s="19"/>
      <c r="AF8" s="19"/>
      <c r="AG8" s="703"/>
      <c r="AH8" s="703"/>
      <c r="AI8" s="703"/>
    </row>
    <row r="9" spans="1:36" hidden="1" x14ac:dyDescent="0.2">
      <c r="A9" s="14"/>
      <c r="B9" s="15"/>
      <c r="C9" s="17"/>
      <c r="D9" s="576"/>
      <c r="E9" s="79"/>
      <c r="F9" s="92"/>
      <c r="G9" s="92"/>
      <c r="H9" s="18"/>
      <c r="I9" s="18"/>
      <c r="J9" s="19"/>
      <c r="K9" s="940"/>
      <c r="L9" s="17"/>
      <c r="M9" s="17"/>
      <c r="N9" s="22"/>
      <c r="O9" s="17"/>
      <c r="P9" s="17"/>
      <c r="Q9" s="17"/>
      <c r="R9" s="17"/>
      <c r="S9" s="17"/>
      <c r="T9" s="17"/>
      <c r="U9" s="17"/>
      <c r="V9" s="74"/>
      <c r="W9" s="74"/>
      <c r="X9" s="17"/>
      <c r="Y9" s="915"/>
      <c r="Z9" s="915"/>
      <c r="AA9" s="915"/>
      <c r="AB9" s="17"/>
      <c r="AC9" s="18"/>
      <c r="AD9" s="18"/>
      <c r="AE9" s="19"/>
      <c r="AF9" s="19"/>
      <c r="AG9" s="703"/>
      <c r="AH9" s="703"/>
      <c r="AI9" s="703"/>
    </row>
    <row r="10" spans="1:36" x14ac:dyDescent="0.2">
      <c r="A10" s="20"/>
      <c r="B10" s="304" t="s">
        <v>745</v>
      </c>
      <c r="C10" s="22" t="s">
        <v>231</v>
      </c>
      <c r="D10" s="53"/>
      <c r="E10" s="53"/>
      <c r="F10" s="1067"/>
      <c r="G10" s="1067"/>
      <c r="H10" s="35"/>
      <c r="I10" s="35"/>
      <c r="J10" s="33"/>
      <c r="K10" s="1100"/>
      <c r="L10" s="22"/>
      <c r="M10" s="22"/>
      <c r="N10" s="22"/>
      <c r="O10" s="22"/>
      <c r="P10" s="22"/>
      <c r="Q10" s="22"/>
      <c r="R10" s="22"/>
      <c r="S10" s="22"/>
      <c r="T10" s="22"/>
      <c r="U10" s="22"/>
      <c r="V10" s="68"/>
      <c r="W10" s="68"/>
      <c r="X10" s="22"/>
      <c r="Y10" s="697"/>
      <c r="Z10" s="697"/>
      <c r="AA10" s="697"/>
      <c r="AB10" s="22"/>
      <c r="AC10" s="35"/>
      <c r="AD10" s="35"/>
      <c r="AE10" s="33"/>
      <c r="AF10" s="33"/>
      <c r="AG10" s="687"/>
      <c r="AH10" s="687"/>
      <c r="AI10" s="687"/>
    </row>
    <row r="11" spans="1:36" ht="12.75" customHeight="1" x14ac:dyDescent="0.2">
      <c r="A11" s="20"/>
      <c r="B11" s="20"/>
      <c r="C11" s="58"/>
      <c r="D11" s="53"/>
      <c r="E11" s="53"/>
      <c r="F11" s="1067"/>
      <c r="G11" s="1067"/>
      <c r="H11" s="35"/>
      <c r="I11" s="35"/>
      <c r="J11" s="34"/>
      <c r="K11" s="1100"/>
      <c r="L11" s="81"/>
      <c r="M11" s="81"/>
      <c r="N11" s="81"/>
      <c r="O11" s="81"/>
      <c r="P11" s="81"/>
      <c r="Q11" s="81"/>
      <c r="R11" s="81"/>
      <c r="S11" s="81"/>
      <c r="T11" s="81"/>
      <c r="U11" s="81"/>
      <c r="V11" s="68"/>
      <c r="W11" s="68"/>
      <c r="X11" s="81"/>
      <c r="Y11" s="698"/>
      <c r="Z11" s="698"/>
      <c r="AA11" s="698"/>
      <c r="AB11" s="81"/>
      <c r="AC11" s="35"/>
      <c r="AD11" s="35"/>
      <c r="AE11" s="34"/>
      <c r="AF11" s="34"/>
      <c r="AG11" s="704"/>
      <c r="AH11" s="704"/>
      <c r="AI11" s="704"/>
    </row>
    <row r="12" spans="1:36" x14ac:dyDescent="0.2">
      <c r="A12" s="575" t="s">
        <v>669</v>
      </c>
      <c r="B12" s="65" t="s">
        <v>472</v>
      </c>
      <c r="C12" s="134" t="s">
        <v>85</v>
      </c>
      <c r="D12" s="56" t="s">
        <v>861</v>
      </c>
      <c r="E12" s="64" t="s">
        <v>1068</v>
      </c>
      <c r="F12" s="1061" t="s">
        <v>626</v>
      </c>
      <c r="G12" s="1068" t="s">
        <v>1095</v>
      </c>
      <c r="H12" s="1051">
        <f>73810+6528</f>
        <v>80338</v>
      </c>
      <c r="I12" s="35"/>
      <c r="J12" s="66">
        <f>SUM(H12:I12)</f>
        <v>80338</v>
      </c>
      <c r="K12" s="1106"/>
      <c r="L12" s="765"/>
      <c r="M12" s="765"/>
      <c r="N12" s="66">
        <f>SUM(L12:M12)</f>
        <v>0</v>
      </c>
      <c r="O12" s="65"/>
      <c r="P12" s="175"/>
      <c r="Q12" s="175"/>
      <c r="R12" s="175"/>
      <c r="S12" s="175"/>
      <c r="T12" s="175"/>
      <c r="U12" s="65"/>
      <c r="V12" s="192"/>
      <c r="W12" s="192"/>
      <c r="X12" s="267"/>
      <c r="Y12" s="696">
        <f>L12+P12+S12+V12</f>
        <v>0</v>
      </c>
      <c r="Z12" s="696"/>
      <c r="AA12" s="696">
        <f>SUM(Y12:Z12)</f>
        <v>0</v>
      </c>
      <c r="AB12" s="267"/>
      <c r="AC12" s="33">
        <f>L12+P12+S12+V12</f>
        <v>0</v>
      </c>
      <c r="AD12" s="33"/>
      <c r="AE12" s="73">
        <f>SUM(AC12:AD12)</f>
        <v>0</v>
      </c>
      <c r="AF12" s="73"/>
      <c r="AG12" s="702">
        <f>Y12-AC12</f>
        <v>0</v>
      </c>
      <c r="AH12" s="702"/>
      <c r="AI12" s="696">
        <f>SUM(AG12:AH12)</f>
        <v>0</v>
      </c>
    </row>
    <row r="13" spans="1:36" ht="8.1" customHeight="1" x14ac:dyDescent="0.2">
      <c r="A13" s="301"/>
      <c r="B13" s="65"/>
      <c r="C13" s="134"/>
      <c r="D13" s="56"/>
      <c r="E13" s="64"/>
      <c r="F13" s="1061"/>
      <c r="G13" s="1061"/>
      <c r="H13" s="35"/>
      <c r="I13" s="35"/>
      <c r="J13" s="66"/>
      <c r="K13" s="1071"/>
      <c r="L13" s="765"/>
      <c r="M13" s="765"/>
      <c r="N13" s="66"/>
      <c r="O13" s="65"/>
      <c r="P13" s="175"/>
      <c r="Q13" s="175"/>
      <c r="R13" s="175"/>
      <c r="S13" s="270"/>
      <c r="T13" s="175"/>
      <c r="U13" s="65"/>
      <c r="V13" s="192"/>
      <c r="W13" s="192"/>
      <c r="X13" s="267"/>
      <c r="Y13" s="754"/>
      <c r="Z13" s="754"/>
      <c r="AA13" s="754"/>
      <c r="AB13" s="267"/>
      <c r="AC13" s="33"/>
      <c r="AD13" s="34"/>
      <c r="AE13" s="73"/>
      <c r="AF13" s="73"/>
      <c r="AG13" s="716"/>
      <c r="AH13" s="716"/>
      <c r="AI13" s="716"/>
    </row>
    <row r="14" spans="1:36" x14ac:dyDescent="0.2">
      <c r="A14" s="534" t="s">
        <v>43</v>
      </c>
      <c r="B14" s="105" t="s">
        <v>626</v>
      </c>
      <c r="C14" s="139" t="s">
        <v>594</v>
      </c>
      <c r="D14" s="56"/>
      <c r="E14" s="64"/>
      <c r="F14" s="1061"/>
      <c r="G14" s="1061"/>
      <c r="H14" s="322">
        <f>SUM(H12:H13)</f>
        <v>80338</v>
      </c>
      <c r="I14" s="322"/>
      <c r="J14" s="322">
        <f>SUM(J12:J13)</f>
        <v>80338</v>
      </c>
      <c r="K14" s="1071"/>
      <c r="L14" s="1200">
        <f>SUM(L12:L13)</f>
        <v>0</v>
      </c>
      <c r="M14" s="1200"/>
      <c r="N14" s="322">
        <f t="shared" ref="N14:AI14" si="0">SUM(N12:N13)</f>
        <v>0</v>
      </c>
      <c r="O14" s="322"/>
      <c r="P14" s="322">
        <f t="shared" si="0"/>
        <v>0</v>
      </c>
      <c r="Q14" s="322">
        <f t="shared" si="0"/>
        <v>0</v>
      </c>
      <c r="R14" s="322"/>
      <c r="S14" s="322">
        <f t="shared" si="0"/>
        <v>0</v>
      </c>
      <c r="T14" s="322"/>
      <c r="U14" s="322"/>
      <c r="V14" s="322">
        <f t="shared" si="0"/>
        <v>0</v>
      </c>
      <c r="W14" s="322"/>
      <c r="X14" s="322"/>
      <c r="Y14" s="707">
        <f t="shared" si="0"/>
        <v>0</v>
      </c>
      <c r="Z14" s="707"/>
      <c r="AA14" s="707">
        <f t="shared" si="0"/>
        <v>0</v>
      </c>
      <c r="AB14" s="322"/>
      <c r="AC14" s="322">
        <f t="shared" si="0"/>
        <v>0</v>
      </c>
      <c r="AD14" s="322"/>
      <c r="AE14" s="322">
        <f t="shared" si="0"/>
        <v>0</v>
      </c>
      <c r="AF14" s="322"/>
      <c r="AG14" s="707">
        <f t="shared" si="0"/>
        <v>0</v>
      </c>
      <c r="AH14" s="707"/>
      <c r="AI14" s="707">
        <f t="shared" si="0"/>
        <v>0</v>
      </c>
    </row>
    <row r="15" spans="1:36" x14ac:dyDescent="0.2">
      <c r="A15" s="301"/>
      <c r="B15" s="65"/>
      <c r="C15" s="134"/>
      <c r="D15" s="56"/>
      <c r="E15" s="64"/>
      <c r="F15" s="1061"/>
      <c r="G15" s="1061"/>
      <c r="H15" s="35"/>
      <c r="I15" s="35"/>
      <c r="J15" s="66"/>
      <c r="K15" s="1071"/>
      <c r="L15" s="765"/>
      <c r="M15" s="765"/>
      <c r="N15" s="66"/>
      <c r="O15" s="65"/>
      <c r="P15" s="175"/>
      <c r="Q15" s="175"/>
      <c r="R15" s="175"/>
      <c r="S15" s="270"/>
      <c r="T15" s="175"/>
      <c r="U15" s="65"/>
      <c r="V15" s="192"/>
      <c r="W15" s="192"/>
      <c r="X15" s="267"/>
      <c r="Y15" s="754"/>
      <c r="Z15" s="754"/>
      <c r="AA15" s="754"/>
      <c r="AB15" s="267"/>
      <c r="AC15" s="33"/>
      <c r="AD15" s="34"/>
      <c r="AE15" s="73"/>
      <c r="AF15" s="73"/>
      <c r="AG15" s="716"/>
      <c r="AH15" s="716"/>
      <c r="AI15" s="716"/>
    </row>
    <row r="16" spans="1:36" x14ac:dyDescent="0.2">
      <c r="A16" s="575" t="s">
        <v>669</v>
      </c>
      <c r="B16" s="52" t="s">
        <v>741</v>
      </c>
      <c r="C16" s="52" t="s">
        <v>457</v>
      </c>
      <c r="D16" s="56" t="s">
        <v>842</v>
      </c>
      <c r="E16" s="56" t="s">
        <v>988</v>
      </c>
      <c r="F16" s="1061" t="s">
        <v>627</v>
      </c>
      <c r="G16" s="1068" t="s">
        <v>1095</v>
      </c>
      <c r="H16" s="173"/>
      <c r="I16" s="1049">
        <f>19928+1763</f>
        <v>21691</v>
      </c>
      <c r="J16" s="66">
        <f>SUM(H16:I16)</f>
        <v>21691</v>
      </c>
      <c r="K16" s="1106"/>
      <c r="L16" s="1232"/>
      <c r="M16" s="768"/>
      <c r="N16" s="66">
        <f>SUM(L16:M16)</f>
        <v>0</v>
      </c>
      <c r="O16" s="81"/>
      <c r="P16" s="91"/>
      <c r="Q16" s="173"/>
      <c r="R16" s="173"/>
      <c r="S16" s="91"/>
      <c r="T16" s="91"/>
      <c r="U16" s="81"/>
      <c r="V16" s="146"/>
      <c r="W16" s="192"/>
      <c r="X16" s="158"/>
      <c r="Y16" s="696"/>
      <c r="Z16" s="696">
        <f>M16+Q16+T16+W16</f>
        <v>0</v>
      </c>
      <c r="AA16" s="696">
        <f>SUM(Y16:Z16)</f>
        <v>0</v>
      </c>
      <c r="AB16" s="158"/>
      <c r="AC16" s="91"/>
      <c r="AD16" s="36">
        <f>M16+Q16+T16+W16</f>
        <v>0</v>
      </c>
      <c r="AE16" s="73">
        <f>SUM(AC16:AD16)</f>
        <v>0</v>
      </c>
      <c r="AF16" s="110"/>
      <c r="AG16" s="702"/>
      <c r="AH16" s="702">
        <f>Z16-AD16</f>
        <v>0</v>
      </c>
      <c r="AI16" s="696">
        <f>SUM(AG16:AH16)</f>
        <v>0</v>
      </c>
    </row>
    <row r="17" spans="1:35" ht="8.1" customHeight="1" x14ac:dyDescent="0.2">
      <c r="A17" s="301"/>
      <c r="B17" s="65"/>
      <c r="C17" s="134"/>
      <c r="D17" s="56"/>
      <c r="E17" s="64"/>
      <c r="F17" s="1061"/>
      <c r="G17" s="1061"/>
      <c r="H17" s="35"/>
      <c r="I17" s="35"/>
      <c r="J17" s="66"/>
      <c r="K17" s="1071"/>
      <c r="L17" s="35"/>
      <c r="M17" s="35"/>
      <c r="N17" s="66"/>
      <c r="O17" s="65"/>
      <c r="P17" s="175"/>
      <c r="Q17" s="175"/>
      <c r="R17" s="175"/>
      <c r="S17" s="270"/>
      <c r="T17" s="175"/>
      <c r="U17" s="65"/>
      <c r="V17" s="192"/>
      <c r="W17" s="192"/>
      <c r="X17" s="267"/>
      <c r="Y17" s="754"/>
      <c r="Z17" s="754"/>
      <c r="AA17" s="754"/>
      <c r="AB17" s="267"/>
      <c r="AC17" s="33"/>
      <c r="AD17" s="34"/>
      <c r="AE17" s="73"/>
      <c r="AF17" s="73"/>
      <c r="AG17" s="716"/>
      <c r="AH17" s="716"/>
      <c r="AI17" s="716"/>
    </row>
    <row r="18" spans="1:35" x14ac:dyDescent="0.2">
      <c r="A18" s="302" t="s">
        <v>44</v>
      </c>
      <c r="B18" s="105" t="s">
        <v>627</v>
      </c>
      <c r="C18" s="29" t="s">
        <v>595</v>
      </c>
      <c r="D18" s="56"/>
      <c r="E18" s="64"/>
      <c r="F18" s="1061"/>
      <c r="G18" s="1061"/>
      <c r="H18" s="322"/>
      <c r="I18" s="322">
        <f>SUM(I16:I17)</f>
        <v>21691</v>
      </c>
      <c r="J18" s="322">
        <f>SUM(J16:J17)</f>
        <v>21691</v>
      </c>
      <c r="K18" s="1071"/>
      <c r="L18" s="35"/>
      <c r="M18" s="322">
        <f>SUM(M16:M17)</f>
        <v>0</v>
      </c>
      <c r="N18" s="322">
        <f>SUM(N16:N17)</f>
        <v>0</v>
      </c>
      <c r="O18" s="322"/>
      <c r="P18" s="322">
        <f>SUM(P16:P17)</f>
        <v>0</v>
      </c>
      <c r="Q18" s="322">
        <f>SUM(Q16:Q17)</f>
        <v>0</v>
      </c>
      <c r="R18" s="322"/>
      <c r="S18" s="322"/>
      <c r="T18" s="322">
        <f>SUM(T16:T17)</f>
        <v>0</v>
      </c>
      <c r="U18" s="322"/>
      <c r="V18" s="322"/>
      <c r="W18" s="322">
        <f>SUM(W16:W17)</f>
        <v>0</v>
      </c>
      <c r="X18" s="322"/>
      <c r="Y18" s="707"/>
      <c r="Z18" s="707">
        <f>SUM(Z16:Z17)</f>
        <v>0</v>
      </c>
      <c r="AA18" s="707">
        <f>SUM(AA16:AA17)</f>
        <v>0</v>
      </c>
      <c r="AB18" s="322"/>
      <c r="AC18" s="322"/>
      <c r="AD18" s="322">
        <f>SUM(AD16:AD17)</f>
        <v>0</v>
      </c>
      <c r="AE18" s="322">
        <f>SUM(AE16:AE17)</f>
        <v>0</v>
      </c>
      <c r="AF18" s="322"/>
      <c r="AG18" s="707"/>
      <c r="AH18" s="707">
        <f>SUM(AH16:AH17)</f>
        <v>0</v>
      </c>
      <c r="AI18" s="707">
        <f>SUM(AI16:AI17)</f>
        <v>0</v>
      </c>
    </row>
    <row r="19" spans="1:35" x14ac:dyDescent="0.2">
      <c r="A19" s="301"/>
      <c r="B19" s="65"/>
      <c r="C19" s="134"/>
      <c r="D19" s="56"/>
      <c r="E19" s="64"/>
      <c r="F19" s="1061"/>
      <c r="G19" s="1061"/>
      <c r="H19" s="35"/>
      <c r="I19" s="35"/>
      <c r="J19" s="66"/>
      <c r="K19" s="1071"/>
      <c r="L19" s="35"/>
      <c r="M19" s="35"/>
      <c r="N19" s="66"/>
      <c r="O19" s="65"/>
      <c r="P19" s="175"/>
      <c r="Q19" s="175"/>
      <c r="R19" s="175"/>
      <c r="S19" s="270"/>
      <c r="T19" s="175"/>
      <c r="U19" s="65"/>
      <c r="V19" s="192"/>
      <c r="W19" s="192"/>
      <c r="X19" s="267"/>
      <c r="Y19" s="754"/>
      <c r="Z19" s="754"/>
      <c r="AA19" s="754"/>
      <c r="AB19" s="267"/>
      <c r="AC19" s="33"/>
      <c r="AD19" s="34"/>
      <c r="AE19" s="73"/>
      <c r="AF19" s="73"/>
      <c r="AG19" s="716"/>
      <c r="AH19" s="716"/>
      <c r="AI19" s="716"/>
    </row>
    <row r="20" spans="1:35" x14ac:dyDescent="0.2">
      <c r="A20" s="301"/>
      <c r="B20" s="304" t="s">
        <v>745</v>
      </c>
      <c r="C20" s="22" t="s">
        <v>1388</v>
      </c>
      <c r="D20" s="56"/>
      <c r="E20" s="64"/>
      <c r="F20" s="1061"/>
      <c r="G20" s="1061"/>
      <c r="H20" s="35"/>
      <c r="I20" s="35"/>
      <c r="J20" s="66"/>
      <c r="K20" s="1071"/>
      <c r="L20" s="35"/>
      <c r="M20" s="35"/>
      <c r="N20" s="66"/>
      <c r="O20" s="65"/>
      <c r="P20" s="175"/>
      <c r="Q20" s="175"/>
      <c r="R20" s="175"/>
      <c r="S20" s="270"/>
      <c r="T20" s="175"/>
      <c r="U20" s="65"/>
      <c r="V20" s="192"/>
      <c r="W20" s="192"/>
      <c r="X20" s="267"/>
      <c r="Y20" s="754"/>
      <c r="Z20" s="754"/>
      <c r="AA20" s="754"/>
      <c r="AB20" s="267"/>
      <c r="AC20" s="33"/>
      <c r="AD20" s="34"/>
      <c r="AE20" s="73"/>
      <c r="AF20" s="73"/>
      <c r="AG20" s="716"/>
      <c r="AH20" s="716"/>
      <c r="AI20" s="716"/>
    </row>
    <row r="21" spans="1:35" x14ac:dyDescent="0.2">
      <c r="A21" s="301"/>
      <c r="B21" s="65"/>
      <c r="C21" s="134"/>
      <c r="D21" s="56"/>
      <c r="E21" s="64"/>
      <c r="F21" s="1061"/>
      <c r="G21" s="1061"/>
      <c r="H21" s="35"/>
      <c r="I21" s="35"/>
      <c r="J21" s="66"/>
      <c r="K21" s="1071"/>
      <c r="L21" s="35"/>
      <c r="M21" s="35"/>
      <c r="N21" s="66"/>
      <c r="O21" s="65"/>
      <c r="P21" s="175"/>
      <c r="Q21" s="175"/>
      <c r="R21" s="175"/>
      <c r="S21" s="270"/>
      <c r="T21" s="175"/>
      <c r="U21" s="65"/>
      <c r="V21" s="192"/>
      <c r="W21" s="192"/>
      <c r="X21" s="267"/>
      <c r="Y21" s="754"/>
      <c r="Z21" s="754"/>
      <c r="AA21" s="754"/>
      <c r="AB21" s="267"/>
      <c r="AC21" s="33"/>
      <c r="AD21" s="34"/>
      <c r="AE21" s="73"/>
      <c r="AF21" s="73"/>
      <c r="AG21" s="716"/>
      <c r="AH21" s="716"/>
      <c r="AI21" s="716"/>
    </row>
    <row r="22" spans="1:35" x14ac:dyDescent="0.2">
      <c r="A22" s="575" t="s">
        <v>734</v>
      </c>
      <c r="B22" s="65" t="s">
        <v>3</v>
      </c>
      <c r="C22" s="134" t="s">
        <v>1378</v>
      </c>
      <c r="D22" s="56" t="s">
        <v>954</v>
      </c>
      <c r="E22" s="64" t="s">
        <v>1069</v>
      </c>
      <c r="F22" s="1121" t="s">
        <v>624</v>
      </c>
      <c r="G22" s="1068" t="s">
        <v>785</v>
      </c>
      <c r="H22" s="35">
        <v>2070</v>
      </c>
      <c r="I22" s="35"/>
      <c r="J22" s="66">
        <f>SUM(H22:I22)</f>
        <v>2070</v>
      </c>
      <c r="K22" s="1106"/>
      <c r="L22" s="35"/>
      <c r="M22" s="35"/>
      <c r="N22" s="66">
        <f>SUM(L22:M22)</f>
        <v>0</v>
      </c>
      <c r="O22" s="65"/>
      <c r="P22" s="175"/>
      <c r="Q22" s="175"/>
      <c r="R22" s="175"/>
      <c r="S22" s="36"/>
      <c r="T22" s="175"/>
      <c r="U22" s="65"/>
      <c r="V22" s="192"/>
      <c r="W22" s="192"/>
      <c r="X22" s="267"/>
      <c r="Y22" s="696">
        <f>L22+P22+S22+V22</f>
        <v>0</v>
      </c>
      <c r="Z22" s="696"/>
      <c r="AA22" s="696">
        <f>SUM(Y22:Z22)</f>
        <v>0</v>
      </c>
      <c r="AB22" s="267"/>
      <c r="AC22" s="35">
        <f t="shared" ref="AC22" si="1">L22+P22+S22+V22</f>
        <v>0</v>
      </c>
      <c r="AD22" s="36"/>
      <c r="AE22" s="73">
        <f t="shared" ref="AE22" si="2">SUM(AC22:AD22)</f>
        <v>0</v>
      </c>
      <c r="AF22" s="73"/>
      <c r="AG22" s="702">
        <f>Y22-AC22</f>
        <v>0</v>
      </c>
      <c r="AH22" s="702"/>
      <c r="AI22" s="696">
        <f>SUM(AG22:AH22)</f>
        <v>0</v>
      </c>
    </row>
    <row r="23" spans="1:35" ht="8.1" customHeight="1" x14ac:dyDescent="0.2">
      <c r="A23" s="301"/>
      <c r="B23" s="65"/>
      <c r="C23" s="134"/>
      <c r="D23" s="56"/>
      <c r="E23" s="64"/>
      <c r="F23" s="1061"/>
      <c r="G23" s="1061"/>
      <c r="H23" s="35"/>
      <c r="I23" s="35"/>
      <c r="J23" s="66"/>
      <c r="K23" s="1071"/>
      <c r="L23" s="35"/>
      <c r="M23" s="35"/>
      <c r="N23" s="66"/>
      <c r="O23" s="65"/>
      <c r="P23" s="175"/>
      <c r="Q23" s="175"/>
      <c r="R23" s="175"/>
      <c r="S23" s="270"/>
      <c r="T23" s="175"/>
      <c r="U23" s="65"/>
      <c r="V23" s="192"/>
      <c r="W23" s="192"/>
      <c r="X23" s="267"/>
      <c r="Y23" s="754"/>
      <c r="Z23" s="754"/>
      <c r="AA23" s="754"/>
      <c r="AB23" s="267"/>
      <c r="AC23" s="33"/>
      <c r="AD23" s="34"/>
      <c r="AE23" s="73"/>
      <c r="AF23" s="73"/>
      <c r="AG23" s="716"/>
      <c r="AH23" s="716"/>
      <c r="AI23" s="716"/>
    </row>
    <row r="24" spans="1:35" x14ac:dyDescent="0.2">
      <c r="A24" s="495" t="s">
        <v>41</v>
      </c>
      <c r="B24" s="105" t="s">
        <v>624</v>
      </c>
      <c r="C24" s="139" t="s">
        <v>592</v>
      </c>
      <c r="D24" s="56"/>
      <c r="E24" s="64"/>
      <c r="F24" s="1061"/>
      <c r="G24" s="1061"/>
      <c r="H24" s="322">
        <f>SUM(H22:H23)</f>
        <v>2070</v>
      </c>
      <c r="I24" s="322">
        <f>SUM(I22:I23)</f>
        <v>0</v>
      </c>
      <c r="J24" s="322">
        <f>SUM(J22:J23)</f>
        <v>2070</v>
      </c>
      <c r="K24" s="1071"/>
      <c r="L24" s="322">
        <f>SUM(L22:L23)</f>
        <v>0</v>
      </c>
      <c r="M24" s="322">
        <f>SUM(M22:M23)</f>
        <v>0</v>
      </c>
      <c r="N24" s="322">
        <f>SUM(N22:N23)</f>
        <v>0</v>
      </c>
      <c r="O24" s="322"/>
      <c r="P24" s="322">
        <f>SUM(P22:P23)</f>
        <v>0</v>
      </c>
      <c r="Q24" s="322">
        <f>SUM(Q22:Q23)</f>
        <v>0</v>
      </c>
      <c r="R24" s="322"/>
      <c r="S24" s="322">
        <f>SUM(S22:S23)</f>
        <v>0</v>
      </c>
      <c r="T24" s="322"/>
      <c r="U24" s="322"/>
      <c r="V24" s="322">
        <f>SUM(V22:V23)</f>
        <v>0</v>
      </c>
      <c r="W24" s="322"/>
      <c r="X24" s="322"/>
      <c r="Y24" s="707">
        <f>SUM(Y22:Y23)</f>
        <v>0</v>
      </c>
      <c r="Z24" s="707"/>
      <c r="AA24" s="707">
        <f>SUM(AA22:AA23)</f>
        <v>0</v>
      </c>
      <c r="AB24" s="322"/>
      <c r="AC24" s="322">
        <f>SUM(AC22:AC23)</f>
        <v>0</v>
      </c>
      <c r="AD24" s="322"/>
      <c r="AE24" s="322">
        <f>SUM(AE22:AE23)</f>
        <v>0</v>
      </c>
      <c r="AF24" s="322"/>
      <c r="AG24" s="707">
        <f>SUM(AG22:AG23)</f>
        <v>0</v>
      </c>
      <c r="AH24" s="707"/>
      <c r="AI24" s="707">
        <f>SUM(AI22:AI23)</f>
        <v>0</v>
      </c>
    </row>
    <row r="25" spans="1:35" x14ac:dyDescent="0.2">
      <c r="A25" s="301"/>
      <c r="B25" s="65"/>
      <c r="C25" s="134"/>
      <c r="D25" s="56"/>
      <c r="E25" s="64"/>
      <c r="F25" s="1061"/>
      <c r="G25" s="1061"/>
      <c r="H25" s="35"/>
      <c r="I25" s="35"/>
      <c r="J25" s="66"/>
      <c r="K25" s="1071"/>
      <c r="L25" s="35"/>
      <c r="M25" s="35"/>
      <c r="N25" s="66"/>
      <c r="O25" s="65"/>
      <c r="P25" s="175"/>
      <c r="Q25" s="175"/>
      <c r="R25" s="175"/>
      <c r="S25" s="270"/>
      <c r="T25" s="175"/>
      <c r="U25" s="65"/>
      <c r="V25" s="192"/>
      <c r="W25" s="192"/>
      <c r="X25" s="267"/>
      <c r="Y25" s="754"/>
      <c r="Z25" s="754"/>
      <c r="AA25" s="754"/>
      <c r="AB25" s="267"/>
      <c r="AC25" s="33"/>
      <c r="AD25" s="34"/>
      <c r="AE25" s="73"/>
      <c r="AF25" s="73"/>
      <c r="AG25" s="716"/>
      <c r="AH25" s="716"/>
      <c r="AI25" s="716"/>
    </row>
    <row r="26" spans="1:35" x14ac:dyDescent="0.2">
      <c r="A26" s="812" t="s">
        <v>824</v>
      </c>
      <c r="B26" s="851" t="s">
        <v>548</v>
      </c>
      <c r="C26" s="851" t="s">
        <v>560</v>
      </c>
      <c r="D26" s="853" t="s">
        <v>952</v>
      </c>
      <c r="E26" s="853"/>
      <c r="F26" s="1122" t="s">
        <v>625</v>
      </c>
      <c r="G26" s="1110" t="s">
        <v>788</v>
      </c>
      <c r="H26" s="819">
        <v>958</v>
      </c>
      <c r="I26" s="819"/>
      <c r="J26" s="66">
        <f>SUM(H26:I26)</f>
        <v>958</v>
      </c>
      <c r="K26" s="1106"/>
      <c r="L26" s="819"/>
      <c r="M26" s="855"/>
      <c r="N26" s="815">
        <f>SUM(L26:M26)</f>
        <v>0</v>
      </c>
      <c r="O26" s="851"/>
      <c r="P26" s="814"/>
      <c r="Q26" s="814"/>
      <c r="R26" s="814"/>
      <c r="S26" s="36"/>
      <c r="T26" s="814"/>
      <c r="U26" s="851"/>
      <c r="V26" s="192"/>
      <c r="W26" s="192"/>
      <c r="X26" s="267"/>
      <c r="Y26" s="696">
        <f>L26+P26+S26+V26</f>
        <v>0</v>
      </c>
      <c r="Z26" s="696"/>
      <c r="AA26" s="696">
        <f>SUM(Y26:Z26)</f>
        <v>0</v>
      </c>
      <c r="AB26" s="267"/>
      <c r="AC26" s="819">
        <f t="shared" ref="AC26" si="3">L26+P26+S26+V26</f>
        <v>0</v>
      </c>
      <c r="AD26" s="36"/>
      <c r="AE26" s="73">
        <f t="shared" ref="AE26" si="4">SUM(AC26:AD26)</f>
        <v>0</v>
      </c>
      <c r="AF26" s="73"/>
      <c r="AG26" s="702">
        <f>Y26-AC26</f>
        <v>0</v>
      </c>
      <c r="AH26" s="702"/>
      <c r="AI26" s="696">
        <f>SUM(AG26:AH26)</f>
        <v>0</v>
      </c>
    </row>
    <row r="27" spans="1:35" x14ac:dyDescent="0.2">
      <c r="A27" s="856" t="s">
        <v>42</v>
      </c>
      <c r="B27" s="857" t="s">
        <v>625</v>
      </c>
      <c r="C27" s="823" t="s">
        <v>593</v>
      </c>
      <c r="D27" s="806"/>
      <c r="E27" s="853"/>
      <c r="F27" s="1098"/>
      <c r="G27" s="1110"/>
      <c r="H27" s="858">
        <f>SUM(H26:H26)</f>
        <v>958</v>
      </c>
      <c r="I27" s="819"/>
      <c r="J27" s="858">
        <f>SUM(J26:J26)</f>
        <v>958</v>
      </c>
      <c r="K27" s="1106"/>
      <c r="L27" s="858">
        <f>SUM(L26:L26)</f>
        <v>0</v>
      </c>
      <c r="M27" s="858"/>
      <c r="N27" s="858">
        <f>SUM(N26:N26)</f>
        <v>0</v>
      </c>
      <c r="O27" s="858"/>
      <c r="P27" s="858">
        <f>SUM(P26:P26)</f>
        <v>0</v>
      </c>
      <c r="Q27" s="858"/>
      <c r="R27" s="858"/>
      <c r="S27" s="858">
        <f>SUM(S26:S26)</f>
        <v>0</v>
      </c>
      <c r="T27" s="858"/>
      <c r="U27" s="858"/>
      <c r="V27" s="858">
        <f>SUM(V26:V26)</f>
        <v>0</v>
      </c>
      <c r="W27" s="858"/>
      <c r="X27" s="858"/>
      <c r="Y27" s="859">
        <f>SUM(Y26:Y26)</f>
        <v>0</v>
      </c>
      <c r="Z27" s="859"/>
      <c r="AA27" s="859">
        <f>SUM(AA26:AA26)</f>
        <v>0</v>
      </c>
      <c r="AB27" s="858"/>
      <c r="AC27" s="858">
        <f>SUM(AC26:AC26)</f>
        <v>0</v>
      </c>
      <c r="AD27" s="858"/>
      <c r="AE27" s="858">
        <f>SUM(AE26:AE26)</f>
        <v>0</v>
      </c>
      <c r="AF27" s="73"/>
      <c r="AG27" s="722">
        <f>SUM(AG26)</f>
        <v>0</v>
      </c>
      <c r="AH27" s="716"/>
      <c r="AI27" s="722">
        <f>SUM(AI26)</f>
        <v>0</v>
      </c>
    </row>
    <row r="28" spans="1:35" hidden="1" x14ac:dyDescent="0.2">
      <c r="A28" s="792"/>
      <c r="B28" s="851"/>
      <c r="C28" s="852"/>
      <c r="D28" s="802"/>
      <c r="E28" s="853"/>
      <c r="F28" s="1098"/>
      <c r="G28" s="1098"/>
      <c r="H28" s="819"/>
      <c r="I28" s="819"/>
      <c r="J28" s="815"/>
      <c r="K28" s="1071"/>
      <c r="L28" s="819"/>
      <c r="M28" s="819"/>
      <c r="N28" s="815"/>
      <c r="O28" s="851"/>
      <c r="P28" s="814"/>
      <c r="Q28" s="814"/>
      <c r="R28" s="814"/>
      <c r="S28" s="270"/>
      <c r="T28" s="814"/>
      <c r="U28" s="851"/>
      <c r="V28" s="192"/>
      <c r="W28" s="192"/>
      <c r="X28" s="267"/>
      <c r="Y28" s="754"/>
      <c r="Z28" s="754"/>
      <c r="AA28" s="754"/>
      <c r="AB28" s="267"/>
      <c r="AC28" s="854"/>
      <c r="AD28" s="34"/>
      <c r="AE28" s="73"/>
      <c r="AF28" s="73"/>
      <c r="AG28" s="716"/>
      <c r="AH28" s="716"/>
      <c r="AI28" s="716"/>
    </row>
    <row r="29" spans="1:35" x14ac:dyDescent="0.2">
      <c r="A29" s="792"/>
      <c r="B29" s="851"/>
      <c r="C29" s="852"/>
      <c r="D29" s="802"/>
      <c r="E29" s="853"/>
      <c r="F29" s="1098"/>
      <c r="G29" s="1098"/>
      <c r="H29" s="819"/>
      <c r="I29" s="819"/>
      <c r="J29" s="815"/>
      <c r="K29" s="1071"/>
      <c r="L29" s="819"/>
      <c r="M29" s="819"/>
      <c r="N29" s="815"/>
      <c r="O29" s="851"/>
      <c r="P29" s="814"/>
      <c r="Q29" s="814"/>
      <c r="R29" s="814"/>
      <c r="S29" s="270"/>
      <c r="T29" s="814"/>
      <c r="U29" s="851"/>
      <c r="V29" s="192"/>
      <c r="W29" s="192"/>
      <c r="X29" s="267"/>
      <c r="Y29" s="754"/>
      <c r="Z29" s="754"/>
      <c r="AA29" s="754"/>
      <c r="AB29" s="267"/>
      <c r="AC29" s="854"/>
      <c r="AD29" s="34"/>
      <c r="AE29" s="73"/>
      <c r="AF29" s="73"/>
      <c r="AG29" s="716"/>
      <c r="AH29" s="716"/>
      <c r="AI29" s="716"/>
    </row>
    <row r="30" spans="1:35" x14ac:dyDescent="0.2">
      <c r="A30" s="575" t="s">
        <v>668</v>
      </c>
      <c r="B30" s="65" t="s">
        <v>472</v>
      </c>
      <c r="C30" s="134" t="s">
        <v>456</v>
      </c>
      <c r="D30" s="56" t="s">
        <v>861</v>
      </c>
      <c r="E30" s="64" t="s">
        <v>1068</v>
      </c>
      <c r="F30" s="1061" t="s">
        <v>626</v>
      </c>
      <c r="G30" s="1068" t="s">
        <v>1095</v>
      </c>
      <c r="H30" s="1051">
        <f>267528-24401</f>
        <v>243127</v>
      </c>
      <c r="I30" s="35"/>
      <c r="J30" s="66">
        <f>SUM(H30:I30)</f>
        <v>243127</v>
      </c>
      <c r="K30" s="1106"/>
      <c r="L30" s="765"/>
      <c r="M30" s="35"/>
      <c r="N30" s="66">
        <f>SUM(L30:M30)</f>
        <v>0</v>
      </c>
      <c r="O30" s="65"/>
      <c r="P30" s="175"/>
      <c r="Q30" s="175"/>
      <c r="R30" s="175"/>
      <c r="S30" s="270"/>
      <c r="T30" s="175"/>
      <c r="U30" s="65"/>
      <c r="V30" s="192"/>
      <c r="W30" s="192"/>
      <c r="X30" s="267"/>
      <c r="Y30" s="696">
        <f>L30+P30+S30+V30</f>
        <v>0</v>
      </c>
      <c r="Z30" s="696"/>
      <c r="AA30" s="696">
        <f>SUM(Y30:Z30)</f>
        <v>0</v>
      </c>
      <c r="AB30" s="267"/>
      <c r="AC30" s="33">
        <f>L30+P30+S30+V30</f>
        <v>0</v>
      </c>
      <c r="AD30" s="34"/>
      <c r="AE30" s="73">
        <f>SUM(AC30:AD30)</f>
        <v>0</v>
      </c>
      <c r="AF30" s="73"/>
      <c r="AG30" s="702">
        <f>Y30-AC30</f>
        <v>0</v>
      </c>
      <c r="AH30" s="702"/>
      <c r="AI30" s="696">
        <f>SUM(AG30:AH30)</f>
        <v>0</v>
      </c>
    </row>
    <row r="31" spans="1:35" hidden="1" x14ac:dyDescent="0.2">
      <c r="A31" s="301"/>
      <c r="B31" s="65" t="s">
        <v>362</v>
      </c>
      <c r="C31" s="134" t="s">
        <v>257</v>
      </c>
      <c r="D31" s="64">
        <v>913145</v>
      </c>
      <c r="E31" s="64" t="s">
        <v>523</v>
      </c>
      <c r="F31" s="1061"/>
      <c r="G31" s="1061"/>
      <c r="H31" s="35"/>
      <c r="I31" s="35"/>
      <c r="J31" s="73">
        <f>SUM(H31:I31)</f>
        <v>0</v>
      </c>
      <c r="K31" s="1071"/>
      <c r="L31" s="35"/>
      <c r="M31" s="35"/>
      <c r="N31" s="66">
        <f>SUM(L31:M31)</f>
        <v>0</v>
      </c>
      <c r="O31" s="65"/>
      <c r="P31" s="175"/>
      <c r="Q31" s="175"/>
      <c r="R31" s="175"/>
      <c r="S31" s="36"/>
      <c r="T31" s="175"/>
      <c r="U31" s="65"/>
      <c r="V31" s="192"/>
      <c r="W31" s="192"/>
      <c r="X31" s="267"/>
      <c r="Y31" s="696">
        <f>L31+P31+S31+V31</f>
        <v>0</v>
      </c>
      <c r="Z31" s="696"/>
      <c r="AA31" s="696">
        <f>SUM(Y31:Z31)</f>
        <v>0</v>
      </c>
      <c r="AB31" s="267"/>
      <c r="AC31" s="36">
        <f>L31+P31+S31+V31</f>
        <v>0</v>
      </c>
      <c r="AD31" s="36"/>
      <c r="AE31" s="73">
        <f>SUM(AC31:AD31)</f>
        <v>0</v>
      </c>
      <c r="AF31" s="73"/>
      <c r="AG31" s="702">
        <f>Y31-AC31</f>
        <v>0</v>
      </c>
      <c r="AH31" s="702"/>
      <c r="AI31" s="696">
        <f>SUM(AG31:AH31)</f>
        <v>0</v>
      </c>
    </row>
    <row r="32" spans="1:35" ht="8.1" customHeight="1" x14ac:dyDescent="0.2">
      <c r="A32" s="301"/>
      <c r="B32" s="65"/>
      <c r="C32" s="134"/>
      <c r="D32" s="64"/>
      <c r="E32" s="64"/>
      <c r="F32" s="1061"/>
      <c r="G32" s="1061"/>
      <c r="H32" s="35"/>
      <c r="I32" s="35"/>
      <c r="J32" s="73"/>
      <c r="K32" s="1071"/>
      <c r="L32" s="35"/>
      <c r="M32" s="35"/>
      <c r="N32" s="66"/>
      <c r="O32" s="65"/>
      <c r="P32" s="270"/>
      <c r="Q32" s="175"/>
      <c r="R32" s="175"/>
      <c r="S32" s="36"/>
      <c r="T32" s="175"/>
      <c r="U32" s="65"/>
      <c r="V32" s="192"/>
      <c r="W32" s="192"/>
      <c r="X32" s="267"/>
      <c r="Y32" s="754"/>
      <c r="Z32" s="754"/>
      <c r="AA32" s="754"/>
      <c r="AB32" s="267"/>
      <c r="AC32" s="36"/>
      <c r="AD32" s="36"/>
      <c r="AE32" s="73"/>
      <c r="AF32" s="73"/>
      <c r="AG32" s="716"/>
      <c r="AH32" s="716"/>
      <c r="AI32" s="716"/>
    </row>
    <row r="33" spans="1:35" x14ac:dyDescent="0.2">
      <c r="A33" s="534" t="s">
        <v>43</v>
      </c>
      <c r="B33" s="105" t="s">
        <v>626</v>
      </c>
      <c r="C33" s="139" t="s">
        <v>594</v>
      </c>
      <c r="D33" s="83"/>
      <c r="E33" s="83"/>
      <c r="F33" s="1062"/>
      <c r="G33" s="1062"/>
      <c r="H33" s="37">
        <f>SUM(H30:H31)</f>
        <v>243127</v>
      </c>
      <c r="I33" s="37"/>
      <c r="J33" s="37">
        <f>SUM(J30:J31)</f>
        <v>243127</v>
      </c>
      <c r="K33" s="1114"/>
      <c r="L33" s="37">
        <f>SUM(L30:L31)</f>
        <v>0</v>
      </c>
      <c r="M33" s="37"/>
      <c r="N33" s="37">
        <f>SUM(N30:N31)</f>
        <v>0</v>
      </c>
      <c r="O33" s="37"/>
      <c r="P33" s="37">
        <f>SUM(P30:P31)</f>
        <v>0</v>
      </c>
      <c r="Q33" s="37">
        <f>SUM(Q30:Q31)</f>
        <v>0</v>
      </c>
      <c r="R33" s="37"/>
      <c r="S33" s="37">
        <f>SUM(S30:S31)</f>
        <v>0</v>
      </c>
      <c r="T33" s="37"/>
      <c r="U33" s="37"/>
      <c r="V33" s="37">
        <f>SUM(V30:V31)</f>
        <v>0</v>
      </c>
      <c r="W33" s="37"/>
      <c r="X33" s="37"/>
      <c r="Y33" s="682">
        <f>SUM(Y30:Y31)</f>
        <v>0</v>
      </c>
      <c r="Z33" s="682"/>
      <c r="AA33" s="682">
        <f>SUM(AA30:AA31)</f>
        <v>0</v>
      </c>
      <c r="AB33" s="37"/>
      <c r="AC33" s="37">
        <f>SUM(AC30:AC31)</f>
        <v>0</v>
      </c>
      <c r="AD33" s="37"/>
      <c r="AE33" s="37">
        <f>SUM(AE30:AE31)</f>
        <v>0</v>
      </c>
      <c r="AF33" s="37"/>
      <c r="AG33" s="682">
        <f>SUM(AG30:AG31)</f>
        <v>0</v>
      </c>
      <c r="AH33" s="682"/>
      <c r="AI33" s="682">
        <f>SUM(AI30:AI31)</f>
        <v>0</v>
      </c>
    </row>
    <row r="34" spans="1:35" hidden="1" x14ac:dyDescent="0.2">
      <c r="A34" s="301"/>
      <c r="B34" s="81"/>
      <c r="C34" s="29"/>
      <c r="D34" s="83"/>
      <c r="E34" s="83"/>
      <c r="F34" s="1062"/>
      <c r="G34" s="1062"/>
      <c r="H34" s="37"/>
      <c r="I34" s="37"/>
      <c r="J34" s="38"/>
      <c r="K34" s="1114"/>
      <c r="L34" s="37"/>
      <c r="M34" s="37"/>
      <c r="N34" s="37"/>
      <c r="O34" s="37"/>
      <c r="P34" s="37"/>
      <c r="Q34" s="37"/>
      <c r="R34" s="37"/>
      <c r="S34" s="37"/>
      <c r="T34" s="37"/>
      <c r="U34" s="37"/>
      <c r="V34" s="38"/>
      <c r="W34" s="38"/>
      <c r="X34" s="38"/>
      <c r="Y34" s="695"/>
      <c r="Z34" s="695"/>
      <c r="AA34" s="695"/>
      <c r="AB34" s="38"/>
      <c r="AC34" s="38"/>
      <c r="AD34" s="38"/>
      <c r="AE34" s="38"/>
      <c r="AF34" s="38"/>
      <c r="AG34" s="695"/>
      <c r="AH34" s="695"/>
      <c r="AI34" s="695"/>
    </row>
    <row r="35" spans="1:35" hidden="1" x14ac:dyDescent="0.2">
      <c r="A35" s="301" t="s">
        <v>468</v>
      </c>
      <c r="B35" s="65" t="s">
        <v>729</v>
      </c>
      <c r="C35" s="134" t="s">
        <v>551</v>
      </c>
      <c r="D35" s="64">
        <v>91614112</v>
      </c>
      <c r="E35" s="64" t="s">
        <v>521</v>
      </c>
      <c r="F35" s="1061"/>
      <c r="G35" s="1061"/>
      <c r="H35" s="37"/>
      <c r="I35" s="37"/>
      <c r="J35" s="38"/>
      <c r="K35" s="1071"/>
      <c r="L35" s="37"/>
      <c r="M35" s="37"/>
      <c r="N35" s="66">
        <f>SUM(L35:M35)</f>
        <v>0</v>
      </c>
      <c r="O35" s="37"/>
      <c r="P35" s="66"/>
      <c r="Q35" s="66"/>
      <c r="R35" s="66"/>
      <c r="S35" s="66"/>
      <c r="T35" s="66"/>
      <c r="U35" s="37"/>
      <c r="V35" s="38"/>
      <c r="W35" s="38"/>
      <c r="X35" s="38"/>
      <c r="Y35" s="696">
        <f>L35+P35+S35+V35</f>
        <v>0</v>
      </c>
      <c r="Z35" s="696"/>
      <c r="AA35" s="696">
        <f>SUM(Y35:Z35)</f>
        <v>0</v>
      </c>
      <c r="AB35" s="38"/>
      <c r="AC35" s="33">
        <f>L35+P35+S35+V35</f>
        <v>0</v>
      </c>
      <c r="AD35" s="34"/>
      <c r="AE35" s="73">
        <f>SUM(AC35:AD35)</f>
        <v>0</v>
      </c>
      <c r="AF35" s="38"/>
      <c r="AG35" s="702">
        <f>Y35-AC35</f>
        <v>0</v>
      </c>
      <c r="AH35" s="702"/>
      <c r="AI35" s="696">
        <f>SUM(AG35:AH35)</f>
        <v>0</v>
      </c>
    </row>
    <row r="36" spans="1:35" hidden="1" x14ac:dyDescent="0.2">
      <c r="A36" s="301" t="s">
        <v>251</v>
      </c>
      <c r="B36" s="65" t="s">
        <v>729</v>
      </c>
      <c r="C36" s="134" t="s">
        <v>551</v>
      </c>
      <c r="D36" s="64">
        <v>91614112</v>
      </c>
      <c r="E36" s="64" t="s">
        <v>521</v>
      </c>
      <c r="F36" s="1061"/>
      <c r="G36" s="1061"/>
      <c r="H36" s="37"/>
      <c r="I36" s="37"/>
      <c r="J36" s="38"/>
      <c r="K36" s="1071"/>
      <c r="L36" s="37"/>
      <c r="M36" s="37"/>
      <c r="N36" s="66">
        <f>SUM(L36:M36)</f>
        <v>0</v>
      </c>
      <c r="O36" s="37"/>
      <c r="P36" s="66"/>
      <c r="Q36" s="66"/>
      <c r="R36" s="66"/>
      <c r="S36" s="66"/>
      <c r="T36" s="66"/>
      <c r="U36" s="37"/>
      <c r="V36" s="38"/>
      <c r="W36" s="38"/>
      <c r="X36" s="38"/>
      <c r="Y36" s="695"/>
      <c r="Z36" s="695"/>
      <c r="AA36" s="695"/>
      <c r="AB36" s="38"/>
      <c r="AC36" s="33">
        <f>L36+P36+S36+V36</f>
        <v>0</v>
      </c>
      <c r="AD36" s="34"/>
      <c r="AE36" s="73">
        <f>SUM(AC36:AD36)</f>
        <v>0</v>
      </c>
      <c r="AF36" s="38"/>
      <c r="AG36" s="695"/>
      <c r="AH36" s="695"/>
      <c r="AI36" s="695"/>
    </row>
    <row r="37" spans="1:35" hidden="1" x14ac:dyDescent="0.2">
      <c r="A37" s="301" t="s">
        <v>450</v>
      </c>
      <c r="B37" s="65" t="s">
        <v>729</v>
      </c>
      <c r="C37" s="134" t="s">
        <v>551</v>
      </c>
      <c r="D37" s="64">
        <v>91614112</v>
      </c>
      <c r="E37" s="64" t="s">
        <v>521</v>
      </c>
      <c r="F37" s="1061"/>
      <c r="G37" s="1061"/>
      <c r="H37" s="37"/>
      <c r="I37" s="37"/>
      <c r="J37" s="38"/>
      <c r="K37" s="1071"/>
      <c r="L37" s="37"/>
      <c r="M37" s="37"/>
      <c r="N37" s="66">
        <f>SUM(L37:M37)</f>
        <v>0</v>
      </c>
      <c r="O37" s="37"/>
      <c r="P37" s="66"/>
      <c r="Q37" s="66"/>
      <c r="R37" s="66"/>
      <c r="S37" s="66"/>
      <c r="T37" s="66"/>
      <c r="U37" s="37"/>
      <c r="V37" s="38"/>
      <c r="W37" s="38"/>
      <c r="X37" s="38"/>
      <c r="Y37" s="695"/>
      <c r="Z37" s="695"/>
      <c r="AA37" s="695"/>
      <c r="AB37" s="38"/>
      <c r="AC37" s="33">
        <f>L37+P37+S37+V37</f>
        <v>0</v>
      </c>
      <c r="AD37" s="34"/>
      <c r="AE37" s="73">
        <f>SUM(AC37:AD37)</f>
        <v>0</v>
      </c>
      <c r="AF37" s="38"/>
      <c r="AG37" s="695"/>
      <c r="AH37" s="695"/>
      <c r="AI37" s="695"/>
    </row>
    <row r="38" spans="1:35" hidden="1" x14ac:dyDescent="0.2">
      <c r="A38" s="301" t="s">
        <v>474</v>
      </c>
      <c r="B38" s="65" t="s">
        <v>729</v>
      </c>
      <c r="C38" s="134" t="s">
        <v>551</v>
      </c>
      <c r="D38" s="64">
        <v>91614112</v>
      </c>
      <c r="E38" s="64" t="s">
        <v>521</v>
      </c>
      <c r="F38" s="1061"/>
      <c r="G38" s="1061"/>
      <c r="H38" s="37"/>
      <c r="I38" s="37"/>
      <c r="J38" s="38"/>
      <c r="K38" s="1071"/>
      <c r="L38" s="37"/>
      <c r="M38" s="37"/>
      <c r="N38" s="66">
        <f>SUM(L38:M38)</f>
        <v>0</v>
      </c>
      <c r="O38" s="37"/>
      <c r="P38" s="66"/>
      <c r="Q38" s="66"/>
      <c r="R38" s="66"/>
      <c r="S38" s="66"/>
      <c r="T38" s="66"/>
      <c r="U38" s="37"/>
      <c r="V38" s="38"/>
      <c r="W38" s="38"/>
      <c r="X38" s="38"/>
      <c r="Y38" s="695"/>
      <c r="Z38" s="695"/>
      <c r="AA38" s="695"/>
      <c r="AB38" s="38"/>
      <c r="AC38" s="33">
        <f>L38+P38+S38+V38</f>
        <v>0</v>
      </c>
      <c r="AD38" s="34"/>
      <c r="AE38" s="73">
        <f>SUM(AC38:AD38)</f>
        <v>0</v>
      </c>
      <c r="AF38" s="38"/>
      <c r="AG38" s="695"/>
      <c r="AH38" s="695"/>
      <c r="AI38" s="695"/>
    </row>
    <row r="39" spans="1:35" ht="8.1" hidden="1" customHeight="1" x14ac:dyDescent="0.2">
      <c r="A39" s="301"/>
      <c r="B39" s="81"/>
      <c r="C39" s="29"/>
      <c r="D39" s="83"/>
      <c r="E39" s="83"/>
      <c r="F39" s="1062"/>
      <c r="G39" s="1062"/>
      <c r="H39" s="37"/>
      <c r="I39" s="37"/>
      <c r="J39" s="38"/>
      <c r="K39" s="1114"/>
      <c r="L39" s="37"/>
      <c r="M39" s="37"/>
      <c r="N39" s="37"/>
      <c r="O39" s="37"/>
      <c r="P39" s="37"/>
      <c r="Q39" s="37"/>
      <c r="R39" s="37"/>
      <c r="S39" s="37"/>
      <c r="T39" s="37"/>
      <c r="U39" s="37"/>
      <c r="V39" s="38"/>
      <c r="W39" s="38"/>
      <c r="X39" s="38"/>
      <c r="Y39" s="695"/>
      <c r="Z39" s="695"/>
      <c r="AA39" s="695"/>
      <c r="AB39" s="38"/>
      <c r="AC39" s="38"/>
      <c r="AD39" s="38"/>
      <c r="AE39" s="38"/>
      <c r="AF39" s="38"/>
      <c r="AG39" s="695"/>
      <c r="AH39" s="695"/>
      <c r="AI39" s="695"/>
    </row>
    <row r="40" spans="1:35" hidden="1" x14ac:dyDescent="0.2">
      <c r="A40" s="302" t="s">
        <v>45</v>
      </c>
      <c r="B40" s="105" t="s">
        <v>628</v>
      </c>
      <c r="C40" s="29" t="s">
        <v>317</v>
      </c>
      <c r="D40" s="83"/>
      <c r="E40" s="83"/>
      <c r="F40" s="1123"/>
      <c r="G40" s="1123"/>
      <c r="H40" s="37"/>
      <c r="I40" s="37"/>
      <c r="J40" s="38"/>
      <c r="K40" s="1123"/>
      <c r="L40" s="38">
        <f>SUM(L35:L39)</f>
        <v>0</v>
      </c>
      <c r="M40" s="37"/>
      <c r="N40" s="38">
        <f>SUM(N35:N39)</f>
        <v>0</v>
      </c>
      <c r="O40" s="37"/>
      <c r="P40" s="38">
        <f>SUM(P35:P39)</f>
        <v>0</v>
      </c>
      <c r="Q40" s="37"/>
      <c r="R40" s="37"/>
      <c r="S40" s="38">
        <f>SUM(S35:S39)</f>
        <v>0</v>
      </c>
      <c r="T40" s="37"/>
      <c r="U40" s="37"/>
      <c r="V40" s="38">
        <f>SUM(V35:V39)</f>
        <v>0</v>
      </c>
      <c r="W40" s="38"/>
      <c r="X40" s="38"/>
      <c r="Y40" s="695">
        <f>SUM(Y35:Y39)</f>
        <v>0</v>
      </c>
      <c r="Z40" s="695"/>
      <c r="AA40" s="695">
        <f>SUM(AA35:AA39)</f>
        <v>0</v>
      </c>
      <c r="AB40" s="38"/>
      <c r="AC40" s="38">
        <f>SUM(AC35:AC39)</f>
        <v>0</v>
      </c>
      <c r="AD40" s="38"/>
      <c r="AE40" s="38">
        <f>SUM(AE35:AE39)</f>
        <v>0</v>
      </c>
      <c r="AF40" s="38"/>
      <c r="AG40" s="695">
        <f>SUM(AG35:AG39)</f>
        <v>0</v>
      </c>
      <c r="AH40" s="695"/>
      <c r="AI40" s="695">
        <f>SUM(AI35:AI39)</f>
        <v>0</v>
      </c>
    </row>
    <row r="41" spans="1:35" hidden="1" x14ac:dyDescent="0.2">
      <c r="A41" s="301"/>
      <c r="B41" s="81"/>
      <c r="C41" s="29"/>
      <c r="D41" s="83"/>
      <c r="E41" s="83"/>
      <c r="F41" s="1062"/>
      <c r="G41" s="1062"/>
      <c r="H41" s="37"/>
      <c r="I41" s="37"/>
      <c r="J41" s="38"/>
      <c r="K41" s="1114"/>
      <c r="L41" s="37"/>
      <c r="M41" s="37"/>
      <c r="N41" s="37"/>
      <c r="O41" s="37"/>
      <c r="P41" s="37"/>
      <c r="Q41" s="37"/>
      <c r="R41" s="37"/>
      <c r="S41" s="37"/>
      <c r="T41" s="37"/>
      <c r="U41" s="37"/>
      <c r="V41" s="37"/>
      <c r="W41" s="38"/>
      <c r="X41" s="38"/>
      <c r="Y41" s="695"/>
      <c r="Z41" s="695"/>
      <c r="AA41" s="695"/>
      <c r="AB41" s="38"/>
      <c r="AC41" s="38"/>
      <c r="AD41" s="38"/>
      <c r="AE41" s="38"/>
      <c r="AF41" s="38"/>
      <c r="AG41" s="695"/>
      <c r="AH41" s="695"/>
      <c r="AI41" s="695"/>
    </row>
    <row r="42" spans="1:35" ht="12.75" hidden="1" customHeight="1" x14ac:dyDescent="0.2">
      <c r="A42" s="301" t="s">
        <v>468</v>
      </c>
      <c r="B42" s="65" t="s">
        <v>552</v>
      </c>
      <c r="C42" s="134" t="s">
        <v>553</v>
      </c>
      <c r="D42" s="64">
        <v>9171121</v>
      </c>
      <c r="E42" s="64" t="s">
        <v>554</v>
      </c>
      <c r="F42" s="1061"/>
      <c r="G42" s="1061"/>
      <c r="H42" s="37"/>
      <c r="I42" s="37"/>
      <c r="J42" s="110"/>
      <c r="K42" s="1071"/>
      <c r="L42" s="66"/>
      <c r="M42" s="66"/>
      <c r="N42" s="66">
        <f>SUM(L42:M42)</f>
        <v>0</v>
      </c>
      <c r="O42" s="65"/>
      <c r="P42" s="175"/>
      <c r="Q42" s="175"/>
      <c r="R42" s="175"/>
      <c r="S42" s="175"/>
      <c r="T42" s="175"/>
      <c r="U42" s="65"/>
      <c r="V42" s="175"/>
      <c r="W42" s="192"/>
      <c r="X42" s="267"/>
      <c r="Y42" s="696">
        <f>L42+P42+S42+V42</f>
        <v>0</v>
      </c>
      <c r="Z42" s="696"/>
      <c r="AA42" s="696">
        <f>SUM(Y42:Z42)</f>
        <v>0</v>
      </c>
      <c r="AB42" s="267"/>
      <c r="AC42" s="33">
        <f>L42+P42+S42+V42</f>
        <v>0</v>
      </c>
      <c r="AD42" s="34"/>
      <c r="AE42" s="73">
        <f>SUM(AC42:AD42)</f>
        <v>0</v>
      </c>
      <c r="AF42" s="38"/>
      <c r="AG42" s="702">
        <f>Y42-AC42</f>
        <v>0</v>
      </c>
      <c r="AH42" s="702"/>
      <c r="AI42" s="696">
        <f>SUM(AG42:AH42)</f>
        <v>0</v>
      </c>
    </row>
    <row r="43" spans="1:35" ht="12.75" hidden="1" customHeight="1" x14ac:dyDescent="0.2">
      <c r="A43" s="302" t="s">
        <v>46</v>
      </c>
      <c r="B43" s="81" t="s">
        <v>55</v>
      </c>
      <c r="C43" s="29" t="s">
        <v>598</v>
      </c>
      <c r="D43" s="83"/>
      <c r="E43" s="83"/>
      <c r="F43" s="1123"/>
      <c r="G43" s="1123"/>
      <c r="H43" s="37"/>
      <c r="I43" s="37"/>
      <c r="J43" s="110"/>
      <c r="K43" s="1123"/>
      <c r="L43" s="38">
        <f>SUM(L42)</f>
        <v>0</v>
      </c>
      <c r="M43" s="37"/>
      <c r="N43" s="38">
        <f>SUM(N42)</f>
        <v>0</v>
      </c>
      <c r="O43" s="81"/>
      <c r="P43" s="38">
        <f>SUM(P42)</f>
        <v>0</v>
      </c>
      <c r="Q43" s="173"/>
      <c r="R43" s="173"/>
      <c r="S43" s="38">
        <f>SUM(S42)</f>
        <v>0</v>
      </c>
      <c r="T43" s="91"/>
      <c r="U43" s="81"/>
      <c r="V43" s="38">
        <f>SUM(V42)</f>
        <v>0</v>
      </c>
      <c r="W43" s="146"/>
      <c r="X43" s="158"/>
      <c r="Y43" s="695">
        <f>SUM(Y42)</f>
        <v>0</v>
      </c>
      <c r="Z43" s="695"/>
      <c r="AA43" s="695">
        <f>SUM(AA42)</f>
        <v>0</v>
      </c>
      <c r="AB43" s="158"/>
      <c r="AC43" s="38">
        <f>SUM(AC42)</f>
        <v>0</v>
      </c>
      <c r="AD43" s="38"/>
      <c r="AE43" s="38">
        <f>SUM(AE42)</f>
        <v>0</v>
      </c>
      <c r="AF43" s="38"/>
      <c r="AG43" s="695">
        <f>SUM(AG42)</f>
        <v>0</v>
      </c>
      <c r="AH43" s="695"/>
      <c r="AI43" s="695">
        <f>SUM(AI42)</f>
        <v>0</v>
      </c>
    </row>
    <row r="44" spans="1:35" ht="12.75" customHeight="1" x14ac:dyDescent="0.2">
      <c r="A44" s="301"/>
      <c r="B44" s="81"/>
      <c r="C44" s="81"/>
      <c r="D44" s="83"/>
      <c r="E44" s="83"/>
      <c r="F44" s="1062"/>
      <c r="G44" s="1062"/>
      <c r="H44" s="173"/>
      <c r="I44" s="87"/>
      <c r="J44" s="110"/>
      <c r="K44" s="1114"/>
      <c r="L44" s="173"/>
      <c r="M44" s="87"/>
      <c r="N44" s="91"/>
      <c r="O44" s="81"/>
      <c r="P44" s="91"/>
      <c r="Q44" s="173"/>
      <c r="R44" s="173"/>
      <c r="S44" s="91"/>
      <c r="T44" s="91"/>
      <c r="U44" s="81"/>
      <c r="V44" s="146"/>
      <c r="W44" s="146"/>
      <c r="X44" s="158"/>
      <c r="Y44" s="708"/>
      <c r="Z44" s="708"/>
      <c r="AA44" s="708"/>
      <c r="AB44" s="158"/>
      <c r="AC44" s="91"/>
      <c r="AD44" s="110"/>
      <c r="AE44" s="91"/>
      <c r="AF44" s="110"/>
      <c r="AG44" s="695"/>
      <c r="AH44" s="695"/>
      <c r="AI44" s="695"/>
    </row>
    <row r="45" spans="1:35" ht="12.75" customHeight="1" x14ac:dyDescent="0.2">
      <c r="A45" s="575" t="s">
        <v>668</v>
      </c>
      <c r="B45" s="52" t="s">
        <v>741</v>
      </c>
      <c r="C45" s="52" t="s">
        <v>1</v>
      </c>
      <c r="D45" s="56" t="s">
        <v>842</v>
      </c>
      <c r="E45" s="56" t="s">
        <v>988</v>
      </c>
      <c r="F45" s="1061" t="s">
        <v>627</v>
      </c>
      <c r="G45" s="1068" t="s">
        <v>1095</v>
      </c>
      <c r="H45" s="173"/>
      <c r="I45" s="1049">
        <f>72233-6589</f>
        <v>65644</v>
      </c>
      <c r="J45" s="66">
        <f>SUM(H45:I45)</f>
        <v>65644</v>
      </c>
      <c r="K45" s="1106"/>
      <c r="L45" s="173"/>
      <c r="M45" s="768"/>
      <c r="N45" s="66">
        <f>SUM(L45:M45)</f>
        <v>0</v>
      </c>
      <c r="O45" s="81"/>
      <c r="P45" s="91"/>
      <c r="Q45" s="173"/>
      <c r="R45" s="173"/>
      <c r="S45" s="91"/>
      <c r="T45" s="137"/>
      <c r="U45" s="81"/>
      <c r="V45" s="146"/>
      <c r="W45" s="146"/>
      <c r="X45" s="158"/>
      <c r="Y45" s="696"/>
      <c r="Z45" s="696">
        <f>M45+Q45+T45+W45</f>
        <v>0</v>
      </c>
      <c r="AA45" s="696">
        <f>SUM(Y45:Z45)</f>
        <v>0</v>
      </c>
      <c r="AB45" s="158"/>
      <c r="AC45" s="91"/>
      <c r="AD45" s="36">
        <f>M45+Q45+T45+W45</f>
        <v>0</v>
      </c>
      <c r="AE45" s="73">
        <f>SUM(AC45:AD45)</f>
        <v>0</v>
      </c>
      <c r="AF45" s="110"/>
      <c r="AG45" s="702"/>
      <c r="AH45" s="702">
        <f>Z45-AD45</f>
        <v>0</v>
      </c>
      <c r="AI45" s="696">
        <f>SUM(AG45:AH45)</f>
        <v>0</v>
      </c>
    </row>
    <row r="46" spans="1:35" ht="12.75" hidden="1" customHeight="1" x14ac:dyDescent="0.2">
      <c r="A46" s="301" t="s">
        <v>518</v>
      </c>
      <c r="B46" s="52" t="s">
        <v>741</v>
      </c>
      <c r="C46" s="52" t="s">
        <v>555</v>
      </c>
      <c r="D46" s="56">
        <v>919132</v>
      </c>
      <c r="E46" s="56" t="s">
        <v>101</v>
      </c>
      <c r="F46" s="1061"/>
      <c r="G46" s="1061"/>
      <c r="H46" s="87"/>
      <c r="I46" s="111"/>
      <c r="J46" s="66">
        <f>SUM(H46:I46)</f>
        <v>0</v>
      </c>
      <c r="K46" s="1071"/>
      <c r="L46" s="87"/>
      <c r="M46" s="111"/>
      <c r="N46" s="66">
        <f>SUM(L46:M46)</f>
        <v>0</v>
      </c>
      <c r="O46" s="81"/>
      <c r="P46" s="173"/>
      <c r="Q46" s="173"/>
      <c r="R46" s="173"/>
      <c r="S46" s="91"/>
      <c r="T46" s="141"/>
      <c r="U46" s="81"/>
      <c r="V46" s="146"/>
      <c r="W46" s="146"/>
      <c r="X46" s="158"/>
      <c r="Y46" s="696"/>
      <c r="Z46" s="696">
        <f>M46+Q46+T46+W46</f>
        <v>0</v>
      </c>
      <c r="AA46" s="696">
        <f>SUM(Y46:Z46)</f>
        <v>0</v>
      </c>
      <c r="AB46" s="158"/>
      <c r="AC46" s="110"/>
      <c r="AD46" s="36">
        <f>M46+Q46+T46+W46</f>
        <v>0</v>
      </c>
      <c r="AE46" s="73">
        <f>SUM(AC46:AD46)</f>
        <v>0</v>
      </c>
      <c r="AF46" s="110"/>
      <c r="AG46" s="702"/>
      <c r="AH46" s="702">
        <f>Z46-AD46</f>
        <v>0</v>
      </c>
      <c r="AI46" s="696">
        <f>SUM(AG46:AH46)</f>
        <v>0</v>
      </c>
    </row>
    <row r="47" spans="1:35" ht="12.75" customHeight="1" x14ac:dyDescent="0.2">
      <c r="A47" s="575" t="s">
        <v>734</v>
      </c>
      <c r="B47" s="813" t="s">
        <v>741</v>
      </c>
      <c r="C47" s="801" t="s">
        <v>1420</v>
      </c>
      <c r="D47" s="802" t="s">
        <v>842</v>
      </c>
      <c r="E47" s="860" t="s">
        <v>988</v>
      </c>
      <c r="F47" s="1122" t="s">
        <v>627</v>
      </c>
      <c r="G47" s="1068" t="s">
        <v>785</v>
      </c>
      <c r="H47" s="87"/>
      <c r="I47" s="855">
        <v>559</v>
      </c>
      <c r="J47" s="66">
        <f>SUM(H47:I47)</f>
        <v>559</v>
      </c>
      <c r="K47" s="1106"/>
      <c r="L47" s="87"/>
      <c r="M47" s="855"/>
      <c r="N47" s="66">
        <f>SUM(L47:M47)</f>
        <v>0</v>
      </c>
      <c r="O47" s="81"/>
      <c r="P47" s="173"/>
      <c r="Q47" s="173"/>
      <c r="R47" s="173"/>
      <c r="S47" s="91"/>
      <c r="T47" s="460"/>
      <c r="U47" s="81"/>
      <c r="V47" s="146"/>
      <c r="W47" s="146"/>
      <c r="X47" s="158"/>
      <c r="Y47" s="696"/>
      <c r="Z47" s="696">
        <f>M47+Q47+T47+W47</f>
        <v>0</v>
      </c>
      <c r="AA47" s="696">
        <f>SUM(Y47:Z47)</f>
        <v>0</v>
      </c>
      <c r="AB47" s="158"/>
      <c r="AC47" s="110"/>
      <c r="AD47" s="36">
        <f>M47+Q47+T47+W47</f>
        <v>0</v>
      </c>
      <c r="AE47" s="73">
        <f>SUM(AC47:AD47)</f>
        <v>0</v>
      </c>
      <c r="AF47" s="110"/>
      <c r="AG47" s="702"/>
      <c r="AH47" s="702">
        <f>Z47-AD47</f>
        <v>0</v>
      </c>
      <c r="AI47" s="696">
        <f>SUM(AG47:AH47)</f>
        <v>0</v>
      </c>
    </row>
    <row r="48" spans="1:35" ht="12.75" customHeight="1" x14ac:dyDescent="0.2">
      <c r="A48" s="301" t="s">
        <v>824</v>
      </c>
      <c r="B48" s="813" t="s">
        <v>741</v>
      </c>
      <c r="C48" s="801" t="s">
        <v>1421</v>
      </c>
      <c r="D48" s="802" t="s">
        <v>842</v>
      </c>
      <c r="E48" s="860" t="s">
        <v>988</v>
      </c>
      <c r="F48" s="1122" t="s">
        <v>627</v>
      </c>
      <c r="G48" s="1068" t="s">
        <v>788</v>
      </c>
      <c r="H48" s="87"/>
      <c r="I48" s="855">
        <v>259</v>
      </c>
      <c r="J48" s="66">
        <f>SUM(H48:I48)</f>
        <v>259</v>
      </c>
      <c r="K48" s="1106"/>
      <c r="L48" s="87"/>
      <c r="M48" s="855"/>
      <c r="N48" s="66">
        <f>SUM(L48:M48)</f>
        <v>0</v>
      </c>
      <c r="O48" s="81"/>
      <c r="P48" s="173"/>
      <c r="Q48" s="173"/>
      <c r="R48" s="173"/>
      <c r="S48" s="91"/>
      <c r="T48" s="460"/>
      <c r="U48" s="81"/>
      <c r="V48" s="146"/>
      <c r="W48" s="146"/>
      <c r="X48" s="158"/>
      <c r="Y48" s="696"/>
      <c r="Z48" s="696">
        <f>M48+Q48+T48+W48</f>
        <v>0</v>
      </c>
      <c r="AA48" s="696">
        <f>SUM(Y48:Z48)</f>
        <v>0</v>
      </c>
      <c r="AB48" s="158"/>
      <c r="AC48" s="110"/>
      <c r="AD48" s="36">
        <f>M48+Q48+T48+W48</f>
        <v>0</v>
      </c>
      <c r="AE48" s="73">
        <f>SUM(AC48:AD48)</f>
        <v>0</v>
      </c>
      <c r="AF48" s="110"/>
      <c r="AG48" s="702"/>
      <c r="AH48" s="702">
        <f>Z48-AD48</f>
        <v>0</v>
      </c>
      <c r="AI48" s="696">
        <f>SUM(AG48:AH48)</f>
        <v>0</v>
      </c>
    </row>
    <row r="49" spans="1:35" ht="8.1" customHeight="1" x14ac:dyDescent="0.2">
      <c r="A49" s="301"/>
      <c r="B49" s="52"/>
      <c r="C49" s="27"/>
      <c r="D49" s="56"/>
      <c r="E49" s="56"/>
      <c r="F49" s="1061"/>
      <c r="G49" s="1061"/>
      <c r="H49" s="37"/>
      <c r="I49" s="66"/>
      <c r="J49" s="55"/>
      <c r="K49" s="1071"/>
      <c r="L49" s="37"/>
      <c r="M49" s="66"/>
      <c r="N49" s="35"/>
      <c r="O49" s="81"/>
      <c r="P49" s="173"/>
      <c r="Q49" s="173"/>
      <c r="R49" s="173"/>
      <c r="S49" s="91"/>
      <c r="T49" s="36"/>
      <c r="U49" s="81"/>
      <c r="V49" s="146"/>
      <c r="W49" s="146"/>
      <c r="X49" s="158"/>
      <c r="Y49" s="708"/>
      <c r="Z49" s="708"/>
      <c r="AA49" s="708"/>
      <c r="AB49" s="158"/>
      <c r="AC49" s="36"/>
      <c r="AD49" s="36"/>
      <c r="AE49" s="59"/>
      <c r="AF49" s="110"/>
      <c r="AG49" s="695"/>
      <c r="AH49" s="695"/>
      <c r="AI49" s="695"/>
    </row>
    <row r="50" spans="1:35" x14ac:dyDescent="0.2">
      <c r="A50" s="302" t="s">
        <v>44</v>
      </c>
      <c r="B50" s="105" t="s">
        <v>627</v>
      </c>
      <c r="C50" s="29" t="s">
        <v>595</v>
      </c>
      <c r="D50" s="83"/>
      <c r="E50" s="83"/>
      <c r="F50" s="1062"/>
      <c r="G50" s="1062"/>
      <c r="H50" s="186"/>
      <c r="I50" s="186">
        <f>SUM(I45:I49)</f>
        <v>66462</v>
      </c>
      <c r="J50" s="186">
        <f>SUM(J45:J49)</f>
        <v>66462</v>
      </c>
      <c r="K50" s="1114"/>
      <c r="L50" s="186"/>
      <c r="M50" s="186">
        <f>SUM(M45:M49)</f>
        <v>0</v>
      </c>
      <c r="N50" s="186">
        <f>SUM(N45:N49)</f>
        <v>0</v>
      </c>
      <c r="O50" s="186"/>
      <c r="P50" s="186">
        <f t="shared" ref="P50:AI50" si="5">SUM(P45:P49)</f>
        <v>0</v>
      </c>
      <c r="Q50" s="186">
        <f t="shared" si="5"/>
        <v>0</v>
      </c>
      <c r="R50" s="186"/>
      <c r="S50" s="186">
        <f t="shared" si="5"/>
        <v>0</v>
      </c>
      <c r="T50" s="186">
        <f t="shared" si="5"/>
        <v>0</v>
      </c>
      <c r="U50" s="186"/>
      <c r="V50" s="186">
        <f t="shared" si="5"/>
        <v>0</v>
      </c>
      <c r="W50" s="186">
        <f t="shared" si="5"/>
        <v>0</v>
      </c>
      <c r="X50" s="186"/>
      <c r="Y50" s="688"/>
      <c r="Z50" s="688">
        <f t="shared" si="5"/>
        <v>0</v>
      </c>
      <c r="AA50" s="688">
        <f t="shared" si="5"/>
        <v>0</v>
      </c>
      <c r="AB50" s="186"/>
      <c r="AC50" s="186"/>
      <c r="AD50" s="186">
        <f t="shared" si="5"/>
        <v>0</v>
      </c>
      <c r="AE50" s="186">
        <f t="shared" si="5"/>
        <v>0</v>
      </c>
      <c r="AF50" s="186"/>
      <c r="AG50" s="688"/>
      <c r="AH50" s="688">
        <f t="shared" si="5"/>
        <v>0</v>
      </c>
      <c r="AI50" s="688">
        <f t="shared" si="5"/>
        <v>0</v>
      </c>
    </row>
    <row r="51" spans="1:35" ht="12.75" customHeight="1" x14ac:dyDescent="0.2">
      <c r="A51" s="301"/>
      <c r="B51" s="81"/>
      <c r="C51" s="29"/>
      <c r="D51" s="83"/>
      <c r="E51" s="83"/>
      <c r="F51" s="1062"/>
      <c r="G51" s="1062"/>
      <c r="H51" s="37"/>
      <c r="I51" s="37"/>
      <c r="J51" s="87"/>
      <c r="K51" s="1114"/>
      <c r="L51" s="37"/>
      <c r="M51" s="37"/>
      <c r="N51" s="37"/>
      <c r="O51" s="81"/>
      <c r="P51" s="173"/>
      <c r="Q51" s="173"/>
      <c r="R51" s="173"/>
      <c r="S51" s="173"/>
      <c r="T51" s="173"/>
      <c r="U51" s="81"/>
      <c r="V51" s="68"/>
      <c r="W51" s="68"/>
      <c r="X51" s="81"/>
      <c r="Y51" s="698"/>
      <c r="Z51" s="698"/>
      <c r="AA51" s="698"/>
      <c r="AB51" s="81"/>
      <c r="AC51" s="37"/>
      <c r="AD51" s="37"/>
      <c r="AE51" s="37"/>
      <c r="AF51" s="37"/>
      <c r="AG51" s="682"/>
      <c r="AH51" s="682"/>
      <c r="AI51" s="682"/>
    </row>
    <row r="52" spans="1:35" ht="12.75" customHeight="1" x14ac:dyDescent="0.2">
      <c r="A52" s="792"/>
      <c r="B52" s="304" t="s">
        <v>745</v>
      </c>
      <c r="C52" s="85" t="s">
        <v>643</v>
      </c>
      <c r="D52" s="806"/>
      <c r="E52" s="806"/>
      <c r="F52" s="1097"/>
      <c r="G52" s="1097"/>
      <c r="H52" s="798"/>
      <c r="I52" s="798"/>
      <c r="J52" s="908"/>
      <c r="K52" s="1114"/>
      <c r="L52" s="798"/>
      <c r="M52" s="798"/>
      <c r="N52" s="798"/>
      <c r="O52" s="823"/>
      <c r="P52" s="856"/>
      <c r="Q52" s="856"/>
      <c r="R52" s="856"/>
      <c r="S52" s="856"/>
      <c r="T52" s="856"/>
      <c r="U52" s="823"/>
      <c r="V52" s="858"/>
      <c r="W52" s="858"/>
      <c r="X52" s="823"/>
      <c r="Y52" s="868"/>
      <c r="Z52" s="868"/>
      <c r="AA52" s="868"/>
      <c r="AB52" s="823"/>
      <c r="AC52" s="798"/>
      <c r="AD52" s="798"/>
      <c r="AE52" s="798"/>
      <c r="AF52" s="798"/>
      <c r="AG52" s="799"/>
      <c r="AH52" s="799"/>
      <c r="AI52" s="799"/>
    </row>
    <row r="53" spans="1:35" ht="12.75" customHeight="1" x14ac:dyDescent="0.2">
      <c r="A53" s="792"/>
      <c r="B53" s="823"/>
      <c r="C53" s="58"/>
      <c r="D53" s="806"/>
      <c r="E53" s="806"/>
      <c r="F53" s="1097"/>
      <c r="G53" s="1097"/>
      <c r="H53" s="798"/>
      <c r="I53" s="798"/>
      <c r="J53" s="908"/>
      <c r="K53" s="1114"/>
      <c r="L53" s="798"/>
      <c r="M53" s="798"/>
      <c r="N53" s="798"/>
      <c r="O53" s="823"/>
      <c r="P53" s="856"/>
      <c r="Q53" s="856"/>
      <c r="R53" s="856"/>
      <c r="S53" s="856"/>
      <c r="T53" s="856"/>
      <c r="U53" s="823"/>
      <c r="V53" s="858"/>
      <c r="W53" s="858"/>
      <c r="X53" s="823"/>
      <c r="Y53" s="868"/>
      <c r="Z53" s="868"/>
      <c r="AA53" s="868"/>
      <c r="AB53" s="823"/>
      <c r="AC53" s="798"/>
      <c r="AD53" s="798"/>
      <c r="AE53" s="798"/>
      <c r="AF53" s="798"/>
      <c r="AG53" s="799"/>
      <c r="AH53" s="799"/>
      <c r="AI53" s="799"/>
    </row>
    <row r="54" spans="1:35" ht="12.75" customHeight="1" x14ac:dyDescent="0.2">
      <c r="A54" s="1228" t="s">
        <v>824</v>
      </c>
      <c r="B54" s="1227" t="s">
        <v>1438</v>
      </c>
      <c r="C54" s="1222" t="s">
        <v>1439</v>
      </c>
      <c r="D54" s="1230" t="s">
        <v>1440</v>
      </c>
      <c r="E54" s="1231"/>
      <c r="F54" s="1226" t="s">
        <v>622</v>
      </c>
      <c r="G54" s="1226" t="s">
        <v>781</v>
      </c>
      <c r="H54" s="798"/>
      <c r="I54" s="798"/>
      <c r="J54" s="66">
        <f>SUM(H54:I54)</f>
        <v>0</v>
      </c>
      <c r="K54" s="1071"/>
      <c r="L54" s="798"/>
      <c r="M54" s="798"/>
      <c r="N54" s="819">
        <f>SUM(L54:M54)</f>
        <v>0</v>
      </c>
      <c r="O54" s="823"/>
      <c r="P54" s="856"/>
      <c r="Q54" s="856"/>
      <c r="R54" s="856"/>
      <c r="S54" s="1224"/>
      <c r="T54" s="883"/>
      <c r="U54" s="813"/>
      <c r="V54" s="816"/>
      <c r="W54" s="816"/>
      <c r="X54" s="813"/>
      <c r="Y54" s="830">
        <f>L54+P54+S54+V54</f>
        <v>0</v>
      </c>
      <c r="Z54" s="830"/>
      <c r="AA54" s="830">
        <f>SUM(Y54:Z54)</f>
        <v>0</v>
      </c>
      <c r="AB54" s="813"/>
      <c r="AC54" s="819">
        <f>L54+P54+S54+V54</f>
        <v>0</v>
      </c>
      <c r="AD54" s="819"/>
      <c r="AE54" s="819">
        <f>SUM(AC54:AD54)</f>
        <v>0</v>
      </c>
      <c r="AF54" s="798"/>
      <c r="AG54" s="702">
        <f>Y54-AC54</f>
        <v>0</v>
      </c>
      <c r="AH54" s="702"/>
      <c r="AI54" s="696">
        <f>SUM(AG54:AH54)</f>
        <v>0</v>
      </c>
    </row>
    <row r="55" spans="1:35" ht="8.1" customHeight="1" x14ac:dyDescent="0.2">
      <c r="A55" s="792"/>
      <c r="B55" s="851"/>
      <c r="C55" s="852"/>
      <c r="D55" s="853"/>
      <c r="E55" s="806"/>
      <c r="F55" s="1098"/>
      <c r="G55" s="1098"/>
      <c r="H55" s="798"/>
      <c r="I55" s="798"/>
      <c r="J55" s="908"/>
      <c r="K55" s="1071"/>
      <c r="L55" s="798"/>
      <c r="M55" s="798"/>
      <c r="N55" s="798"/>
      <c r="O55" s="823"/>
      <c r="P55" s="856"/>
      <c r="Q55" s="856"/>
      <c r="R55" s="856"/>
      <c r="S55" s="856"/>
      <c r="T55" s="856"/>
      <c r="U55" s="823"/>
      <c r="V55" s="858"/>
      <c r="W55" s="858"/>
      <c r="X55" s="823"/>
      <c r="Y55" s="868"/>
      <c r="Z55" s="868"/>
      <c r="AA55" s="868"/>
      <c r="AB55" s="823"/>
      <c r="AC55" s="798"/>
      <c r="AD55" s="798"/>
      <c r="AE55" s="798"/>
      <c r="AF55" s="798"/>
      <c r="AG55" s="799"/>
      <c r="AH55" s="799"/>
      <c r="AI55" s="799"/>
    </row>
    <row r="56" spans="1:35" ht="12.75" customHeight="1" x14ac:dyDescent="0.2">
      <c r="A56" s="792"/>
      <c r="B56" s="823"/>
      <c r="C56" s="849" t="s">
        <v>576</v>
      </c>
      <c r="D56" s="806"/>
      <c r="E56" s="806"/>
      <c r="F56" s="1097"/>
      <c r="G56" s="1097"/>
      <c r="H56" s="887">
        <f>SUM(H54)</f>
        <v>0</v>
      </c>
      <c r="I56" s="887"/>
      <c r="J56" s="887">
        <f>SUM(H56:I56)</f>
        <v>0</v>
      </c>
      <c r="K56" s="1114"/>
      <c r="L56" s="887">
        <f>SUM(L54)</f>
        <v>0</v>
      </c>
      <c r="M56" s="887"/>
      <c r="N56" s="887">
        <f>SUM(L56:M56)</f>
        <v>0</v>
      </c>
      <c r="O56" s="857"/>
      <c r="P56" s="891"/>
      <c r="Q56" s="891"/>
      <c r="R56" s="891"/>
      <c r="S56" s="887">
        <f>SUM(S54)</f>
        <v>0</v>
      </c>
      <c r="T56" s="891"/>
      <c r="U56" s="857"/>
      <c r="V56" s="893"/>
      <c r="W56" s="893"/>
      <c r="X56" s="857"/>
      <c r="Y56" s="870">
        <f>SUM(Y54)</f>
        <v>0</v>
      </c>
      <c r="Z56" s="870"/>
      <c r="AA56" s="870">
        <f>SUM(Y56:Z56)</f>
        <v>0</v>
      </c>
      <c r="AB56" s="857"/>
      <c r="AC56" s="887">
        <f>SUM(AC54)</f>
        <v>0</v>
      </c>
      <c r="AD56" s="887"/>
      <c r="AE56" s="887">
        <f>SUM(AC56:AD56)</f>
        <v>0</v>
      </c>
      <c r="AF56" s="819"/>
      <c r="AG56" s="870">
        <f>SUM(AG54)</f>
        <v>0</v>
      </c>
      <c r="AH56" s="870"/>
      <c r="AI56" s="870">
        <f>SUM(AG56:AH56)</f>
        <v>0</v>
      </c>
    </row>
    <row r="57" spans="1:35" ht="12.75" customHeight="1" x14ac:dyDescent="0.2">
      <c r="A57" s="792"/>
      <c r="B57" s="823"/>
      <c r="C57" s="58"/>
      <c r="D57" s="806"/>
      <c r="E57" s="806"/>
      <c r="F57" s="1097"/>
      <c r="G57" s="1097"/>
      <c r="H57" s="798"/>
      <c r="I57" s="798"/>
      <c r="J57" s="908"/>
      <c r="K57" s="1114"/>
      <c r="L57" s="798"/>
      <c r="M57" s="798"/>
      <c r="N57" s="798"/>
      <c r="O57" s="823"/>
      <c r="P57" s="856"/>
      <c r="Q57" s="856"/>
      <c r="R57" s="856"/>
      <c r="S57" s="856"/>
      <c r="T57" s="856"/>
      <c r="U57" s="823"/>
      <c r="V57" s="858"/>
      <c r="W57" s="858"/>
      <c r="X57" s="823"/>
      <c r="Y57" s="868"/>
      <c r="Z57" s="868"/>
      <c r="AA57" s="868"/>
      <c r="AB57" s="823"/>
      <c r="AC57" s="798"/>
      <c r="AD57" s="798"/>
      <c r="AE57" s="798"/>
      <c r="AF57" s="798"/>
      <c r="AG57" s="799"/>
      <c r="AH57" s="799"/>
      <c r="AI57" s="799"/>
    </row>
    <row r="58" spans="1:35" ht="12.75" customHeight="1" x14ac:dyDescent="0.2">
      <c r="A58" s="792"/>
      <c r="B58" s="304" t="s">
        <v>745</v>
      </c>
      <c r="C58" s="58" t="s">
        <v>673</v>
      </c>
      <c r="D58" s="806"/>
      <c r="E58" s="806"/>
      <c r="F58" s="1097"/>
      <c r="G58" s="1097"/>
      <c r="H58" s="798"/>
      <c r="I58" s="798"/>
      <c r="J58" s="908"/>
      <c r="K58" s="1114"/>
      <c r="L58" s="798"/>
      <c r="M58" s="798"/>
      <c r="N58" s="798"/>
      <c r="O58" s="823"/>
      <c r="P58" s="856"/>
      <c r="Q58" s="856"/>
      <c r="R58" s="856"/>
      <c r="S58" s="856"/>
      <c r="T58" s="856"/>
      <c r="U58" s="823"/>
      <c r="V58" s="858"/>
      <c r="W58" s="858"/>
      <c r="X58" s="823"/>
      <c r="Y58" s="868"/>
      <c r="Z58" s="868"/>
      <c r="AA58" s="868"/>
      <c r="AB58" s="823"/>
      <c r="AC58" s="798"/>
      <c r="AD58" s="798"/>
      <c r="AE58" s="798"/>
      <c r="AF58" s="798"/>
      <c r="AG58" s="799"/>
      <c r="AH58" s="799"/>
      <c r="AI58" s="799"/>
    </row>
    <row r="59" spans="1:35" ht="12.75" customHeight="1" x14ac:dyDescent="0.2">
      <c r="A59" s="792"/>
      <c r="B59" s="823"/>
      <c r="C59" s="849"/>
      <c r="D59" s="806"/>
      <c r="E59" s="806"/>
      <c r="F59" s="1097"/>
      <c r="G59" s="1097"/>
      <c r="H59" s="798"/>
      <c r="I59" s="798"/>
      <c r="J59" s="908"/>
      <c r="K59" s="1114"/>
      <c r="L59" s="798"/>
      <c r="M59" s="798"/>
      <c r="N59" s="798"/>
      <c r="O59" s="823"/>
      <c r="P59" s="856"/>
      <c r="Q59" s="856"/>
      <c r="R59" s="856"/>
      <c r="S59" s="856"/>
      <c r="T59" s="856"/>
      <c r="U59" s="823"/>
      <c r="V59" s="858"/>
      <c r="W59" s="858"/>
      <c r="X59" s="823"/>
      <c r="Y59" s="868"/>
      <c r="Z59" s="868"/>
      <c r="AA59" s="868"/>
      <c r="AB59" s="823"/>
      <c r="AC59" s="798"/>
      <c r="AD59" s="798"/>
      <c r="AE59" s="798"/>
      <c r="AF59" s="798"/>
      <c r="AG59" s="799"/>
      <c r="AH59" s="799"/>
      <c r="AI59" s="799"/>
    </row>
    <row r="60" spans="1:35" ht="12.75" customHeight="1" x14ac:dyDescent="0.2">
      <c r="A60" s="307" t="s">
        <v>824</v>
      </c>
      <c r="B60" s="65" t="s">
        <v>1238</v>
      </c>
      <c r="C60" s="134" t="s">
        <v>1224</v>
      </c>
      <c r="D60" s="56" t="s">
        <v>1257</v>
      </c>
      <c r="E60" s="83"/>
      <c r="F60" s="1061" t="s">
        <v>629</v>
      </c>
      <c r="G60" s="1061" t="s">
        <v>785</v>
      </c>
      <c r="H60" s="66"/>
      <c r="I60" s="37"/>
      <c r="J60" s="35">
        <f>SUM(H60:I60)</f>
        <v>0</v>
      </c>
      <c r="K60" s="1071"/>
      <c r="L60" s="66"/>
      <c r="M60" s="37"/>
      <c r="N60" s="35">
        <f>SUM(L60:M60)</f>
        <v>0</v>
      </c>
      <c r="O60" s="81"/>
      <c r="P60" s="183"/>
      <c r="Q60" s="173"/>
      <c r="R60" s="173"/>
      <c r="S60" s="460"/>
      <c r="T60" s="91"/>
      <c r="U60" s="81"/>
      <c r="V60" s="146"/>
      <c r="W60" s="146"/>
      <c r="X60" s="158"/>
      <c r="Y60" s="677">
        <f>L60+P60+S60+V60</f>
        <v>0</v>
      </c>
      <c r="Z60" s="677"/>
      <c r="AA60" s="677">
        <f>SUM(Y60:Z60)</f>
        <v>0</v>
      </c>
      <c r="AB60" s="158"/>
      <c r="AC60" s="36">
        <f>L60+P60+S60+V60</f>
        <v>0</v>
      </c>
      <c r="AD60" s="35"/>
      <c r="AE60" s="59">
        <f>SUM(AC60:AD60)</f>
        <v>0</v>
      </c>
      <c r="AF60" s="38"/>
      <c r="AG60" s="702">
        <f>Y60-AC60</f>
        <v>0</v>
      </c>
      <c r="AH60" s="702"/>
      <c r="AI60" s="696">
        <f>SUM(AG60:AH60)</f>
        <v>0</v>
      </c>
    </row>
    <row r="61" spans="1:35" ht="8.1" customHeight="1" x14ac:dyDescent="0.2">
      <c r="A61" s="307"/>
      <c r="B61" s="65"/>
      <c r="C61" s="134"/>
      <c r="D61" s="56"/>
      <c r="E61" s="83"/>
      <c r="F61" s="1061"/>
      <c r="G61" s="1061"/>
      <c r="H61" s="37"/>
      <c r="I61" s="37"/>
      <c r="J61" s="35"/>
      <c r="K61" s="1071"/>
      <c r="L61" s="66"/>
      <c r="M61" s="37"/>
      <c r="N61" s="35"/>
      <c r="O61" s="81"/>
      <c r="P61" s="183"/>
      <c r="Q61" s="173"/>
      <c r="R61" s="173"/>
      <c r="S61" s="183"/>
      <c r="T61" s="91"/>
      <c r="U61" s="81"/>
      <c r="V61" s="146"/>
      <c r="W61" s="146"/>
      <c r="X61" s="158"/>
      <c r="Y61" s="677"/>
      <c r="Z61" s="677"/>
      <c r="AA61" s="677"/>
      <c r="AB61" s="158"/>
      <c r="AC61" s="36"/>
      <c r="AD61" s="35"/>
      <c r="AE61" s="59"/>
      <c r="AF61" s="38"/>
      <c r="AG61" s="695"/>
      <c r="AH61" s="695"/>
      <c r="AI61" s="695"/>
    </row>
    <row r="62" spans="1:35" ht="12.75" customHeight="1" x14ac:dyDescent="0.2">
      <c r="A62" s="534" t="s">
        <v>47</v>
      </c>
      <c r="B62" s="81" t="s">
        <v>629</v>
      </c>
      <c r="C62" s="29" t="s">
        <v>1224</v>
      </c>
      <c r="D62" s="83"/>
      <c r="E62" s="83"/>
      <c r="F62" s="1062"/>
      <c r="G62" s="1062"/>
      <c r="H62" s="87">
        <f>SUM(H60:H61)</f>
        <v>0</v>
      </c>
      <c r="I62" s="87"/>
      <c r="J62" s="87">
        <f>SUM(J60:J61)</f>
        <v>0</v>
      </c>
      <c r="K62" s="1114"/>
      <c r="L62" s="87">
        <f>SUM(L60:L61)</f>
        <v>0</v>
      </c>
      <c r="M62" s="87"/>
      <c r="N62" s="87">
        <f>SUM(N60:N61)</f>
        <v>0</v>
      </c>
      <c r="O62" s="81"/>
      <c r="P62" s="277">
        <f>SUM(P60:P61)</f>
        <v>0</v>
      </c>
      <c r="Q62" s="173"/>
      <c r="R62" s="173"/>
      <c r="S62" s="277">
        <f>SUM(S60:S61)</f>
        <v>0</v>
      </c>
      <c r="T62" s="277"/>
      <c r="U62" s="277"/>
      <c r="V62" s="186">
        <f>SUM(V61:V61)</f>
        <v>0</v>
      </c>
      <c r="W62" s="186"/>
      <c r="X62" s="158"/>
      <c r="Y62" s="682">
        <f>SUM(Y60:Y61)</f>
        <v>0</v>
      </c>
      <c r="Z62" s="695"/>
      <c r="AA62" s="682">
        <f>SUM(AA60:AA61)</f>
        <v>0</v>
      </c>
      <c r="AB62" s="158"/>
      <c r="AC62" s="87">
        <f>SUM(AC60:AC61)</f>
        <v>0</v>
      </c>
      <c r="AD62" s="110"/>
      <c r="AE62" s="87">
        <f>SUM(AE60:AE61)</f>
        <v>0</v>
      </c>
      <c r="AF62" s="38"/>
      <c r="AG62" s="682">
        <f>SUM(AG60:AG61)</f>
        <v>0</v>
      </c>
      <c r="AH62" s="695"/>
      <c r="AI62" s="682">
        <f>SUM(AI60:AI61)</f>
        <v>0</v>
      </c>
    </row>
    <row r="63" spans="1:35" ht="12.75" customHeight="1" x14ac:dyDescent="0.2">
      <c r="A63" s="792"/>
      <c r="B63" s="823"/>
      <c r="C63" s="849"/>
      <c r="D63" s="806"/>
      <c r="E63" s="806"/>
      <c r="F63" s="1097"/>
      <c r="G63" s="1097"/>
      <c r="H63" s="798"/>
      <c r="I63" s="798"/>
      <c r="J63" s="908"/>
      <c r="K63" s="1114"/>
      <c r="L63" s="798"/>
      <c r="M63" s="798"/>
      <c r="N63" s="798"/>
      <c r="O63" s="823"/>
      <c r="P63" s="856"/>
      <c r="Q63" s="856"/>
      <c r="R63" s="856"/>
      <c r="S63" s="856"/>
      <c r="T63" s="856"/>
      <c r="U63" s="823"/>
      <c r="V63" s="858"/>
      <c r="W63" s="858"/>
      <c r="X63" s="823"/>
      <c r="Y63" s="868"/>
      <c r="Z63" s="868"/>
      <c r="AA63" s="868"/>
      <c r="AB63" s="823"/>
      <c r="AC63" s="798"/>
      <c r="AD63" s="798"/>
      <c r="AE63" s="798"/>
      <c r="AF63" s="798"/>
      <c r="AG63" s="799"/>
      <c r="AH63" s="799"/>
      <c r="AI63" s="799"/>
    </row>
    <row r="64" spans="1:35" ht="12.75" customHeight="1" x14ac:dyDescent="0.2">
      <c r="A64" s="301"/>
      <c r="B64" s="304" t="s">
        <v>745</v>
      </c>
      <c r="C64" s="22" t="s">
        <v>232</v>
      </c>
      <c r="D64" s="83"/>
      <c r="E64" s="83"/>
      <c r="F64" s="1062"/>
      <c r="G64" s="1062"/>
      <c r="H64" s="37"/>
      <c r="I64" s="37"/>
      <c r="J64" s="87"/>
      <c r="K64" s="1114"/>
      <c r="L64" s="37"/>
      <c r="M64" s="37"/>
      <c r="N64" s="37"/>
      <c r="O64" s="81"/>
      <c r="P64" s="173"/>
      <c r="Q64" s="173"/>
      <c r="R64" s="173"/>
      <c r="S64" s="173"/>
      <c r="T64" s="173"/>
      <c r="U64" s="81"/>
      <c r="V64" s="68"/>
      <c r="W64" s="68"/>
      <c r="X64" s="81"/>
      <c r="Y64" s="698"/>
      <c r="Z64" s="698"/>
      <c r="AA64" s="698"/>
      <c r="AB64" s="81"/>
      <c r="AC64" s="37"/>
      <c r="AD64" s="37"/>
      <c r="AE64" s="37"/>
      <c r="AF64" s="37"/>
      <c r="AG64" s="682"/>
      <c r="AH64" s="682"/>
      <c r="AI64" s="682"/>
    </row>
    <row r="65" spans="1:35" x14ac:dyDescent="0.2">
      <c r="A65" s="301"/>
      <c r="B65" s="52"/>
      <c r="C65" s="17"/>
      <c r="D65" s="56"/>
      <c r="E65" s="56"/>
      <c r="F65" s="1061"/>
      <c r="G65" s="1061"/>
      <c r="H65" s="35"/>
      <c r="I65" s="35"/>
      <c r="J65" s="33"/>
      <c r="K65" s="1071"/>
      <c r="L65" s="35"/>
      <c r="M65" s="35"/>
      <c r="N65" s="35"/>
      <c r="O65" s="22"/>
      <c r="P65" s="173"/>
      <c r="Q65" s="173"/>
      <c r="R65" s="173"/>
      <c r="S65" s="173"/>
      <c r="T65" s="173"/>
      <c r="U65" s="22"/>
      <c r="V65" s="68"/>
      <c r="W65" s="68"/>
      <c r="X65" s="22"/>
      <c r="Y65" s="697"/>
      <c r="Z65" s="697"/>
      <c r="AA65" s="697"/>
      <c r="AB65" s="22"/>
      <c r="AC65" s="35"/>
      <c r="AD65" s="35"/>
      <c r="AE65" s="35"/>
      <c r="AF65" s="35"/>
      <c r="AG65" s="687"/>
      <c r="AH65" s="687"/>
      <c r="AI65" s="687"/>
    </row>
    <row r="66" spans="1:35" x14ac:dyDescent="0.2">
      <c r="A66" s="301" t="s">
        <v>824</v>
      </c>
      <c r="B66" s="52" t="s">
        <v>149</v>
      </c>
      <c r="C66" s="27" t="s">
        <v>550</v>
      </c>
      <c r="D66" s="56" t="s">
        <v>1240</v>
      </c>
      <c r="E66" s="56" t="s">
        <v>991</v>
      </c>
      <c r="F66" s="1061" t="s">
        <v>1226</v>
      </c>
      <c r="G66" s="1084" t="s">
        <v>798</v>
      </c>
      <c r="H66" s="35">
        <v>2300</v>
      </c>
      <c r="I66" s="35"/>
      <c r="J66" s="35">
        <f>SUM(H66:I66)</f>
        <v>2300</v>
      </c>
      <c r="K66" s="1138"/>
      <c r="L66" s="35"/>
      <c r="M66" s="35"/>
      <c r="N66" s="35">
        <f>SUM(L66:M66)</f>
        <v>0</v>
      </c>
      <c r="O66" s="52"/>
      <c r="P66" s="144"/>
      <c r="Q66" s="144"/>
      <c r="R66" s="144"/>
      <c r="S66" s="144"/>
      <c r="T66" s="144"/>
      <c r="U66" s="52"/>
      <c r="V66" s="75"/>
      <c r="W66" s="75"/>
      <c r="X66" s="52"/>
      <c r="Y66" s="696">
        <f>L66+P66+S66+V66</f>
        <v>0</v>
      </c>
      <c r="Z66" s="696"/>
      <c r="AA66" s="696">
        <f>SUM(Y66:Z66)</f>
        <v>0</v>
      </c>
      <c r="AB66" s="52"/>
      <c r="AC66" s="35">
        <f>L66+P66+S66+V66</f>
        <v>0</v>
      </c>
      <c r="AD66" s="35"/>
      <c r="AE66" s="35">
        <f>SUM(AC66:AD66)</f>
        <v>0</v>
      </c>
      <c r="AF66" s="35"/>
      <c r="AG66" s="702">
        <f>Y66-AC66</f>
        <v>0</v>
      </c>
      <c r="AH66" s="702"/>
      <c r="AI66" s="696">
        <f>SUM(AG66:AH66)</f>
        <v>0</v>
      </c>
    </row>
    <row r="67" spans="1:35" ht="8.1" customHeight="1" x14ac:dyDescent="0.2">
      <c r="A67" s="301"/>
      <c r="B67" s="52"/>
      <c r="C67" s="27"/>
      <c r="D67" s="52"/>
      <c r="E67" s="56"/>
      <c r="F67" s="1061"/>
      <c r="G67" s="1061"/>
      <c r="H67" s="35"/>
      <c r="I67" s="35"/>
      <c r="J67" s="35"/>
      <c r="K67" s="1071"/>
      <c r="L67" s="35"/>
      <c r="M67" s="35"/>
      <c r="N67" s="35"/>
      <c r="O67" s="52"/>
      <c r="P67" s="144"/>
      <c r="Q67" s="144"/>
      <c r="R67" s="144"/>
      <c r="S67" s="144"/>
      <c r="T67" s="144"/>
      <c r="U67" s="52"/>
      <c r="V67" s="75"/>
      <c r="W67" s="75"/>
      <c r="X67" s="52"/>
      <c r="Y67" s="680"/>
      <c r="Z67" s="680"/>
      <c r="AA67" s="680"/>
      <c r="AB67" s="52"/>
      <c r="AC67" s="35"/>
      <c r="AD67" s="35"/>
      <c r="AE67" s="35"/>
      <c r="AF67" s="35"/>
      <c r="AG67" s="687"/>
      <c r="AH67" s="687"/>
      <c r="AI67" s="687"/>
    </row>
    <row r="68" spans="1:35" x14ac:dyDescent="0.2">
      <c r="A68" s="105" t="s">
        <v>50</v>
      </c>
      <c r="B68" s="105" t="s">
        <v>633</v>
      </c>
      <c r="C68" s="29" t="s">
        <v>54</v>
      </c>
      <c r="D68" s="52"/>
      <c r="E68" s="56"/>
      <c r="F68" s="1061"/>
      <c r="G68" s="1061"/>
      <c r="H68" s="71">
        <f>SUM(H66)</f>
        <v>2300</v>
      </c>
      <c r="I68" s="71"/>
      <c r="J68" s="71">
        <f>SUM(H68:I68)</f>
        <v>2300</v>
      </c>
      <c r="K68" s="1071"/>
      <c r="L68" s="71">
        <f>SUM(L66)</f>
        <v>0</v>
      </c>
      <c r="M68" s="71"/>
      <c r="N68" s="71">
        <f>SUM(L68:M68)</f>
        <v>0</v>
      </c>
      <c r="O68" s="105"/>
      <c r="P68" s="154"/>
      <c r="Q68" s="154"/>
      <c r="R68" s="154"/>
      <c r="S68" s="71">
        <f>SUM(S66)</f>
        <v>0</v>
      </c>
      <c r="T68" s="154"/>
      <c r="U68" s="105"/>
      <c r="V68" s="71">
        <f>SUM(V66)</f>
        <v>0</v>
      </c>
      <c r="W68" s="151"/>
      <c r="X68" s="105"/>
      <c r="Y68" s="699">
        <f>SUM(Y66)</f>
        <v>0</v>
      </c>
      <c r="Z68" s="699"/>
      <c r="AA68" s="699">
        <f>SUM(Y68:Z68)</f>
        <v>0</v>
      </c>
      <c r="AB68" s="105"/>
      <c r="AC68" s="71">
        <f>SUM(AC66)</f>
        <v>0</v>
      </c>
      <c r="AD68" s="71"/>
      <c r="AE68" s="71">
        <f>SUM(AC68:AD68)</f>
        <v>0</v>
      </c>
      <c r="AF68" s="35"/>
      <c r="AG68" s="699">
        <f>SUM(AG66)</f>
        <v>0</v>
      </c>
      <c r="AH68" s="699"/>
      <c r="AI68" s="699">
        <f>SUM(AG68:AH68)</f>
        <v>0</v>
      </c>
    </row>
    <row r="69" spans="1:35" x14ac:dyDescent="0.2">
      <c r="A69" s="28"/>
      <c r="B69" s="28"/>
      <c r="C69" s="29"/>
      <c r="D69" s="28"/>
      <c r="E69" s="57"/>
      <c r="F69" s="1063"/>
      <c r="G69" s="1063"/>
      <c r="H69" s="37"/>
      <c r="I69" s="37"/>
      <c r="J69" s="37"/>
      <c r="K69" s="1152"/>
      <c r="L69" s="37"/>
      <c r="M69" s="37"/>
      <c r="N69" s="37"/>
      <c r="O69" s="81"/>
      <c r="P69" s="81"/>
      <c r="Q69" s="81"/>
      <c r="R69" s="81"/>
      <c r="S69" s="81"/>
      <c r="T69" s="81"/>
      <c r="U69" s="81"/>
      <c r="V69" s="68"/>
      <c r="W69" s="68"/>
      <c r="X69" s="81"/>
      <c r="Y69" s="682"/>
      <c r="Z69" s="682"/>
      <c r="AA69" s="682"/>
      <c r="AB69" s="81"/>
      <c r="AC69" s="37"/>
      <c r="AD69" s="37"/>
      <c r="AE69" s="37"/>
      <c r="AF69" s="37"/>
      <c r="AG69" s="682"/>
      <c r="AH69" s="682"/>
      <c r="AI69" s="682"/>
    </row>
    <row r="70" spans="1:35" x14ac:dyDescent="0.2">
      <c r="A70" s="307" t="s">
        <v>824</v>
      </c>
      <c r="B70" s="65" t="s">
        <v>1312</v>
      </c>
      <c r="C70" s="82" t="s">
        <v>1313</v>
      </c>
      <c r="D70" s="64" t="s">
        <v>1320</v>
      </c>
      <c r="E70" s="83"/>
      <c r="F70" s="1061" t="s">
        <v>1261</v>
      </c>
      <c r="G70" s="1061" t="s">
        <v>781</v>
      </c>
      <c r="H70" s="37"/>
      <c r="I70" s="37"/>
      <c r="J70" s="37"/>
      <c r="K70" s="1071"/>
      <c r="L70" s="66"/>
      <c r="M70" s="37"/>
      <c r="N70" s="35">
        <f>SUM(L70:M70)</f>
        <v>0</v>
      </c>
      <c r="O70" s="52"/>
      <c r="P70" s="316"/>
      <c r="Q70" s="52"/>
      <c r="R70" s="52"/>
      <c r="S70" s="91"/>
      <c r="T70" s="264"/>
      <c r="U70" s="75"/>
      <c r="V70" s="75"/>
      <c r="W70" s="75"/>
      <c r="X70" s="52"/>
      <c r="Y70" s="696">
        <f t="shared" ref="Y70:Y71" si="6">L70+P70+S70+V70</f>
        <v>0</v>
      </c>
      <c r="Z70" s="696"/>
      <c r="AA70" s="696">
        <f t="shared" ref="AA70:AA71" si="7">SUM(Y70:Z70)</f>
        <v>0</v>
      </c>
      <c r="AB70" s="52"/>
      <c r="AC70" s="75">
        <f>L70+P70+S70+V70</f>
        <v>0</v>
      </c>
      <c r="AD70" s="80"/>
      <c r="AE70" s="35">
        <f>SUM(AC70)</f>
        <v>0</v>
      </c>
      <c r="AF70" s="37"/>
      <c r="AG70" s="702">
        <f t="shared" ref="AG70:AG71" si="8">Y70-AC70</f>
        <v>0</v>
      </c>
      <c r="AH70" s="702"/>
      <c r="AI70" s="696">
        <f t="shared" ref="AI70:AI71" si="9">SUM(AG70:AH70)</f>
        <v>0</v>
      </c>
    </row>
    <row r="71" spans="1:35" x14ac:dyDescent="0.2">
      <c r="A71" s="307" t="s">
        <v>824</v>
      </c>
      <c r="B71" s="65" t="s">
        <v>1316</v>
      </c>
      <c r="C71" s="82" t="s">
        <v>1317</v>
      </c>
      <c r="D71" s="64" t="s">
        <v>1321</v>
      </c>
      <c r="E71" s="83"/>
      <c r="F71" s="1102" t="s">
        <v>1261</v>
      </c>
      <c r="G71" s="1102" t="s">
        <v>781</v>
      </c>
      <c r="H71" s="37"/>
      <c r="I71" s="37"/>
      <c r="J71" s="37"/>
      <c r="K71" s="1102"/>
      <c r="L71" s="66"/>
      <c r="M71" s="37"/>
      <c r="N71" s="35">
        <f>SUM(L71:M71)</f>
        <v>0</v>
      </c>
      <c r="O71" s="52"/>
      <c r="P71" s="35"/>
      <c r="Q71" s="52"/>
      <c r="R71" s="52"/>
      <c r="S71" s="52"/>
      <c r="T71" s="75"/>
      <c r="U71" s="75"/>
      <c r="V71" s="75"/>
      <c r="W71" s="75"/>
      <c r="X71" s="52"/>
      <c r="Y71" s="696">
        <f t="shared" si="6"/>
        <v>0</v>
      </c>
      <c r="Z71" s="696"/>
      <c r="AA71" s="696">
        <f t="shared" si="7"/>
        <v>0</v>
      </c>
      <c r="AB71" s="52"/>
      <c r="AC71" s="75">
        <f>L71+P71+S71+V71</f>
        <v>0</v>
      </c>
      <c r="AD71" s="80"/>
      <c r="AE71" s="35">
        <f>SUM(AC71)</f>
        <v>0</v>
      </c>
      <c r="AF71" s="37"/>
      <c r="AG71" s="702">
        <f t="shared" si="8"/>
        <v>0</v>
      </c>
      <c r="AH71" s="702"/>
      <c r="AI71" s="696">
        <f t="shared" si="9"/>
        <v>0</v>
      </c>
    </row>
    <row r="72" spans="1:35" ht="8.1" customHeight="1" x14ac:dyDescent="0.2">
      <c r="A72" s="301"/>
      <c r="B72" s="52"/>
      <c r="C72" s="52"/>
      <c r="D72" s="56"/>
      <c r="E72" s="56"/>
      <c r="F72" s="1061"/>
      <c r="G72" s="1061"/>
      <c r="H72" s="37"/>
      <c r="I72" s="37"/>
      <c r="J72" s="37"/>
      <c r="K72" s="1071"/>
      <c r="L72" s="35"/>
      <c r="M72" s="35"/>
      <c r="N72" s="35"/>
      <c r="O72" s="52"/>
      <c r="P72" s="52"/>
      <c r="Q72" s="52"/>
      <c r="R72" s="52"/>
      <c r="S72" s="52"/>
      <c r="T72" s="75"/>
      <c r="U72" s="75"/>
      <c r="V72" s="75"/>
      <c r="W72" s="75"/>
      <c r="X72" s="52"/>
      <c r="Y72" s="687"/>
      <c r="Z72" s="700"/>
      <c r="AA72" s="687"/>
      <c r="AB72" s="52"/>
      <c r="AC72" s="35"/>
      <c r="AD72" s="80"/>
      <c r="AE72" s="35"/>
      <c r="AF72" s="37"/>
      <c r="AG72" s="682"/>
      <c r="AH72" s="682"/>
      <c r="AI72" s="682"/>
    </row>
    <row r="73" spans="1:35" x14ac:dyDescent="0.2">
      <c r="A73" s="534" t="s">
        <v>1314</v>
      </c>
      <c r="B73" s="81" t="s">
        <v>1261</v>
      </c>
      <c r="C73" s="139" t="s">
        <v>1315</v>
      </c>
      <c r="D73" s="83"/>
      <c r="E73" s="83"/>
      <c r="F73" s="1123"/>
      <c r="G73" s="1123"/>
      <c r="H73" s="37"/>
      <c r="I73" s="37"/>
      <c r="J73" s="37"/>
      <c r="K73" s="1123"/>
      <c r="L73" s="37">
        <f t="shared" ref="L73:AA73" si="10">SUM(L70:L72)</f>
        <v>0</v>
      </c>
      <c r="M73" s="37"/>
      <c r="N73" s="37">
        <f t="shared" si="10"/>
        <v>0</v>
      </c>
      <c r="O73" s="37"/>
      <c r="P73" s="312">
        <f t="shared" si="10"/>
        <v>0</v>
      </c>
      <c r="Q73" s="37"/>
      <c r="R73" s="37"/>
      <c r="S73" s="37">
        <f t="shared" si="10"/>
        <v>0</v>
      </c>
      <c r="T73" s="37"/>
      <c r="U73" s="37"/>
      <c r="V73" s="37">
        <f t="shared" si="10"/>
        <v>0</v>
      </c>
      <c r="W73" s="37">
        <f t="shared" si="10"/>
        <v>0</v>
      </c>
      <c r="X73" s="37"/>
      <c r="Y73" s="682">
        <f t="shared" si="10"/>
        <v>0</v>
      </c>
      <c r="Z73" s="682">
        <f t="shared" si="10"/>
        <v>0</v>
      </c>
      <c r="AA73" s="682">
        <f t="shared" si="10"/>
        <v>0</v>
      </c>
      <c r="AB73" s="37"/>
      <c r="AC73" s="37">
        <f>SUM(AC70:AC72)</f>
        <v>0</v>
      </c>
      <c r="AD73" s="37"/>
      <c r="AE73" s="37">
        <f>SUM(AE70:AE72)</f>
        <v>0</v>
      </c>
      <c r="AF73" s="37"/>
      <c r="AG73" s="682">
        <f>SUM(AG70:AG72)</f>
        <v>0</v>
      </c>
      <c r="AH73" s="682"/>
      <c r="AI73" s="682">
        <f>SUM(AI70:AI72)</f>
        <v>0</v>
      </c>
    </row>
    <row r="74" spans="1:35" x14ac:dyDescent="0.2">
      <c r="A74" s="28"/>
      <c r="B74" s="28"/>
      <c r="C74" s="29"/>
      <c r="D74" s="28"/>
      <c r="E74" s="57"/>
      <c r="F74" s="57"/>
      <c r="G74" s="57"/>
      <c r="H74" s="37"/>
      <c r="I74" s="37"/>
      <c r="J74" s="37"/>
      <c r="K74" s="997"/>
      <c r="L74" s="37"/>
      <c r="M74" s="37"/>
      <c r="N74" s="37"/>
      <c r="O74" s="81"/>
      <c r="P74" s="81"/>
      <c r="Q74" s="81"/>
      <c r="R74" s="81"/>
      <c r="S74" s="81"/>
      <c r="T74" s="81"/>
      <c r="U74" s="81"/>
      <c r="V74" s="68"/>
      <c r="W74" s="68"/>
      <c r="X74" s="81"/>
      <c r="Y74" s="682"/>
      <c r="Z74" s="682"/>
      <c r="AA74" s="682"/>
      <c r="AB74" s="81"/>
      <c r="AC74" s="37"/>
      <c r="AD74" s="37"/>
      <c r="AE74" s="37"/>
      <c r="AF74" s="37"/>
      <c r="AG74" s="682"/>
      <c r="AH74" s="682"/>
      <c r="AI74" s="682"/>
    </row>
    <row r="75" spans="1:35" ht="12.75" customHeight="1" x14ac:dyDescent="0.2">
      <c r="A75" s="28"/>
      <c r="B75" s="28"/>
      <c r="C75" s="81" t="s">
        <v>179</v>
      </c>
      <c r="D75" s="81"/>
      <c r="E75" s="57"/>
      <c r="F75" s="57"/>
      <c r="G75" s="57"/>
      <c r="H75" s="37">
        <f>H14+H18+H24+H27+H33+H40+H43+H50+H56+H62+H68+H73</f>
        <v>328793</v>
      </c>
      <c r="I75" s="37">
        <f>I14+I18+I24+I27+I33+I40+I43+I50+I56+I62+I68+I73</f>
        <v>88153</v>
      </c>
      <c r="J75" s="37">
        <f>J14+J18+J24+J27+J33+J40+J43+J50+J56+J62+J68+J73</f>
        <v>416946</v>
      </c>
      <c r="K75" s="997"/>
      <c r="L75" s="37">
        <f>L14+L18+L24+L27+L33+L40+L43+L50+L56+L62+L68+L73</f>
        <v>0</v>
      </c>
      <c r="M75" s="37">
        <f>M14+M18+M24+M27+M33+M40+M43+M50+M56+M62+M68+M73</f>
        <v>0</v>
      </c>
      <c r="N75" s="37">
        <f>N14+N18+N24+N27+N33+N40+N43+N50+N56+N62+N68+N73</f>
        <v>0</v>
      </c>
      <c r="O75" s="37"/>
      <c r="P75" s="37">
        <f>P14+P18+P24+P27+P33+P40+P43+P50+P56+P62+P68+P73</f>
        <v>0</v>
      </c>
      <c r="Q75" s="37">
        <f>Q14+Q18+Q24+Q27+Q33+Q40+Q43+Q50+Q56+Q62+Q68+Q73</f>
        <v>0</v>
      </c>
      <c r="R75" s="37"/>
      <c r="S75" s="37">
        <f>S14+S18+S24+S27+S33+S40+S43+S50+S56+S62+S68+S73</f>
        <v>0</v>
      </c>
      <c r="T75" s="37">
        <f>T14+T18+T24+T27+T33+T40+T43+T50+T56+T62+T68+T73</f>
        <v>0</v>
      </c>
      <c r="U75" s="37"/>
      <c r="V75" s="37">
        <f>V14+V18+V24+V27+V33+V40+V43+V50+V56+V62+V68+V73</f>
        <v>0</v>
      </c>
      <c r="W75" s="37">
        <f>W14+W18+W24+W27+W33+W40+W43+W50+W56+W62+W68+W73</f>
        <v>0</v>
      </c>
      <c r="X75" s="37"/>
      <c r="Y75" s="682">
        <f>Y14+Y18+Y24+Y27+Y33+Y40+Y43+Y50+Y56+Y62+Y68+Y73</f>
        <v>0</v>
      </c>
      <c r="Z75" s="682">
        <f>Z14+Z18+Z24+Z27+Z33+Z40+Z43+Z50+Z56+Z62+Z68+Z73</f>
        <v>0</v>
      </c>
      <c r="AA75" s="682">
        <f>AA14+AA18+AA24+AA27+AA33+AA40+AA43+AA50+AA56+AA62+AA68+AA73</f>
        <v>0</v>
      </c>
      <c r="AB75" s="37"/>
      <c r="AC75" s="37">
        <f>AC14+AC18+AC24+AC27+AC33+AC40+AC43+AC50+AC56+AC62+AC68+AC73</f>
        <v>0</v>
      </c>
      <c r="AD75" s="37">
        <f>AD14+AD18+AD24+AD27+AD33+AD40+AD43+AD50+AD56+AD62+AD68+AD73</f>
        <v>0</v>
      </c>
      <c r="AE75" s="37">
        <f>AE14+AE18+AE24+AE27+AE33+AE40+AE43+AE50+AE56+AE62+AE68+AE73</f>
        <v>0</v>
      </c>
      <c r="AF75" s="37"/>
      <c r="AG75" s="682">
        <f>AG14+AG18+AG24+AG27+AG33+AG40+AG43+AG50+AG56+AG62+AG68+AG73</f>
        <v>0</v>
      </c>
      <c r="AH75" s="682">
        <f>AH14+AH18+AH24+AH27+AH33+AH40+AH43+AH50+AH56+AH62+AH68+AH73</f>
        <v>0</v>
      </c>
      <c r="AI75" s="682">
        <f>AI14+AI18+AI24+AI27+AI33+AI40+AI43+AI50+AI56+AI62+AI68+AI73</f>
        <v>0</v>
      </c>
    </row>
    <row r="76" spans="1:35" ht="12.75" customHeight="1" thickBot="1" x14ac:dyDescent="0.25">
      <c r="A76" s="28"/>
      <c r="B76" s="28"/>
      <c r="C76" s="81"/>
      <c r="D76" s="81"/>
      <c r="E76" s="57"/>
      <c r="F76" s="57"/>
      <c r="G76" s="57"/>
      <c r="H76" s="37"/>
      <c r="I76" s="37"/>
      <c r="J76" s="38"/>
      <c r="K76" s="997"/>
      <c r="L76" s="81"/>
      <c r="M76" s="81"/>
      <c r="N76" s="81"/>
      <c r="O76" s="81"/>
      <c r="P76" s="81"/>
      <c r="Q76" s="81"/>
      <c r="R76" s="81"/>
      <c r="S76" s="81"/>
      <c r="T76" s="81"/>
      <c r="U76" s="81"/>
      <c r="V76" s="68"/>
      <c r="W76" s="68"/>
      <c r="X76" s="81"/>
      <c r="Y76" s="698"/>
      <c r="Z76" s="698"/>
      <c r="AA76" s="698"/>
      <c r="AB76" s="81"/>
      <c r="AC76" s="37"/>
      <c r="AD76" s="37"/>
      <c r="AE76" s="38"/>
      <c r="AF76" s="38"/>
      <c r="AG76" s="695"/>
      <c r="AH76" s="695"/>
      <c r="AI76" s="695"/>
    </row>
    <row r="77" spans="1:35" ht="6.75" customHeight="1" thickBot="1" x14ac:dyDescent="0.25">
      <c r="A77" s="43"/>
      <c r="B77" s="43"/>
      <c r="C77" s="107"/>
      <c r="D77" s="107"/>
      <c r="E77" s="107"/>
      <c r="F77" s="107"/>
      <c r="G77" s="107"/>
      <c r="H77" s="44"/>
      <c r="I77" s="44"/>
      <c r="J77" s="114"/>
      <c r="K77" s="107"/>
      <c r="L77" s="107"/>
      <c r="M77" s="107"/>
      <c r="N77" s="107"/>
      <c r="O77" s="107"/>
      <c r="P77" s="107"/>
      <c r="Q77" s="107"/>
      <c r="R77" s="107"/>
      <c r="S77" s="107"/>
      <c r="T77" s="107"/>
      <c r="U77" s="107"/>
      <c r="V77" s="282"/>
      <c r="W77" s="282"/>
      <c r="X77" s="107"/>
      <c r="Y77" s="701"/>
      <c r="Z77" s="701"/>
      <c r="AA77" s="701"/>
      <c r="AB77" s="107"/>
      <c r="AC77" s="44"/>
      <c r="AD77" s="44"/>
      <c r="AE77" s="114"/>
      <c r="AF77" s="285"/>
      <c r="AG77" s="706"/>
      <c r="AH77" s="706"/>
      <c r="AI77" s="706"/>
    </row>
    <row r="78" spans="1:35" x14ac:dyDescent="0.2">
      <c r="AC78" s="63"/>
      <c r="AD78" s="60"/>
    </row>
    <row r="79" spans="1:35" x14ac:dyDescent="0.2">
      <c r="C79" t="s">
        <v>84</v>
      </c>
      <c r="N79" s="108">
        <f>N75-0</f>
        <v>0</v>
      </c>
      <c r="W79" s="108">
        <f>SUM(V75:W75)</f>
        <v>0</v>
      </c>
      <c r="AC79" s="63"/>
      <c r="AD79" s="60"/>
    </row>
    <row r="80" spans="1:35" x14ac:dyDescent="0.2">
      <c r="M80" s="108"/>
      <c r="AC80" s="63"/>
      <c r="AD80" s="60"/>
    </row>
    <row r="81" spans="29:35" x14ac:dyDescent="0.2">
      <c r="AC81" s="63"/>
      <c r="AD81" s="60"/>
    </row>
    <row r="82" spans="29:35" x14ac:dyDescent="0.2">
      <c r="AC82" s="63"/>
      <c r="AD82" s="60"/>
      <c r="AE82" s="108"/>
      <c r="AF82" s="108"/>
      <c r="AG82" s="108"/>
      <c r="AH82" s="108"/>
      <c r="AI82" s="108"/>
    </row>
    <row r="83" spans="29:35" x14ac:dyDescent="0.2">
      <c r="AC83" s="63"/>
      <c r="AD83" s="60"/>
      <c r="AE83" s="108"/>
      <c r="AF83" s="108"/>
      <c r="AG83" s="108"/>
      <c r="AH83" s="108"/>
      <c r="AI83" s="108"/>
    </row>
    <row r="84" spans="29:35" x14ac:dyDescent="0.2">
      <c r="AC84" s="63"/>
      <c r="AD84" s="60"/>
    </row>
    <row r="85" spans="29:35" x14ac:dyDescent="0.2">
      <c r="AC85" s="63"/>
      <c r="AD85" s="60"/>
    </row>
    <row r="86" spans="29:35" x14ac:dyDescent="0.2">
      <c r="AC86" s="63"/>
      <c r="AD86" s="60"/>
    </row>
    <row r="87" spans="29:35" x14ac:dyDescent="0.2">
      <c r="AC87" s="63"/>
      <c r="AD87" s="60"/>
    </row>
    <row r="88" spans="29:35" x14ac:dyDescent="0.2">
      <c r="AC88" s="62"/>
      <c r="AD88" s="115"/>
    </row>
    <row r="89" spans="29:35" x14ac:dyDescent="0.2">
      <c r="AC89" s="63"/>
      <c r="AD89" s="60"/>
    </row>
    <row r="90" spans="29:35" x14ac:dyDescent="0.2">
      <c r="AC90" s="63"/>
      <c r="AD90" s="60"/>
    </row>
    <row r="91" spans="29:35" x14ac:dyDescent="0.2">
      <c r="AC91" s="62"/>
      <c r="AD91" s="115"/>
    </row>
    <row r="92" spans="29:35" x14ac:dyDescent="0.2">
      <c r="AC92" s="63"/>
      <c r="AD92" s="60"/>
    </row>
    <row r="93" spans="29:35" x14ac:dyDescent="0.2">
      <c r="AC93" s="63"/>
      <c r="AD93" s="60"/>
    </row>
    <row r="94" spans="29:35" x14ac:dyDescent="0.2">
      <c r="AC94" s="63"/>
      <c r="AD94" s="60"/>
    </row>
    <row r="95" spans="29:35" x14ac:dyDescent="0.2">
      <c r="AC95" s="62"/>
      <c r="AD95" s="115"/>
    </row>
    <row r="96" spans="29:35" x14ac:dyDescent="0.2">
      <c r="AC96" s="63"/>
      <c r="AD96" s="60"/>
    </row>
    <row r="97" spans="29:30" x14ac:dyDescent="0.2">
      <c r="AC97" s="63"/>
      <c r="AD97" s="60"/>
    </row>
    <row r="98" spans="29:30" x14ac:dyDescent="0.2">
      <c r="AC98" s="63"/>
      <c r="AD98" s="60"/>
    </row>
    <row r="99" spans="29:30" x14ac:dyDescent="0.2">
      <c r="AC99" s="62"/>
      <c r="AD99" s="115"/>
    </row>
    <row r="100" spans="29:30" x14ac:dyDescent="0.2">
      <c r="AC100" s="63"/>
      <c r="AD100" s="60"/>
    </row>
    <row r="101" spans="29:30" x14ac:dyDescent="0.2">
      <c r="AC101" s="62"/>
      <c r="AD101" s="115"/>
    </row>
    <row r="102" spans="29:30" x14ac:dyDescent="0.2">
      <c r="AC102" s="62"/>
      <c r="AD102" s="115"/>
    </row>
    <row r="103" spans="29:30" x14ac:dyDescent="0.2">
      <c r="AC103" s="63"/>
      <c r="AD103" s="60"/>
    </row>
    <row r="104" spans="29:30" x14ac:dyDescent="0.2">
      <c r="AC104" s="63"/>
      <c r="AD104" s="60"/>
    </row>
    <row r="105" spans="29:30" x14ac:dyDescent="0.2">
      <c r="AC105" s="63"/>
      <c r="AD105" s="60"/>
    </row>
    <row r="106" spans="29:30" x14ac:dyDescent="0.2">
      <c r="AC106" s="63"/>
      <c r="AD106" s="60"/>
    </row>
    <row r="107" spans="29:30" x14ac:dyDescent="0.2">
      <c r="AC107" s="63"/>
      <c r="AD107" s="60"/>
    </row>
    <row r="108" spans="29:30" x14ac:dyDescent="0.2">
      <c r="AC108" s="62"/>
      <c r="AD108" s="115"/>
    </row>
    <row r="109" spans="29:30" x14ac:dyDescent="0.2">
      <c r="AC109" s="63"/>
      <c r="AD109" s="60"/>
    </row>
  </sheetData>
  <mergeCells count="11">
    <mergeCell ref="Y4:AA4"/>
    <mergeCell ref="AG4:AI4"/>
    <mergeCell ref="H3:J3"/>
    <mergeCell ref="A1:AE1"/>
    <mergeCell ref="L3:N3"/>
    <mergeCell ref="P3:Q3"/>
    <mergeCell ref="S3:T3"/>
    <mergeCell ref="V3:W3"/>
    <mergeCell ref="AC3:AE3"/>
    <mergeCell ref="Y3:AA3"/>
    <mergeCell ref="AG3:AI3"/>
  </mergeCells>
  <phoneticPr fontId="41" type="noConversion"/>
  <printOptions horizontalCentered="1" verticalCentered="1"/>
  <pageMargins left="0.19685039370078741" right="0.19685039370078741" top="0.35433070866141736" bottom="0.39370078740157483" header="0.23622047244094491" footer="0.19685039370078741"/>
  <pageSetup paperSize="9" scale="70" orientation="landscape" r:id="rId1"/>
  <headerFooter alignWithMargins="0">
    <oddFooter>&amp;C&amp;F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62"/>
  <sheetViews>
    <sheetView topLeftCell="A3" zoomScale="80" zoomScaleNormal="80" workbookViewId="0">
      <pane xSplit="7" ySplit="7" topLeftCell="H65"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2" width="9.140625" style="96"/>
    <col min="3" max="3" width="50.7109375" style="96" customWidth="1"/>
    <col min="4" max="4" width="10.7109375" style="96" customWidth="1"/>
    <col min="5" max="5" width="7.5703125" style="96" hidden="1" customWidth="1"/>
    <col min="6" max="6" width="8.7109375" style="96" customWidth="1"/>
    <col min="7" max="10" width="9.7109375" style="96" customWidth="1"/>
    <col min="11" max="11" width="1.7109375" style="96" customWidth="1"/>
    <col min="12" max="13" width="9.7109375" style="96" customWidth="1"/>
    <col min="14" max="14" width="9.85546875" style="96" customWidth="1"/>
    <col min="15" max="15" width="1.7109375" style="96" hidden="1" customWidth="1"/>
    <col min="16" max="17" width="9.7109375" style="96" hidden="1" customWidth="1"/>
    <col min="18" max="18" width="1.7109375" style="96" hidden="1" customWidth="1"/>
    <col min="19" max="20" width="9.7109375" style="96" hidden="1" customWidth="1"/>
    <col min="21" max="21" width="1.7109375" style="96" customWidth="1"/>
    <col min="22" max="23" width="8.42578125" style="96" hidden="1" customWidth="1"/>
    <col min="24" max="24" width="1.7109375" style="96" hidden="1" customWidth="1"/>
    <col min="25" max="27" width="9.7109375" style="96" hidden="1" customWidth="1"/>
    <col min="28" max="28" width="1.7109375" style="96" hidden="1" customWidth="1"/>
    <col min="29" max="29" width="10.7109375" style="96" customWidth="1"/>
    <col min="30" max="31" width="9.7109375" style="96" customWidth="1"/>
    <col min="32" max="32" width="1.7109375" style="96" hidden="1" customWidth="1"/>
    <col min="33" max="33" width="10.5703125" style="96" hidden="1" customWidth="1"/>
    <col min="34" max="34" width="9.7109375" style="96" hidden="1" customWidth="1"/>
    <col min="35" max="35" width="10.42578125" style="96" hidden="1" customWidth="1"/>
    <col min="36" max="36" width="9.140625" style="96"/>
    <col min="37" max="37" width="12" style="96" customWidth="1"/>
    <col min="38" max="38" width="9.140625" style="96"/>
    <col min="39" max="39" width="11.7109375" style="96" customWidth="1"/>
    <col min="40" max="16384" width="9.140625" style="96"/>
  </cols>
  <sheetData>
    <row r="1" spans="1:36"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1732"/>
      <c r="AC1" s="1732"/>
      <c r="AD1" s="1732"/>
      <c r="AE1" s="1732"/>
      <c r="AF1" s="54"/>
      <c r="AG1" s="54"/>
      <c r="AH1" s="54"/>
      <c r="AI1" s="54"/>
    </row>
    <row r="2" spans="1:36" ht="7.5" customHeight="1" thickBot="1" x14ac:dyDescent="0.3">
      <c r="A2" s="170"/>
      <c r="B2" s="170"/>
      <c r="C2" s="170"/>
      <c r="D2" s="170"/>
      <c r="E2" s="170"/>
      <c r="F2" s="170"/>
      <c r="G2" s="170"/>
      <c r="H2" s="170"/>
      <c r="I2" s="170"/>
      <c r="J2" s="170"/>
      <c r="K2" s="170"/>
      <c r="L2" s="170"/>
      <c r="M2" s="170"/>
      <c r="N2" s="170"/>
      <c r="O2" s="170"/>
      <c r="P2" s="170"/>
      <c r="Q2" s="170"/>
      <c r="R2" s="170"/>
      <c r="S2" s="170"/>
      <c r="T2" s="170"/>
      <c r="U2" s="170"/>
      <c r="V2" s="170"/>
      <c r="W2" s="170"/>
      <c r="X2" s="170"/>
      <c r="Y2" s="735"/>
      <c r="Z2" s="735"/>
      <c r="AA2" s="735"/>
      <c r="AB2" s="170"/>
      <c r="AC2" s="170"/>
      <c r="AD2" s="170"/>
      <c r="AE2" s="171"/>
      <c r="AF2" s="171"/>
      <c r="AG2" s="171"/>
      <c r="AH2" s="171"/>
      <c r="AI2" s="171"/>
    </row>
    <row r="3" spans="1:36" ht="12.75" customHeight="1" thickBot="1" x14ac:dyDescent="0.25">
      <c r="A3" s="51" t="s">
        <v>113</v>
      </c>
      <c r="B3" s="7" t="s">
        <v>478</v>
      </c>
      <c r="C3" s="51" t="s">
        <v>1279</v>
      </c>
      <c r="D3" s="7" t="s">
        <v>308</v>
      </c>
      <c r="E3" s="7" t="s">
        <v>479</v>
      </c>
      <c r="F3" s="563" t="s">
        <v>972</v>
      </c>
      <c r="G3" s="563" t="s">
        <v>778</v>
      </c>
      <c r="H3" s="1721" t="s">
        <v>1471</v>
      </c>
      <c r="I3" s="1721"/>
      <c r="J3" s="1721"/>
      <c r="K3" s="563"/>
      <c r="L3" s="1721" t="s">
        <v>1510</v>
      </c>
      <c r="M3" s="1721"/>
      <c r="N3" s="1721"/>
      <c r="O3" s="293"/>
      <c r="P3" s="1722" t="s">
        <v>1332</v>
      </c>
      <c r="Q3" s="1723"/>
      <c r="R3" s="293"/>
      <c r="S3" s="1722" t="s">
        <v>1512</v>
      </c>
      <c r="T3" s="1723"/>
      <c r="U3" s="293"/>
      <c r="V3" s="1722" t="s">
        <v>123</v>
      </c>
      <c r="W3" s="1724"/>
      <c r="X3" s="293"/>
      <c r="Y3" s="1725" t="s">
        <v>1511</v>
      </c>
      <c r="Z3" s="1726"/>
      <c r="AA3" s="1726"/>
      <c r="AB3" s="293"/>
      <c r="AC3" s="1721" t="s">
        <v>1511</v>
      </c>
      <c r="AD3" s="1721"/>
      <c r="AE3" s="1721"/>
      <c r="AF3" s="1207"/>
      <c r="AG3" s="1725"/>
      <c r="AH3" s="1726"/>
      <c r="AI3" s="1726"/>
    </row>
    <row r="4" spans="1:36" ht="12.75" customHeight="1" x14ac:dyDescent="0.2">
      <c r="A4" s="6" t="s">
        <v>114</v>
      </c>
      <c r="B4" s="6" t="s">
        <v>311</v>
      </c>
      <c r="C4" s="6" t="s">
        <v>295</v>
      </c>
      <c r="D4" s="8" t="s">
        <v>116</v>
      </c>
      <c r="E4" s="6" t="s">
        <v>220</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c r="AJ4"/>
    </row>
    <row r="5" spans="1:36" ht="13.5" thickBot="1" x14ac:dyDescent="0.25">
      <c r="A5" s="9" t="s">
        <v>370</v>
      </c>
      <c r="B5" s="10" t="s">
        <v>371</v>
      </c>
      <c r="C5" s="9"/>
      <c r="D5" s="9" t="s">
        <v>115</v>
      </c>
      <c r="E5" s="10" t="s">
        <v>221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c r="AJ5"/>
    </row>
    <row r="6" spans="1:36" ht="9" customHeight="1" x14ac:dyDescent="0.2">
      <c r="A6" s="95"/>
      <c r="B6" s="95"/>
      <c r="C6" s="95"/>
      <c r="D6" s="95"/>
      <c r="E6" s="127"/>
      <c r="F6" s="127"/>
      <c r="G6" s="127"/>
      <c r="H6" s="95"/>
      <c r="I6" s="95"/>
      <c r="J6" s="95"/>
      <c r="K6" s="944"/>
      <c r="L6" s="95"/>
      <c r="M6" s="95"/>
      <c r="N6" s="95"/>
      <c r="O6" s="95"/>
      <c r="P6" s="95"/>
      <c r="Q6" s="95"/>
      <c r="R6" s="95"/>
      <c r="S6" s="95"/>
      <c r="T6" s="95"/>
      <c r="U6" s="95"/>
      <c r="V6" s="95"/>
      <c r="W6" s="95"/>
      <c r="X6" s="95"/>
      <c r="Y6" s="685"/>
      <c r="Z6" s="685"/>
      <c r="AA6" s="685"/>
      <c r="AB6" s="95"/>
      <c r="AC6" s="95"/>
      <c r="AD6" s="95"/>
      <c r="AE6" s="95"/>
      <c r="AF6" s="95"/>
      <c r="AG6" s="685"/>
      <c r="AH6" s="685"/>
      <c r="AI6" s="685"/>
    </row>
    <row r="7" spans="1:36" x14ac:dyDescent="0.2">
      <c r="A7" s="95"/>
      <c r="B7" s="126"/>
      <c r="C7" s="17" t="s">
        <v>1371</v>
      </c>
      <c r="D7" s="576"/>
      <c r="E7" s="127"/>
      <c r="F7" s="127"/>
      <c r="G7" s="127"/>
      <c r="H7" s="100"/>
      <c r="I7" s="100"/>
      <c r="J7" s="101"/>
      <c r="K7" s="944"/>
      <c r="L7" s="333" t="s">
        <v>519</v>
      </c>
      <c r="M7" s="17"/>
      <c r="N7" s="22"/>
      <c r="O7" s="17"/>
      <c r="P7" s="17"/>
      <c r="Q7" s="17"/>
      <c r="R7" s="17"/>
      <c r="S7" s="17"/>
      <c r="T7" s="17"/>
      <c r="U7" s="17"/>
      <c r="V7" s="278"/>
      <c r="W7" s="278"/>
      <c r="X7" s="17"/>
      <c r="Y7" s="786"/>
      <c r="Z7" s="786"/>
      <c r="AA7" s="786"/>
      <c r="AB7" s="17"/>
      <c r="AC7" s="100"/>
      <c r="AD7" s="100"/>
      <c r="AE7" s="101"/>
      <c r="AF7" s="101"/>
      <c r="AG7" s="703"/>
      <c r="AH7" s="703"/>
      <c r="AI7" s="703"/>
    </row>
    <row r="8" spans="1:36" ht="15.75" customHeight="1" x14ac:dyDescent="0.2">
      <c r="A8" s="95"/>
      <c r="B8" s="95"/>
      <c r="C8" s="22"/>
      <c r="D8" s="577"/>
      <c r="E8" s="127"/>
      <c r="F8" s="127"/>
      <c r="G8" s="127"/>
      <c r="H8" s="100"/>
      <c r="I8" s="100"/>
      <c r="J8" s="101"/>
      <c r="K8" s="944"/>
      <c r="L8" s="22"/>
      <c r="M8" s="22"/>
      <c r="N8" s="22"/>
      <c r="O8" s="22"/>
      <c r="P8" s="22"/>
      <c r="Q8" s="22"/>
      <c r="R8" s="22"/>
      <c r="S8" s="22"/>
      <c r="T8" s="22"/>
      <c r="U8" s="22"/>
      <c r="V8" s="186"/>
      <c r="W8" s="186"/>
      <c r="X8" s="22"/>
      <c r="Y8" s="697"/>
      <c r="Z8" s="697"/>
      <c r="AA8" s="697"/>
      <c r="AB8" s="22"/>
      <c r="AC8" s="100"/>
      <c r="AD8" s="100"/>
      <c r="AE8" s="101"/>
      <c r="AF8" s="101"/>
      <c r="AG8" s="703"/>
      <c r="AH8" s="703"/>
      <c r="AI8" s="703"/>
    </row>
    <row r="9" spans="1:36" s="102" customFormat="1" ht="12.75" customHeight="1" x14ac:dyDescent="0.2">
      <c r="A9" s="301"/>
      <c r="B9" s="150" t="s">
        <v>8</v>
      </c>
      <c r="C9" s="173" t="s">
        <v>1372</v>
      </c>
      <c r="D9" s="129"/>
      <c r="E9" s="129"/>
      <c r="F9" s="129"/>
      <c r="G9" s="129"/>
      <c r="H9" s="131"/>
      <c r="I9" s="131"/>
      <c r="J9" s="174"/>
      <c r="K9" s="927"/>
      <c r="L9" s="131"/>
      <c r="M9" s="131"/>
      <c r="N9" s="174"/>
      <c r="O9" s="95"/>
      <c r="P9" s="137"/>
      <c r="Q9" s="137"/>
      <c r="R9" s="137"/>
      <c r="S9" s="137"/>
      <c r="T9" s="137"/>
      <c r="U9" s="280"/>
      <c r="V9" s="131"/>
      <c r="W9" s="131"/>
      <c r="X9" s="280"/>
      <c r="Y9" s="737"/>
      <c r="Z9" s="737"/>
      <c r="AA9" s="737"/>
      <c r="AB9" s="280"/>
      <c r="AC9" s="131"/>
      <c r="AD9" s="131"/>
      <c r="AE9" s="174"/>
      <c r="AF9" s="75"/>
      <c r="AG9" s="677"/>
      <c r="AH9" s="677"/>
      <c r="AI9" s="677"/>
      <c r="AJ9" s="96"/>
    </row>
    <row r="10" spans="1:36" s="102" customFormat="1" ht="12.75" customHeight="1" x14ac:dyDescent="0.2">
      <c r="A10" s="301"/>
      <c r="B10" s="128"/>
      <c r="C10" s="280"/>
      <c r="D10" s="129"/>
      <c r="E10" s="129"/>
      <c r="F10" s="129"/>
      <c r="G10" s="129"/>
      <c r="H10" s="131"/>
      <c r="I10" s="131"/>
      <c r="J10" s="174"/>
      <c r="K10" s="927"/>
      <c r="L10" s="131"/>
      <c r="M10" s="131"/>
      <c r="N10" s="174"/>
      <c r="O10" s="95"/>
      <c r="P10" s="137"/>
      <c r="Q10" s="137"/>
      <c r="R10" s="137"/>
      <c r="S10" s="137"/>
      <c r="T10" s="137"/>
      <c r="U10" s="280"/>
      <c r="V10" s="131"/>
      <c r="W10" s="131"/>
      <c r="X10" s="280"/>
      <c r="Y10" s="737"/>
      <c r="Z10" s="737"/>
      <c r="AA10" s="737"/>
      <c r="AB10" s="280"/>
      <c r="AC10" s="131"/>
      <c r="AD10" s="131"/>
      <c r="AE10" s="174"/>
      <c r="AF10" s="75"/>
      <c r="AG10" s="677"/>
      <c r="AH10" s="677"/>
      <c r="AI10" s="677"/>
      <c r="AJ10" s="96"/>
    </row>
    <row r="11" spans="1:36" s="102" customFormat="1" ht="12.75" customHeight="1" x14ac:dyDescent="0.2">
      <c r="A11" s="301"/>
      <c r="B11" s="128"/>
      <c r="C11" s="22" t="s">
        <v>235</v>
      </c>
      <c r="D11" s="129"/>
      <c r="E11" s="129"/>
      <c r="F11" s="129"/>
      <c r="G11" s="129"/>
      <c r="H11" s="131"/>
      <c r="I11" s="131"/>
      <c r="J11" s="174"/>
      <c r="K11" s="927"/>
      <c r="L11" s="131"/>
      <c r="M11" s="131"/>
      <c r="N11" s="174"/>
      <c r="O11" s="95"/>
      <c r="P11" s="137"/>
      <c r="Q11" s="137"/>
      <c r="R11" s="137"/>
      <c r="S11" s="137"/>
      <c r="T11" s="137"/>
      <c r="U11" s="280"/>
      <c r="V11" s="131"/>
      <c r="W11" s="131"/>
      <c r="X11" s="280"/>
      <c r="Y11" s="737"/>
      <c r="Z11" s="737"/>
      <c r="AA11" s="737"/>
      <c r="AB11" s="280"/>
      <c r="AC11" s="131"/>
      <c r="AD11" s="131"/>
      <c r="AE11" s="174"/>
      <c r="AF11" s="75"/>
      <c r="AG11" s="677"/>
      <c r="AH11" s="677"/>
      <c r="AI11" s="677"/>
      <c r="AJ11" s="96"/>
    </row>
    <row r="12" spans="1:36" s="102" customFormat="1" ht="9.9499999999999993" customHeight="1" x14ac:dyDescent="0.2">
      <c r="A12" s="301"/>
      <c r="B12" s="128"/>
      <c r="C12" s="280"/>
      <c r="D12" s="129"/>
      <c r="E12" s="129"/>
      <c r="F12" s="129"/>
      <c r="G12" s="129"/>
      <c r="H12" s="131"/>
      <c r="I12" s="131"/>
      <c r="J12" s="174"/>
      <c r="K12" s="927"/>
      <c r="L12" s="131"/>
      <c r="M12" s="131"/>
      <c r="N12" s="174"/>
      <c r="O12" s="95"/>
      <c r="P12" s="137"/>
      <c r="Q12" s="137"/>
      <c r="R12" s="137"/>
      <c r="S12" s="137"/>
      <c r="T12" s="137"/>
      <c r="U12" s="280"/>
      <c r="V12" s="131"/>
      <c r="W12" s="131"/>
      <c r="X12" s="280"/>
      <c r="Y12" s="737"/>
      <c r="Z12" s="737"/>
      <c r="AA12" s="737"/>
      <c r="AB12" s="280"/>
      <c r="AC12" s="131"/>
      <c r="AD12" s="131"/>
      <c r="AE12" s="174"/>
      <c r="AF12" s="75"/>
      <c r="AG12" s="677"/>
      <c r="AH12" s="677"/>
      <c r="AI12" s="677"/>
      <c r="AJ12" s="96"/>
    </row>
    <row r="13" spans="1:36" s="102" customFormat="1" ht="12.75" customHeight="1" x14ac:dyDescent="0.2">
      <c r="A13" s="301"/>
      <c r="B13" s="150" t="s">
        <v>167</v>
      </c>
      <c r="C13" s="332" t="s">
        <v>1248</v>
      </c>
      <c r="D13" s="129"/>
      <c r="E13" s="129"/>
      <c r="F13" s="1072"/>
      <c r="G13" s="1068"/>
      <c r="H13" s="131"/>
      <c r="I13" s="131"/>
      <c r="J13" s="174"/>
      <c r="K13" s="1106"/>
      <c r="L13" s="131"/>
      <c r="M13" s="131"/>
      <c r="N13" s="174"/>
      <c r="O13" s="95"/>
      <c r="P13" s="137"/>
      <c r="Q13" s="137"/>
      <c r="R13" s="137"/>
      <c r="S13" s="137"/>
      <c r="T13" s="137"/>
      <c r="U13" s="280"/>
      <c r="V13" s="131"/>
      <c r="W13" s="131"/>
      <c r="X13" s="280"/>
      <c r="Y13" s="737"/>
      <c r="Z13" s="737"/>
      <c r="AA13" s="737"/>
      <c r="AB13" s="280"/>
      <c r="AC13" s="131"/>
      <c r="AD13" s="131"/>
      <c r="AE13" s="174"/>
      <c r="AF13" s="75"/>
      <c r="AG13" s="677"/>
      <c r="AH13" s="677"/>
      <c r="AI13" s="677"/>
      <c r="AJ13" s="96"/>
    </row>
    <row r="14" spans="1:36" s="102" customFormat="1" ht="8.1" hidden="1" customHeight="1" x14ac:dyDescent="0.2">
      <c r="A14" s="301"/>
      <c r="B14" s="128"/>
      <c r="C14" s="280"/>
      <c r="D14" s="129"/>
      <c r="E14" s="129"/>
      <c r="F14" s="1072"/>
      <c r="G14" s="1068"/>
      <c r="H14" s="131"/>
      <c r="I14" s="131"/>
      <c r="J14" s="174"/>
      <c r="K14" s="1106"/>
      <c r="L14" s="131"/>
      <c r="M14" s="131"/>
      <c r="N14" s="174"/>
      <c r="O14" s="95"/>
      <c r="P14" s="137"/>
      <c r="Q14" s="137"/>
      <c r="R14" s="137"/>
      <c r="S14" s="137"/>
      <c r="T14" s="137"/>
      <c r="U14" s="280"/>
      <c r="V14" s="131"/>
      <c r="W14" s="131"/>
      <c r="X14" s="280"/>
      <c r="Y14" s="737"/>
      <c r="Z14" s="737"/>
      <c r="AA14" s="737"/>
      <c r="AB14" s="280"/>
      <c r="AC14" s="131"/>
      <c r="AD14" s="131"/>
      <c r="AE14" s="174"/>
      <c r="AF14" s="75"/>
      <c r="AG14" s="677"/>
      <c r="AH14" s="677"/>
      <c r="AI14" s="677"/>
      <c r="AJ14" s="96"/>
    </row>
    <row r="15" spans="1:36" s="102" customFormat="1" ht="12.75" hidden="1" customHeight="1" x14ac:dyDescent="0.2">
      <c r="A15" s="301" t="s">
        <v>824</v>
      </c>
      <c r="B15" s="128" t="s">
        <v>557</v>
      </c>
      <c r="C15" s="280" t="s">
        <v>1325</v>
      </c>
      <c r="D15" s="129" t="s">
        <v>890</v>
      </c>
      <c r="E15" s="485" t="s">
        <v>997</v>
      </c>
      <c r="F15" s="1099" t="s">
        <v>999</v>
      </c>
      <c r="G15" s="1068" t="s">
        <v>807</v>
      </c>
      <c r="H15" s="131"/>
      <c r="I15" s="131"/>
      <c r="J15" s="174">
        <f t="shared" ref="J15:J21" si="0">SUM(H15:I15)</f>
        <v>0</v>
      </c>
      <c r="K15" s="1106"/>
      <c r="L15" s="131"/>
      <c r="M15" s="131"/>
      <c r="N15" s="174"/>
      <c r="O15" s="95"/>
      <c r="P15" s="141"/>
      <c r="Q15" s="141"/>
      <c r="R15" s="137"/>
      <c r="S15" s="141"/>
      <c r="T15" s="141"/>
      <c r="U15" s="280"/>
      <c r="V15" s="131"/>
      <c r="W15" s="131"/>
      <c r="X15" s="280"/>
      <c r="Y15" s="696">
        <f t="shared" ref="Y15:Z33" si="1">L15+P15+S15+V15</f>
        <v>0</v>
      </c>
      <c r="Z15" s="696">
        <f t="shared" si="1"/>
        <v>0</v>
      </c>
      <c r="AA15" s="696">
        <f t="shared" ref="AA15:AA33" si="2">SUM(Y15:Z15)</f>
        <v>0</v>
      </c>
      <c r="AB15" s="280"/>
      <c r="AC15" s="131">
        <f t="shared" ref="AC15:AD30" si="3">L15+P15+S15+V15</f>
        <v>0</v>
      </c>
      <c r="AD15" s="131">
        <f t="shared" si="3"/>
        <v>0</v>
      </c>
      <c r="AE15" s="174">
        <f t="shared" ref="AE15:AE31" si="4">SUM(AC15:AD15)</f>
        <v>0</v>
      </c>
      <c r="AF15" s="75"/>
      <c r="AG15" s="702">
        <f t="shared" ref="AG15:AH33" si="5">Y15-AC15</f>
        <v>0</v>
      </c>
      <c r="AH15" s="702">
        <f t="shared" si="5"/>
        <v>0</v>
      </c>
      <c r="AI15" s="696">
        <f t="shared" ref="AI15:AI33" si="6">SUM(AG15:AH15)</f>
        <v>0</v>
      </c>
      <c r="AJ15" s="96"/>
    </row>
    <row r="16" spans="1:36" s="102" customFormat="1" ht="12.75" hidden="1" customHeight="1" x14ac:dyDescent="0.2">
      <c r="A16" s="301" t="s">
        <v>824</v>
      </c>
      <c r="B16" s="128" t="s">
        <v>557</v>
      </c>
      <c r="C16" s="280" t="s">
        <v>1326</v>
      </c>
      <c r="D16" s="129" t="s">
        <v>890</v>
      </c>
      <c r="E16" s="485" t="s">
        <v>997</v>
      </c>
      <c r="F16" s="1099" t="s">
        <v>999</v>
      </c>
      <c r="G16" s="1068" t="s">
        <v>807</v>
      </c>
      <c r="H16" s="131"/>
      <c r="I16" s="131"/>
      <c r="J16" s="174"/>
      <c r="K16" s="1106"/>
      <c r="L16" s="131"/>
      <c r="M16" s="131"/>
      <c r="N16" s="174"/>
      <c r="O16" s="95"/>
      <c r="P16" s="141"/>
      <c r="Q16" s="141"/>
      <c r="R16" s="137"/>
      <c r="S16" s="141"/>
      <c r="T16" s="141"/>
      <c r="U16" s="280"/>
      <c r="V16" s="131"/>
      <c r="W16" s="131"/>
      <c r="X16" s="280"/>
      <c r="Y16" s="696">
        <f t="shared" si="1"/>
        <v>0</v>
      </c>
      <c r="Z16" s="696">
        <f t="shared" si="1"/>
        <v>0</v>
      </c>
      <c r="AA16" s="696">
        <f t="shared" si="2"/>
        <v>0</v>
      </c>
      <c r="AB16" s="280"/>
      <c r="AC16" s="131">
        <f t="shared" si="3"/>
        <v>0</v>
      </c>
      <c r="AD16" s="131">
        <f t="shared" si="3"/>
        <v>0</v>
      </c>
      <c r="AE16" s="174">
        <f>SUM(AC16:AD16)</f>
        <v>0</v>
      </c>
      <c r="AF16" s="75"/>
      <c r="AG16" s="702">
        <f t="shared" si="5"/>
        <v>0</v>
      </c>
      <c r="AH16" s="702">
        <f t="shared" si="5"/>
        <v>0</v>
      </c>
      <c r="AI16" s="696">
        <f t="shared" si="6"/>
        <v>0</v>
      </c>
      <c r="AJ16" s="96"/>
    </row>
    <row r="17" spans="1:36" s="102" customFormat="1" ht="12.75" hidden="1" customHeight="1" x14ac:dyDescent="0.2">
      <c r="A17" s="301" t="s">
        <v>824</v>
      </c>
      <c r="B17" s="128" t="s">
        <v>557</v>
      </c>
      <c r="C17" s="280" t="s">
        <v>1324</v>
      </c>
      <c r="D17" s="129" t="s">
        <v>890</v>
      </c>
      <c r="E17" s="485" t="s">
        <v>997</v>
      </c>
      <c r="F17" s="1099" t="s">
        <v>999</v>
      </c>
      <c r="G17" s="1068" t="s">
        <v>807</v>
      </c>
      <c r="H17" s="131"/>
      <c r="I17" s="131"/>
      <c r="J17" s="174">
        <f t="shared" si="0"/>
        <v>0</v>
      </c>
      <c r="K17" s="1106"/>
      <c r="L17" s="131"/>
      <c r="M17" s="131"/>
      <c r="N17" s="174"/>
      <c r="O17" s="95"/>
      <c r="P17" s="141"/>
      <c r="Q17" s="141"/>
      <c r="R17" s="137"/>
      <c r="S17" s="141"/>
      <c r="T17" s="141"/>
      <c r="U17" s="280"/>
      <c r="V17" s="131"/>
      <c r="W17" s="131"/>
      <c r="X17" s="280"/>
      <c r="Y17" s="696">
        <f t="shared" si="1"/>
        <v>0</v>
      </c>
      <c r="Z17" s="696">
        <f t="shared" si="1"/>
        <v>0</v>
      </c>
      <c r="AA17" s="696">
        <f t="shared" si="2"/>
        <v>0</v>
      </c>
      <c r="AB17" s="280"/>
      <c r="AC17" s="131">
        <f t="shared" si="3"/>
        <v>0</v>
      </c>
      <c r="AD17" s="131">
        <f t="shared" si="3"/>
        <v>0</v>
      </c>
      <c r="AE17" s="174">
        <f t="shared" si="4"/>
        <v>0</v>
      </c>
      <c r="AF17" s="75"/>
      <c r="AG17" s="702">
        <f t="shared" si="5"/>
        <v>0</v>
      </c>
      <c r="AH17" s="702">
        <f t="shared" si="5"/>
        <v>0</v>
      </c>
      <c r="AI17" s="696">
        <f t="shared" si="6"/>
        <v>0</v>
      </c>
      <c r="AJ17" s="96"/>
    </row>
    <row r="18" spans="1:36" s="102" customFormat="1" ht="12.75" hidden="1" customHeight="1" x14ac:dyDescent="0.2">
      <c r="A18" s="301" t="s">
        <v>824</v>
      </c>
      <c r="B18" s="128" t="s">
        <v>557</v>
      </c>
      <c r="C18" s="280" t="s">
        <v>1250</v>
      </c>
      <c r="D18" s="129" t="s">
        <v>890</v>
      </c>
      <c r="E18" s="485" t="s">
        <v>997</v>
      </c>
      <c r="F18" s="1099" t="s">
        <v>999</v>
      </c>
      <c r="G18" s="1068" t="s">
        <v>807</v>
      </c>
      <c r="H18" s="131"/>
      <c r="I18" s="131"/>
      <c r="J18" s="174"/>
      <c r="K18" s="1106"/>
      <c r="L18" s="131"/>
      <c r="M18" s="131"/>
      <c r="N18" s="174"/>
      <c r="O18" s="95"/>
      <c r="P18" s="141"/>
      <c r="Q18" s="141"/>
      <c r="R18" s="137"/>
      <c r="S18" s="141"/>
      <c r="T18" s="141"/>
      <c r="U18" s="280"/>
      <c r="V18" s="131"/>
      <c r="W18" s="131"/>
      <c r="X18" s="280"/>
      <c r="Y18" s="696">
        <f t="shared" si="1"/>
        <v>0</v>
      </c>
      <c r="Z18" s="696">
        <f t="shared" si="1"/>
        <v>0</v>
      </c>
      <c r="AA18" s="696">
        <f t="shared" si="2"/>
        <v>0</v>
      </c>
      <c r="AB18" s="280"/>
      <c r="AC18" s="131">
        <f t="shared" si="3"/>
        <v>0</v>
      </c>
      <c r="AD18" s="131">
        <f t="shared" si="3"/>
        <v>0</v>
      </c>
      <c r="AE18" s="174">
        <f>SUM(AC18:AD18)</f>
        <v>0</v>
      </c>
      <c r="AF18" s="75"/>
      <c r="AG18" s="702">
        <f t="shared" si="5"/>
        <v>0</v>
      </c>
      <c r="AH18" s="702">
        <f t="shared" si="5"/>
        <v>0</v>
      </c>
      <c r="AI18" s="696">
        <f t="shared" si="6"/>
        <v>0</v>
      </c>
      <c r="AJ18" s="96"/>
    </row>
    <row r="19" spans="1:36" s="102" customFormat="1" ht="12.75" hidden="1" customHeight="1" x14ac:dyDescent="0.2">
      <c r="A19" s="301" t="s">
        <v>824</v>
      </c>
      <c r="B19" s="128" t="s">
        <v>557</v>
      </c>
      <c r="C19" s="280" t="s">
        <v>1251</v>
      </c>
      <c r="D19" s="129" t="s">
        <v>890</v>
      </c>
      <c r="E19" s="485" t="s">
        <v>997</v>
      </c>
      <c r="F19" s="1099" t="s">
        <v>999</v>
      </c>
      <c r="G19" s="1068" t="s">
        <v>807</v>
      </c>
      <c r="H19" s="131"/>
      <c r="I19" s="131"/>
      <c r="J19" s="174"/>
      <c r="K19" s="1106"/>
      <c r="L19" s="131"/>
      <c r="M19" s="131"/>
      <c r="N19" s="174"/>
      <c r="O19" s="95"/>
      <c r="P19" s="141"/>
      <c r="Q19" s="141"/>
      <c r="R19" s="137"/>
      <c r="S19" s="141"/>
      <c r="T19" s="141"/>
      <c r="U19" s="280"/>
      <c r="V19" s="131"/>
      <c r="W19" s="131"/>
      <c r="X19" s="280"/>
      <c r="Y19" s="696">
        <f t="shared" si="1"/>
        <v>0</v>
      </c>
      <c r="Z19" s="696">
        <f t="shared" si="1"/>
        <v>0</v>
      </c>
      <c r="AA19" s="696">
        <f t="shared" si="2"/>
        <v>0</v>
      </c>
      <c r="AB19" s="280"/>
      <c r="AC19" s="131">
        <f t="shared" si="3"/>
        <v>0</v>
      </c>
      <c r="AD19" s="131">
        <f t="shared" si="3"/>
        <v>0</v>
      </c>
      <c r="AE19" s="174">
        <f>SUM(AC19:AD19)</f>
        <v>0</v>
      </c>
      <c r="AF19" s="75"/>
      <c r="AG19" s="702">
        <f t="shared" si="5"/>
        <v>0</v>
      </c>
      <c r="AH19" s="702">
        <f t="shared" si="5"/>
        <v>0</v>
      </c>
      <c r="AI19" s="696">
        <f t="shared" si="6"/>
        <v>0</v>
      </c>
      <c r="AJ19" s="96"/>
    </row>
    <row r="20" spans="1:36" s="102" customFormat="1" ht="12.75" hidden="1" customHeight="1" x14ac:dyDescent="0.2">
      <c r="A20" s="301" t="s">
        <v>824</v>
      </c>
      <c r="B20" s="128" t="s">
        <v>557</v>
      </c>
      <c r="C20" s="280" t="s">
        <v>1249</v>
      </c>
      <c r="D20" s="129" t="s">
        <v>890</v>
      </c>
      <c r="E20" s="485" t="s">
        <v>997</v>
      </c>
      <c r="F20" s="1099" t="s">
        <v>999</v>
      </c>
      <c r="G20" s="1068"/>
      <c r="H20" s="131"/>
      <c r="I20" s="131"/>
      <c r="J20" s="174">
        <f t="shared" si="0"/>
        <v>0</v>
      </c>
      <c r="K20" s="1106"/>
      <c r="L20" s="131"/>
      <c r="M20" s="131"/>
      <c r="N20" s="174">
        <f>SUM(L20:M20)</f>
        <v>0</v>
      </c>
      <c r="O20" s="95"/>
      <c r="P20" s="141"/>
      <c r="Q20" s="141"/>
      <c r="R20" s="137"/>
      <c r="S20" s="141"/>
      <c r="T20" s="141"/>
      <c r="U20" s="280"/>
      <c r="V20" s="131"/>
      <c r="W20" s="131"/>
      <c r="X20" s="280"/>
      <c r="Y20" s="696">
        <f t="shared" si="1"/>
        <v>0</v>
      </c>
      <c r="Z20" s="696">
        <f t="shared" si="1"/>
        <v>0</v>
      </c>
      <c r="AA20" s="696">
        <f t="shared" si="2"/>
        <v>0</v>
      </c>
      <c r="AB20" s="280"/>
      <c r="AC20" s="131">
        <f t="shared" si="3"/>
        <v>0</v>
      </c>
      <c r="AD20" s="131">
        <f t="shared" si="3"/>
        <v>0</v>
      </c>
      <c r="AE20" s="174">
        <f t="shared" si="4"/>
        <v>0</v>
      </c>
      <c r="AF20" s="75"/>
      <c r="AG20" s="702">
        <f t="shared" si="5"/>
        <v>0</v>
      </c>
      <c r="AH20" s="702">
        <f t="shared" si="5"/>
        <v>0</v>
      </c>
      <c r="AI20" s="696">
        <f t="shared" si="6"/>
        <v>0</v>
      </c>
      <c r="AJ20" s="96"/>
    </row>
    <row r="21" spans="1:36" s="102" customFormat="1" ht="12.75" hidden="1" customHeight="1" x14ac:dyDescent="0.2">
      <c r="A21" s="301" t="s">
        <v>824</v>
      </c>
      <c r="B21" s="128" t="s">
        <v>557</v>
      </c>
      <c r="C21" s="280" t="s">
        <v>1327</v>
      </c>
      <c r="D21" s="129" t="s">
        <v>890</v>
      </c>
      <c r="E21" s="485" t="s">
        <v>356</v>
      </c>
      <c r="F21" s="1099" t="s">
        <v>999</v>
      </c>
      <c r="G21" s="1068" t="s">
        <v>1267</v>
      </c>
      <c r="H21" s="131"/>
      <c r="I21" s="131"/>
      <c r="J21" s="174">
        <f t="shared" si="0"/>
        <v>0</v>
      </c>
      <c r="K21" s="1106"/>
      <c r="L21" s="131"/>
      <c r="M21" s="131"/>
      <c r="N21" s="174"/>
      <c r="O21" s="95"/>
      <c r="P21" s="141"/>
      <c r="Q21" s="141"/>
      <c r="R21" s="137"/>
      <c r="S21" s="141"/>
      <c r="T21" s="141"/>
      <c r="U21" s="280"/>
      <c r="V21" s="131"/>
      <c r="W21" s="131"/>
      <c r="X21" s="280"/>
      <c r="Y21" s="696">
        <f t="shared" si="1"/>
        <v>0</v>
      </c>
      <c r="Z21" s="696">
        <f t="shared" si="1"/>
        <v>0</v>
      </c>
      <c r="AA21" s="696">
        <f t="shared" si="2"/>
        <v>0</v>
      </c>
      <c r="AB21" s="280"/>
      <c r="AC21" s="131">
        <f t="shared" si="3"/>
        <v>0</v>
      </c>
      <c r="AD21" s="131">
        <f t="shared" si="3"/>
        <v>0</v>
      </c>
      <c r="AE21" s="174">
        <f t="shared" si="4"/>
        <v>0</v>
      </c>
      <c r="AF21" s="75"/>
      <c r="AG21" s="702">
        <f t="shared" si="5"/>
        <v>0</v>
      </c>
      <c r="AH21" s="702">
        <f t="shared" si="5"/>
        <v>0</v>
      </c>
      <c r="AI21" s="696">
        <f t="shared" si="6"/>
        <v>0</v>
      </c>
      <c r="AJ21" s="96"/>
    </row>
    <row r="22" spans="1:36" s="102" customFormat="1" ht="12.75" hidden="1" customHeight="1" x14ac:dyDescent="0.2">
      <c r="A22" s="301" t="s">
        <v>824</v>
      </c>
      <c r="B22" s="128" t="s">
        <v>526</v>
      </c>
      <c r="C22" s="280" t="s">
        <v>1328</v>
      </c>
      <c r="D22" s="129" t="s">
        <v>890</v>
      </c>
      <c r="E22" s="485" t="s">
        <v>997</v>
      </c>
      <c r="F22" s="1099" t="s">
        <v>999</v>
      </c>
      <c r="G22" s="1068" t="s">
        <v>795</v>
      </c>
      <c r="H22" s="131"/>
      <c r="I22" s="131"/>
      <c r="J22" s="174"/>
      <c r="K22" s="1106"/>
      <c r="L22" s="131"/>
      <c r="M22" s="131"/>
      <c r="N22" s="174"/>
      <c r="O22" s="95"/>
      <c r="P22" s="141"/>
      <c r="Q22" s="141"/>
      <c r="R22" s="137"/>
      <c r="S22" s="141"/>
      <c r="T22" s="141"/>
      <c r="U22" s="280"/>
      <c r="V22" s="131"/>
      <c r="W22" s="131"/>
      <c r="X22" s="280"/>
      <c r="Y22" s="696">
        <f t="shared" si="1"/>
        <v>0</v>
      </c>
      <c r="Z22" s="696">
        <f t="shared" si="1"/>
        <v>0</v>
      </c>
      <c r="AA22" s="696">
        <f t="shared" si="2"/>
        <v>0</v>
      </c>
      <c r="AB22" s="280"/>
      <c r="AC22" s="131">
        <f t="shared" si="3"/>
        <v>0</v>
      </c>
      <c r="AD22" s="131">
        <f t="shared" si="3"/>
        <v>0</v>
      </c>
      <c r="AE22" s="174">
        <f t="shared" si="4"/>
        <v>0</v>
      </c>
      <c r="AF22" s="75"/>
      <c r="AG22" s="702">
        <f t="shared" si="5"/>
        <v>0</v>
      </c>
      <c r="AH22" s="702">
        <f t="shared" si="5"/>
        <v>0</v>
      </c>
      <c r="AI22" s="696">
        <f t="shared" si="6"/>
        <v>0</v>
      </c>
      <c r="AJ22" s="96"/>
    </row>
    <row r="23" spans="1:36" s="102" customFormat="1" ht="12.75" hidden="1" customHeight="1" x14ac:dyDescent="0.2">
      <c r="A23" s="301" t="s">
        <v>824</v>
      </c>
      <c r="B23" s="128" t="s">
        <v>557</v>
      </c>
      <c r="C23" s="280" t="s">
        <v>1329</v>
      </c>
      <c r="D23" s="129" t="s">
        <v>890</v>
      </c>
      <c r="E23" s="485" t="s">
        <v>997</v>
      </c>
      <c r="F23" s="1099" t="s">
        <v>999</v>
      </c>
      <c r="G23" s="1068" t="s">
        <v>807</v>
      </c>
      <c r="H23" s="131"/>
      <c r="I23" s="131"/>
      <c r="J23" s="174"/>
      <c r="K23" s="1106"/>
      <c r="L23" s="131"/>
      <c r="M23" s="131"/>
      <c r="N23" s="174"/>
      <c r="O23" s="95"/>
      <c r="P23" s="141"/>
      <c r="Q23" s="141"/>
      <c r="R23" s="137"/>
      <c r="S23" s="141"/>
      <c r="T23" s="141"/>
      <c r="U23" s="280"/>
      <c r="V23" s="131"/>
      <c r="W23" s="131"/>
      <c r="X23" s="280"/>
      <c r="Y23" s="696">
        <f t="shared" si="1"/>
        <v>0</v>
      </c>
      <c r="Z23" s="696">
        <f t="shared" si="1"/>
        <v>0</v>
      </c>
      <c r="AA23" s="696">
        <f t="shared" si="2"/>
        <v>0</v>
      </c>
      <c r="AB23" s="280"/>
      <c r="AC23" s="131">
        <f t="shared" si="3"/>
        <v>0</v>
      </c>
      <c r="AD23" s="131">
        <f t="shared" si="3"/>
        <v>0</v>
      </c>
      <c r="AE23" s="174">
        <f t="shared" si="4"/>
        <v>0</v>
      </c>
      <c r="AF23" s="75"/>
      <c r="AG23" s="702">
        <f t="shared" si="5"/>
        <v>0</v>
      </c>
      <c r="AH23" s="702">
        <f t="shared" si="5"/>
        <v>0</v>
      </c>
      <c r="AI23" s="696">
        <f t="shared" si="6"/>
        <v>0</v>
      </c>
      <c r="AJ23" s="96"/>
    </row>
    <row r="24" spans="1:36" s="102" customFormat="1" ht="12.75" hidden="1" customHeight="1" x14ac:dyDescent="0.2">
      <c r="A24" s="301" t="s">
        <v>824</v>
      </c>
      <c r="B24" s="128" t="s">
        <v>557</v>
      </c>
      <c r="C24" s="280" t="s">
        <v>1322</v>
      </c>
      <c r="D24" s="129" t="s">
        <v>890</v>
      </c>
      <c r="E24" s="485" t="s">
        <v>997</v>
      </c>
      <c r="F24" s="1099" t="s">
        <v>999</v>
      </c>
      <c r="G24" s="1068" t="s">
        <v>807</v>
      </c>
      <c r="H24" s="131"/>
      <c r="I24" s="131"/>
      <c r="J24" s="174"/>
      <c r="K24" s="1106"/>
      <c r="L24" s="131"/>
      <c r="M24" s="131"/>
      <c r="N24" s="174"/>
      <c r="O24" s="95"/>
      <c r="P24" s="141"/>
      <c r="Q24" s="141"/>
      <c r="R24" s="137"/>
      <c r="S24" s="137"/>
      <c r="T24" s="137"/>
      <c r="U24" s="280"/>
      <c r="V24" s="131"/>
      <c r="W24" s="131"/>
      <c r="X24" s="280"/>
      <c r="Y24" s="696">
        <f t="shared" si="1"/>
        <v>0</v>
      </c>
      <c r="Z24" s="696">
        <f t="shared" si="1"/>
        <v>0</v>
      </c>
      <c r="AA24" s="696">
        <f t="shared" si="2"/>
        <v>0</v>
      </c>
      <c r="AB24" s="280"/>
      <c r="AC24" s="131">
        <f t="shared" si="3"/>
        <v>0</v>
      </c>
      <c r="AD24" s="131">
        <f t="shared" si="3"/>
        <v>0</v>
      </c>
      <c r="AE24" s="174">
        <f t="shared" si="4"/>
        <v>0</v>
      </c>
      <c r="AF24" s="75"/>
      <c r="AG24" s="702">
        <f t="shared" si="5"/>
        <v>0</v>
      </c>
      <c r="AH24" s="702">
        <f t="shared" si="5"/>
        <v>0</v>
      </c>
      <c r="AI24" s="696">
        <f t="shared" si="6"/>
        <v>0</v>
      </c>
      <c r="AJ24" s="96"/>
    </row>
    <row r="25" spans="1:36" s="102" customFormat="1" ht="12.75" hidden="1" customHeight="1" x14ac:dyDescent="0.2">
      <c r="A25" s="301" t="s">
        <v>824</v>
      </c>
      <c r="B25" s="128" t="s">
        <v>526</v>
      </c>
      <c r="C25" s="280" t="s">
        <v>1323</v>
      </c>
      <c r="D25" s="129" t="s">
        <v>897</v>
      </c>
      <c r="E25" s="485" t="s">
        <v>997</v>
      </c>
      <c r="F25" s="1099" t="s">
        <v>999</v>
      </c>
      <c r="G25" s="1068" t="s">
        <v>795</v>
      </c>
      <c r="H25" s="131"/>
      <c r="I25" s="131"/>
      <c r="J25" s="174"/>
      <c r="K25" s="1106"/>
      <c r="L25" s="131"/>
      <c r="M25" s="131"/>
      <c r="N25" s="174"/>
      <c r="O25" s="95"/>
      <c r="P25" s="141"/>
      <c r="Q25" s="141"/>
      <c r="R25" s="137"/>
      <c r="S25" s="137"/>
      <c r="T25" s="137"/>
      <c r="U25" s="280"/>
      <c r="V25" s="131"/>
      <c r="W25" s="131"/>
      <c r="X25" s="280"/>
      <c r="Y25" s="696">
        <f t="shared" si="1"/>
        <v>0</v>
      </c>
      <c r="Z25" s="696">
        <f t="shared" si="1"/>
        <v>0</v>
      </c>
      <c r="AA25" s="696">
        <f t="shared" si="2"/>
        <v>0</v>
      </c>
      <c r="AB25" s="280"/>
      <c r="AC25" s="131">
        <f t="shared" si="3"/>
        <v>0</v>
      </c>
      <c r="AD25" s="131">
        <f t="shared" si="3"/>
        <v>0</v>
      </c>
      <c r="AE25" s="174">
        <f t="shared" si="4"/>
        <v>0</v>
      </c>
      <c r="AF25" s="75"/>
      <c r="AG25" s="702">
        <f t="shared" si="5"/>
        <v>0</v>
      </c>
      <c r="AH25" s="702">
        <f t="shared" si="5"/>
        <v>0</v>
      </c>
      <c r="AI25" s="696">
        <f t="shared" si="6"/>
        <v>0</v>
      </c>
      <c r="AJ25" s="96"/>
    </row>
    <row r="26" spans="1:36" s="102" customFormat="1" ht="12.75" hidden="1" customHeight="1" x14ac:dyDescent="0.2">
      <c r="A26" s="301" t="s">
        <v>824</v>
      </c>
      <c r="B26" s="128" t="s">
        <v>557</v>
      </c>
      <c r="C26" s="280" t="s">
        <v>1252</v>
      </c>
      <c r="D26" s="129" t="s">
        <v>890</v>
      </c>
      <c r="E26" s="485" t="s">
        <v>997</v>
      </c>
      <c r="F26" s="1099" t="s">
        <v>999</v>
      </c>
      <c r="G26" s="1068" t="s">
        <v>807</v>
      </c>
      <c r="H26" s="131"/>
      <c r="I26" s="131"/>
      <c r="J26" s="174"/>
      <c r="K26" s="1106"/>
      <c r="L26" s="131"/>
      <c r="M26" s="131"/>
      <c r="N26" s="174"/>
      <c r="O26" s="95"/>
      <c r="P26" s="141"/>
      <c r="Q26" s="141"/>
      <c r="R26" s="137"/>
      <c r="S26" s="137"/>
      <c r="T26" s="137"/>
      <c r="U26" s="280"/>
      <c r="V26" s="131"/>
      <c r="W26" s="131"/>
      <c r="X26" s="280"/>
      <c r="Y26" s="696">
        <f t="shared" si="1"/>
        <v>0</v>
      </c>
      <c r="Z26" s="696">
        <f t="shared" si="1"/>
        <v>0</v>
      </c>
      <c r="AA26" s="696">
        <f t="shared" si="2"/>
        <v>0</v>
      </c>
      <c r="AB26" s="280"/>
      <c r="AC26" s="131">
        <f t="shared" si="3"/>
        <v>0</v>
      </c>
      <c r="AD26" s="131">
        <f t="shared" si="3"/>
        <v>0</v>
      </c>
      <c r="AE26" s="174">
        <f t="shared" si="4"/>
        <v>0</v>
      </c>
      <c r="AF26" s="75"/>
      <c r="AG26" s="702">
        <f t="shared" si="5"/>
        <v>0</v>
      </c>
      <c r="AH26" s="702">
        <f t="shared" si="5"/>
        <v>0</v>
      </c>
      <c r="AI26" s="696">
        <f t="shared" si="6"/>
        <v>0</v>
      </c>
      <c r="AJ26" s="96"/>
    </row>
    <row r="27" spans="1:36" s="102" customFormat="1" ht="12.75" hidden="1" customHeight="1" x14ac:dyDescent="0.2">
      <c r="A27" s="301" t="s">
        <v>824</v>
      </c>
      <c r="B27" s="128" t="s">
        <v>557</v>
      </c>
      <c r="C27" s="280" t="s">
        <v>1330</v>
      </c>
      <c r="D27" s="129" t="s">
        <v>890</v>
      </c>
      <c r="E27" s="485" t="s">
        <v>997</v>
      </c>
      <c r="F27" s="1099" t="s">
        <v>999</v>
      </c>
      <c r="G27" s="1068" t="s">
        <v>807</v>
      </c>
      <c r="H27" s="131"/>
      <c r="I27" s="131"/>
      <c r="J27" s="174"/>
      <c r="K27" s="1106"/>
      <c r="L27" s="131"/>
      <c r="M27" s="131"/>
      <c r="N27" s="174"/>
      <c r="O27" s="95"/>
      <c r="P27" s="141"/>
      <c r="Q27" s="141"/>
      <c r="R27" s="137"/>
      <c r="S27" s="141"/>
      <c r="T27" s="141"/>
      <c r="U27" s="280"/>
      <c r="V27" s="131"/>
      <c r="W27" s="131"/>
      <c r="X27" s="280"/>
      <c r="Y27" s="696">
        <f t="shared" si="1"/>
        <v>0</v>
      </c>
      <c r="Z27" s="696">
        <f t="shared" si="1"/>
        <v>0</v>
      </c>
      <c r="AA27" s="696">
        <f t="shared" si="2"/>
        <v>0</v>
      </c>
      <c r="AB27" s="280"/>
      <c r="AC27" s="131">
        <f t="shared" si="3"/>
        <v>0</v>
      </c>
      <c r="AD27" s="131">
        <f t="shared" si="3"/>
        <v>0</v>
      </c>
      <c r="AE27" s="174">
        <f t="shared" si="4"/>
        <v>0</v>
      </c>
      <c r="AF27" s="75"/>
      <c r="AG27" s="702">
        <f t="shared" si="5"/>
        <v>0</v>
      </c>
      <c r="AH27" s="702">
        <f t="shared" si="5"/>
        <v>0</v>
      </c>
      <c r="AI27" s="696">
        <f t="shared" si="6"/>
        <v>0</v>
      </c>
      <c r="AJ27" s="96"/>
    </row>
    <row r="28" spans="1:36" s="102" customFormat="1" ht="12.75" hidden="1" customHeight="1" x14ac:dyDescent="0.2">
      <c r="A28" s="301" t="s">
        <v>824</v>
      </c>
      <c r="B28" s="128" t="s">
        <v>557</v>
      </c>
      <c r="C28" s="280" t="s">
        <v>1253</v>
      </c>
      <c r="D28" s="129" t="s">
        <v>890</v>
      </c>
      <c r="E28" s="485" t="s">
        <v>997</v>
      </c>
      <c r="F28" s="1099" t="s">
        <v>999</v>
      </c>
      <c r="G28" s="1068" t="s">
        <v>807</v>
      </c>
      <c r="H28" s="131"/>
      <c r="I28" s="131"/>
      <c r="J28" s="174"/>
      <c r="K28" s="1106"/>
      <c r="L28" s="131"/>
      <c r="M28" s="131"/>
      <c r="N28" s="174"/>
      <c r="O28" s="95"/>
      <c r="P28" s="141"/>
      <c r="Q28" s="141"/>
      <c r="R28" s="137"/>
      <c r="S28" s="137"/>
      <c r="T28" s="137"/>
      <c r="U28" s="280"/>
      <c r="V28" s="131"/>
      <c r="W28" s="131"/>
      <c r="X28" s="280"/>
      <c r="Y28" s="696">
        <f t="shared" si="1"/>
        <v>0</v>
      </c>
      <c r="Z28" s="696">
        <f t="shared" si="1"/>
        <v>0</v>
      </c>
      <c r="AA28" s="696">
        <f t="shared" si="2"/>
        <v>0</v>
      </c>
      <c r="AB28" s="280"/>
      <c r="AC28" s="131">
        <f t="shared" si="3"/>
        <v>0</v>
      </c>
      <c r="AD28" s="131">
        <f t="shared" si="3"/>
        <v>0</v>
      </c>
      <c r="AE28" s="174">
        <f t="shared" si="4"/>
        <v>0</v>
      </c>
      <c r="AF28" s="75"/>
      <c r="AG28" s="702">
        <f t="shared" si="5"/>
        <v>0</v>
      </c>
      <c r="AH28" s="702">
        <f t="shared" si="5"/>
        <v>0</v>
      </c>
      <c r="AI28" s="696">
        <f t="shared" si="6"/>
        <v>0</v>
      </c>
      <c r="AJ28" s="96"/>
    </row>
    <row r="29" spans="1:36" s="102" customFormat="1" ht="12.75" hidden="1" customHeight="1" x14ac:dyDescent="0.2">
      <c r="A29" s="301" t="s">
        <v>824</v>
      </c>
      <c r="B29" s="128" t="s">
        <v>557</v>
      </c>
      <c r="C29" s="280" t="s">
        <v>1331</v>
      </c>
      <c r="D29" s="129" t="s">
        <v>890</v>
      </c>
      <c r="E29" s="485" t="s">
        <v>997</v>
      </c>
      <c r="F29" s="1099" t="s">
        <v>999</v>
      </c>
      <c r="G29" s="1068" t="s">
        <v>807</v>
      </c>
      <c r="H29" s="131"/>
      <c r="I29" s="131"/>
      <c r="J29" s="174"/>
      <c r="K29" s="1106"/>
      <c r="L29" s="131"/>
      <c r="M29" s="131"/>
      <c r="N29" s="174"/>
      <c r="O29" s="95"/>
      <c r="P29" s="141"/>
      <c r="Q29" s="141"/>
      <c r="R29" s="137"/>
      <c r="S29" s="141"/>
      <c r="T29" s="141"/>
      <c r="U29" s="280"/>
      <c r="V29" s="131"/>
      <c r="W29" s="131"/>
      <c r="X29" s="280"/>
      <c r="Y29" s="696">
        <f t="shared" si="1"/>
        <v>0</v>
      </c>
      <c r="Z29" s="696">
        <f t="shared" si="1"/>
        <v>0</v>
      </c>
      <c r="AA29" s="696">
        <f t="shared" si="2"/>
        <v>0</v>
      </c>
      <c r="AB29" s="280"/>
      <c r="AC29" s="131">
        <f t="shared" si="3"/>
        <v>0</v>
      </c>
      <c r="AD29" s="131">
        <f t="shared" si="3"/>
        <v>0</v>
      </c>
      <c r="AE29" s="174">
        <f t="shared" si="4"/>
        <v>0</v>
      </c>
      <c r="AF29" s="75"/>
      <c r="AG29" s="702">
        <f t="shared" si="5"/>
        <v>0</v>
      </c>
      <c r="AH29" s="702">
        <f t="shared" si="5"/>
        <v>0</v>
      </c>
      <c r="AI29" s="696">
        <f t="shared" si="6"/>
        <v>0</v>
      </c>
      <c r="AJ29" s="96"/>
    </row>
    <row r="30" spans="1:36" s="102" customFormat="1" ht="12.75" hidden="1" customHeight="1" x14ac:dyDescent="0.2">
      <c r="A30" s="301" t="s">
        <v>824</v>
      </c>
      <c r="B30" s="128" t="s">
        <v>557</v>
      </c>
      <c r="C30" s="280" t="s">
        <v>1254</v>
      </c>
      <c r="D30" s="129" t="s">
        <v>890</v>
      </c>
      <c r="E30" s="485" t="s">
        <v>997</v>
      </c>
      <c r="F30" s="1099" t="s">
        <v>999</v>
      </c>
      <c r="G30" s="1068" t="s">
        <v>807</v>
      </c>
      <c r="H30" s="131"/>
      <c r="I30" s="131"/>
      <c r="J30" s="174"/>
      <c r="K30" s="1106"/>
      <c r="L30" s="131"/>
      <c r="M30" s="131"/>
      <c r="N30" s="174"/>
      <c r="O30" s="95"/>
      <c r="P30" s="141"/>
      <c r="Q30" s="141"/>
      <c r="R30" s="137"/>
      <c r="S30" s="137"/>
      <c r="T30" s="137"/>
      <c r="U30" s="280"/>
      <c r="V30" s="131"/>
      <c r="W30" s="131"/>
      <c r="X30" s="280"/>
      <c r="Y30" s="696">
        <f t="shared" si="1"/>
        <v>0</v>
      </c>
      <c r="Z30" s="696">
        <f t="shared" si="1"/>
        <v>0</v>
      </c>
      <c r="AA30" s="696">
        <f t="shared" si="2"/>
        <v>0</v>
      </c>
      <c r="AB30" s="280"/>
      <c r="AC30" s="131">
        <f t="shared" si="3"/>
        <v>0</v>
      </c>
      <c r="AD30" s="131">
        <f t="shared" si="3"/>
        <v>0</v>
      </c>
      <c r="AE30" s="174">
        <f t="shared" si="4"/>
        <v>0</v>
      </c>
      <c r="AF30" s="75"/>
      <c r="AG30" s="702">
        <f t="shared" si="5"/>
        <v>0</v>
      </c>
      <c r="AH30" s="702">
        <f t="shared" si="5"/>
        <v>0</v>
      </c>
      <c r="AI30" s="696">
        <f t="shared" si="6"/>
        <v>0</v>
      </c>
      <c r="AJ30" s="96"/>
    </row>
    <row r="31" spans="1:36" s="102" customFormat="1" ht="12.75" hidden="1" customHeight="1" x14ac:dyDescent="0.2">
      <c r="A31" s="301" t="s">
        <v>824</v>
      </c>
      <c r="B31" s="128" t="s">
        <v>557</v>
      </c>
      <c r="C31" s="782" t="s">
        <v>1333</v>
      </c>
      <c r="D31" s="129" t="s">
        <v>890</v>
      </c>
      <c r="E31" s="485" t="s">
        <v>997</v>
      </c>
      <c r="F31" s="1099" t="s">
        <v>999</v>
      </c>
      <c r="G31" s="1068"/>
      <c r="H31" s="131"/>
      <c r="I31" s="131"/>
      <c r="J31" s="174"/>
      <c r="K31" s="1106"/>
      <c r="L31" s="131"/>
      <c r="M31" s="131"/>
      <c r="N31" s="174"/>
      <c r="O31" s="95"/>
      <c r="P31" s="141"/>
      <c r="Q31" s="141"/>
      <c r="R31" s="137"/>
      <c r="S31" s="137"/>
      <c r="T31" s="137"/>
      <c r="U31" s="280"/>
      <c r="V31" s="131"/>
      <c r="W31" s="131"/>
      <c r="X31" s="280"/>
      <c r="Y31" s="696">
        <f t="shared" si="1"/>
        <v>0</v>
      </c>
      <c r="Z31" s="696">
        <f t="shared" si="1"/>
        <v>0</v>
      </c>
      <c r="AA31" s="696">
        <f t="shared" si="2"/>
        <v>0</v>
      </c>
      <c r="AB31" s="280"/>
      <c r="AC31" s="131">
        <f t="shared" ref="AC31:AD34" si="7">L31+P31+S31+V31</f>
        <v>0</v>
      </c>
      <c r="AD31" s="131">
        <f t="shared" si="7"/>
        <v>0</v>
      </c>
      <c r="AE31" s="174">
        <f t="shared" si="4"/>
        <v>0</v>
      </c>
      <c r="AF31" s="75"/>
      <c r="AG31" s="702"/>
      <c r="AH31" s="702"/>
      <c r="AI31" s="696"/>
      <c r="AJ31" s="96"/>
    </row>
    <row r="32" spans="1:36" s="102" customFormat="1" ht="12.75" customHeight="1" x14ac:dyDescent="0.2">
      <c r="A32" s="301"/>
      <c r="B32" s="128"/>
      <c r="C32" s="782"/>
      <c r="D32" s="129"/>
      <c r="E32" s="485"/>
      <c r="F32" s="1099"/>
      <c r="G32" s="1068"/>
      <c r="H32" s="131"/>
      <c r="I32" s="131"/>
      <c r="J32" s="174"/>
      <c r="K32" s="1106"/>
      <c r="L32" s="131"/>
      <c r="M32" s="131"/>
      <c r="N32" s="174"/>
      <c r="O32" s="95"/>
      <c r="P32" s="141"/>
      <c r="Q32" s="141"/>
      <c r="R32" s="137"/>
      <c r="S32" s="137"/>
      <c r="T32" s="137"/>
      <c r="U32" s="280"/>
      <c r="V32" s="131"/>
      <c r="W32" s="131"/>
      <c r="X32" s="280"/>
      <c r="Y32" s="696"/>
      <c r="Z32" s="696"/>
      <c r="AA32" s="696"/>
      <c r="AB32" s="280"/>
      <c r="AC32" s="131"/>
      <c r="AD32" s="131"/>
      <c r="AE32" s="174"/>
      <c r="AF32" s="75"/>
      <c r="AG32" s="702"/>
      <c r="AH32" s="702"/>
      <c r="AI32" s="696"/>
      <c r="AJ32" s="96"/>
    </row>
    <row r="33" spans="1:36" s="102" customFormat="1" ht="12.75" customHeight="1" x14ac:dyDescent="0.2">
      <c r="A33" s="301" t="s">
        <v>824</v>
      </c>
      <c r="B33" s="128" t="s">
        <v>557</v>
      </c>
      <c r="C33" s="280" t="s">
        <v>1377</v>
      </c>
      <c r="D33" s="129" t="s">
        <v>890</v>
      </c>
      <c r="E33" s="485"/>
      <c r="F33" s="1099" t="s">
        <v>999</v>
      </c>
      <c r="G33" s="1068" t="s">
        <v>807</v>
      </c>
      <c r="H33" s="131"/>
      <c r="I33" s="131"/>
      <c r="J33" s="174">
        <f t="shared" ref="J33:J34" si="8">SUM(H33:I33)</f>
        <v>0</v>
      </c>
      <c r="K33" s="1106"/>
      <c r="L33" s="131"/>
      <c r="M33" s="131"/>
      <c r="N33" s="174">
        <f>SUM(L33:M33)</f>
        <v>0</v>
      </c>
      <c r="O33" s="95"/>
      <c r="P33" s="141"/>
      <c r="Q33" s="141"/>
      <c r="R33" s="137"/>
      <c r="S33" s="137"/>
      <c r="T33" s="137"/>
      <c r="U33" s="280"/>
      <c r="V33" s="131"/>
      <c r="W33" s="131"/>
      <c r="X33" s="280"/>
      <c r="Y33" s="696">
        <f t="shared" si="1"/>
        <v>0</v>
      </c>
      <c r="Z33" s="696">
        <f t="shared" si="1"/>
        <v>0</v>
      </c>
      <c r="AA33" s="696">
        <f t="shared" si="2"/>
        <v>0</v>
      </c>
      <c r="AB33" s="280"/>
      <c r="AC33" s="459">
        <f t="shared" si="7"/>
        <v>0</v>
      </c>
      <c r="AD33" s="459">
        <f>M33+Q33+T33+W33</f>
        <v>0</v>
      </c>
      <c r="AE33" s="174">
        <f>SUM(AC33:AD33)</f>
        <v>0</v>
      </c>
      <c r="AF33" s="75"/>
      <c r="AG33" s="702">
        <f t="shared" si="5"/>
        <v>0</v>
      </c>
      <c r="AH33" s="702">
        <f>Z33-AD33</f>
        <v>0</v>
      </c>
      <c r="AI33" s="696">
        <f t="shared" si="6"/>
        <v>0</v>
      </c>
      <c r="AJ33" s="96"/>
    </row>
    <row r="34" spans="1:36" s="102" customFormat="1" ht="12" customHeight="1" x14ac:dyDescent="0.2">
      <c r="A34" s="861" t="s">
        <v>1423</v>
      </c>
      <c r="B34" s="862" t="s">
        <v>358</v>
      </c>
      <c r="C34" s="810" t="s">
        <v>1422</v>
      </c>
      <c r="D34" s="129"/>
      <c r="E34" s="129"/>
      <c r="F34" s="1068"/>
      <c r="G34" s="1068" t="s">
        <v>1267</v>
      </c>
      <c r="H34" s="131"/>
      <c r="I34" s="131"/>
      <c r="J34" s="174">
        <f t="shared" si="8"/>
        <v>0</v>
      </c>
      <c r="K34" s="1106"/>
      <c r="L34" s="131"/>
      <c r="M34" s="131"/>
      <c r="N34" s="174">
        <f>SUM(L34:M34)</f>
        <v>0</v>
      </c>
      <c r="O34" s="95"/>
      <c r="P34" s="137"/>
      <c r="Q34" s="137"/>
      <c r="R34" s="137"/>
      <c r="S34" s="137"/>
      <c r="T34" s="137"/>
      <c r="U34" s="280"/>
      <c r="V34" s="131"/>
      <c r="W34" s="131"/>
      <c r="X34" s="280"/>
      <c r="Y34" s="696">
        <f t="shared" ref="Y34" si="9">L34+P34+S34+V34</f>
        <v>0</v>
      </c>
      <c r="Z34" s="696">
        <f t="shared" ref="Z34" si="10">M34+Q34+T34+W34</f>
        <v>0</v>
      </c>
      <c r="AA34" s="696">
        <f t="shared" ref="AA34" si="11">SUM(Y34:Z34)</f>
        <v>0</v>
      </c>
      <c r="AB34" s="280"/>
      <c r="AC34" s="131">
        <f t="shared" si="7"/>
        <v>0</v>
      </c>
      <c r="AD34" s="131">
        <f>M34+Q34+T34+W34</f>
        <v>0</v>
      </c>
      <c r="AE34" s="174">
        <f>SUM(AC34:AD34)</f>
        <v>0</v>
      </c>
      <c r="AF34" s="75"/>
      <c r="AG34" s="677"/>
      <c r="AH34" s="677"/>
      <c r="AI34" s="677"/>
      <c r="AJ34" s="96"/>
    </row>
    <row r="35" spans="1:36" s="102" customFormat="1" ht="12.75" customHeight="1" x14ac:dyDescent="0.2">
      <c r="A35" s="301"/>
      <c r="B35" s="128" t="s">
        <v>480</v>
      </c>
      <c r="C35" s="81" t="s">
        <v>326</v>
      </c>
      <c r="D35" s="140" t="s">
        <v>891</v>
      </c>
      <c r="E35" s="140" t="s">
        <v>998</v>
      </c>
      <c r="F35" s="1099" t="s">
        <v>1000</v>
      </c>
      <c r="G35" s="1068"/>
      <c r="H35" s="283">
        <f>SUM(H15:H34)</f>
        <v>0</v>
      </c>
      <c r="I35" s="283">
        <f>SUM(I15:I34)</f>
        <v>0</v>
      </c>
      <c r="J35" s="283">
        <f>SUM(J15:J34)</f>
        <v>0</v>
      </c>
      <c r="K35" s="1106"/>
      <c r="L35" s="283">
        <f>SUM(L15:L34)</f>
        <v>0</v>
      </c>
      <c r="M35" s="283">
        <f>SUM(M15:M34)</f>
        <v>0</v>
      </c>
      <c r="N35" s="283">
        <f>SUM(L35:M35)</f>
        <v>0</v>
      </c>
      <c r="O35" s="283"/>
      <c r="P35" s="283">
        <f>SUM(P15:P34)</f>
        <v>0</v>
      </c>
      <c r="Q35" s="283">
        <f>SUM(Q15:Q34)</f>
        <v>0</v>
      </c>
      <c r="R35" s="283"/>
      <c r="S35" s="283">
        <f>SUM(S15:S34)</f>
        <v>0</v>
      </c>
      <c r="T35" s="283">
        <f>SUM(T15:T34)</f>
        <v>0</v>
      </c>
      <c r="U35" s="283"/>
      <c r="V35" s="283">
        <f>SUM(V15:V34)</f>
        <v>0</v>
      </c>
      <c r="W35" s="283">
        <f>SUM(W15:W34)</f>
        <v>0</v>
      </c>
      <c r="X35" s="283"/>
      <c r="Y35" s="733">
        <f>SUM(Y15:Y34)</f>
        <v>0</v>
      </c>
      <c r="Z35" s="733">
        <f>SUM(Z15:Z34)</f>
        <v>0</v>
      </c>
      <c r="AA35" s="733">
        <f>SUM(AA15:AA34)</f>
        <v>0</v>
      </c>
      <c r="AB35" s="283"/>
      <c r="AC35" s="283">
        <f>SUM(AC15:AC34)</f>
        <v>0</v>
      </c>
      <c r="AD35" s="283">
        <f>SUM(AD15:AD34)</f>
        <v>0</v>
      </c>
      <c r="AE35" s="283">
        <f>SUM(AE15:AE34)</f>
        <v>0</v>
      </c>
      <c r="AF35" s="283"/>
      <c r="AG35" s="733">
        <f>SUM(AG15:AG34)</f>
        <v>0</v>
      </c>
      <c r="AH35" s="733">
        <f>SUM(AH15:AH34)</f>
        <v>0</v>
      </c>
      <c r="AI35" s="733">
        <f>SUM(AI15:AI34)</f>
        <v>0</v>
      </c>
      <c r="AJ35" s="96"/>
    </row>
    <row r="36" spans="1:36" s="102" customFormat="1" ht="12.75" hidden="1" customHeight="1" x14ac:dyDescent="0.2">
      <c r="A36" s="301"/>
      <c r="B36" s="128"/>
      <c r="C36" s="280"/>
      <c r="D36" s="129"/>
      <c r="E36" s="129"/>
      <c r="F36" s="1068"/>
      <c r="G36" s="1068"/>
      <c r="H36" s="131"/>
      <c r="I36" s="131"/>
      <c r="J36" s="174"/>
      <c r="K36" s="1106"/>
      <c r="L36" s="131"/>
      <c r="M36" s="131"/>
      <c r="N36" s="174"/>
      <c r="O36" s="95"/>
      <c r="P36" s="137"/>
      <c r="Q36" s="137"/>
      <c r="R36" s="137"/>
      <c r="S36" s="137"/>
      <c r="T36" s="137"/>
      <c r="U36" s="280"/>
      <c r="V36" s="131"/>
      <c r="W36" s="131"/>
      <c r="X36" s="280"/>
      <c r="Y36" s="737"/>
      <c r="Z36" s="737"/>
      <c r="AA36" s="737"/>
      <c r="AB36" s="280"/>
      <c r="AC36" s="131"/>
      <c r="AD36" s="131"/>
      <c r="AE36" s="174"/>
      <c r="AF36" s="75"/>
      <c r="AG36" s="677"/>
      <c r="AH36" s="677"/>
      <c r="AI36" s="677"/>
      <c r="AJ36" s="96"/>
    </row>
    <row r="37" spans="1:36" s="102" customFormat="1" ht="12.75" hidden="1" customHeight="1" x14ac:dyDescent="0.2">
      <c r="A37" s="301"/>
      <c r="B37" s="128"/>
      <c r="C37" s="25" t="s">
        <v>300</v>
      </c>
      <c r="D37" s="129"/>
      <c r="E37" s="129"/>
      <c r="F37" s="1068"/>
      <c r="G37" s="1068"/>
      <c r="H37" s="131"/>
      <c r="I37" s="131"/>
      <c r="J37" s="174"/>
      <c r="K37" s="1106"/>
      <c r="L37" s="131"/>
      <c r="M37" s="131"/>
      <c r="N37" s="174"/>
      <c r="O37" s="95"/>
      <c r="P37" s="137"/>
      <c r="Q37" s="137"/>
      <c r="R37" s="137"/>
      <c r="S37" s="137"/>
      <c r="T37" s="137"/>
      <c r="U37" s="280"/>
      <c r="V37" s="131"/>
      <c r="W37" s="131"/>
      <c r="X37" s="280"/>
      <c r="Y37" s="737"/>
      <c r="Z37" s="737"/>
      <c r="AA37" s="737"/>
      <c r="AB37" s="280"/>
      <c r="AC37" s="131"/>
      <c r="AD37" s="131"/>
      <c r="AE37" s="174"/>
      <c r="AF37" s="75"/>
      <c r="AG37" s="677"/>
      <c r="AH37" s="677"/>
      <c r="AI37" s="677"/>
      <c r="AJ37" s="96"/>
    </row>
    <row r="38" spans="1:36" s="102" customFormat="1" ht="12.75" hidden="1" customHeight="1" x14ac:dyDescent="0.2">
      <c r="A38" s="301"/>
      <c r="B38" s="128"/>
      <c r="C38" s="280"/>
      <c r="D38" s="129"/>
      <c r="E38" s="129"/>
      <c r="F38" s="1068"/>
      <c r="G38" s="1068"/>
      <c r="H38" s="131"/>
      <c r="I38" s="131"/>
      <c r="J38" s="174"/>
      <c r="K38" s="1106"/>
      <c r="L38" s="131"/>
      <c r="M38" s="131"/>
      <c r="N38" s="174"/>
      <c r="O38" s="95"/>
      <c r="P38" s="137"/>
      <c r="Q38" s="137"/>
      <c r="R38" s="137"/>
      <c r="S38" s="137"/>
      <c r="T38" s="137"/>
      <c r="U38" s="280"/>
      <c r="V38" s="131"/>
      <c r="W38" s="131"/>
      <c r="X38" s="280"/>
      <c r="Y38" s="737"/>
      <c r="Z38" s="737"/>
      <c r="AA38" s="737"/>
      <c r="AB38" s="280"/>
      <c r="AC38" s="131"/>
      <c r="AD38" s="131"/>
      <c r="AE38" s="174"/>
      <c r="AF38" s="75"/>
      <c r="AG38" s="677"/>
      <c r="AH38" s="677"/>
      <c r="AI38" s="677"/>
      <c r="AJ38" s="96"/>
    </row>
    <row r="39" spans="1:36" s="102" customFormat="1" ht="12.75" hidden="1" customHeight="1" x14ac:dyDescent="0.2">
      <c r="A39" s="301" t="s">
        <v>824</v>
      </c>
      <c r="B39" s="52" t="s">
        <v>230</v>
      </c>
      <c r="C39" s="52" t="s">
        <v>764</v>
      </c>
      <c r="D39" s="56" t="s">
        <v>863</v>
      </c>
      <c r="E39" s="56" t="s">
        <v>1005</v>
      </c>
      <c r="F39" s="1068" t="s">
        <v>917</v>
      </c>
      <c r="G39" s="1068" t="s">
        <v>807</v>
      </c>
      <c r="H39" s="131">
        <f>14494-14494</f>
        <v>0</v>
      </c>
      <c r="I39" s="131">
        <f>3914-3914</f>
        <v>0</v>
      </c>
      <c r="J39" s="174">
        <f t="shared" ref="J39:J45" si="12">SUM(H39:I39)</f>
        <v>0</v>
      </c>
      <c r="K39" s="1106"/>
      <c r="L39" s="131"/>
      <c r="M39" s="131"/>
      <c r="N39" s="174">
        <f>SUM(L39:M39)</f>
        <v>0</v>
      </c>
      <c r="O39" s="95"/>
      <c r="P39" s="137"/>
      <c r="Q39" s="137"/>
      <c r="R39" s="137"/>
      <c r="S39" s="137"/>
      <c r="T39" s="137"/>
      <c r="U39" s="280"/>
      <c r="V39" s="131"/>
      <c r="W39" s="131"/>
      <c r="X39" s="280"/>
      <c r="Y39" s="696">
        <f t="shared" ref="Y39:Z45" si="13">L39+P39+S39+V39</f>
        <v>0</v>
      </c>
      <c r="Z39" s="696">
        <f t="shared" si="13"/>
        <v>0</v>
      </c>
      <c r="AA39" s="696">
        <f t="shared" ref="AA39:AA45" si="14">SUM(Y39:Z39)</f>
        <v>0</v>
      </c>
      <c r="AB39" s="280"/>
      <c r="AC39" s="131">
        <f t="shared" ref="AC39:AD45" si="15">L39+P39+S39+V39</f>
        <v>0</v>
      </c>
      <c r="AD39" s="131">
        <f t="shared" si="15"/>
        <v>0</v>
      </c>
      <c r="AE39" s="174">
        <f t="shared" ref="AE39:AE45" si="16">SUM(AC39:AD39)</f>
        <v>0</v>
      </c>
      <c r="AF39" s="75"/>
      <c r="AG39" s="702">
        <f t="shared" ref="AG39:AH49" si="17">Y39-AC39</f>
        <v>0</v>
      </c>
      <c r="AH39" s="702">
        <f t="shared" si="17"/>
        <v>0</v>
      </c>
      <c r="AI39" s="696">
        <f t="shared" ref="AI39:AI49" si="18">SUM(AG39:AH39)</f>
        <v>0</v>
      </c>
      <c r="AJ39" s="96"/>
    </row>
    <row r="40" spans="1:36" s="102" customFormat="1" ht="12.75" hidden="1" customHeight="1" x14ac:dyDescent="0.2">
      <c r="A40" s="301" t="s">
        <v>824</v>
      </c>
      <c r="B40" s="52" t="s">
        <v>893</v>
      </c>
      <c r="C40" s="52" t="s">
        <v>937</v>
      </c>
      <c r="D40" s="56" t="s">
        <v>1335</v>
      </c>
      <c r="E40" s="56" t="s">
        <v>1005</v>
      </c>
      <c r="F40" s="1068" t="s">
        <v>917</v>
      </c>
      <c r="G40" s="1068" t="s">
        <v>807</v>
      </c>
      <c r="H40" s="131"/>
      <c r="I40" s="131"/>
      <c r="J40" s="174"/>
      <c r="K40" s="1106"/>
      <c r="L40" s="131"/>
      <c r="M40" s="131"/>
      <c r="N40" s="174">
        <f>SUM(L40:M40)</f>
        <v>0</v>
      </c>
      <c r="O40" s="95"/>
      <c r="P40" s="137"/>
      <c r="Q40" s="137"/>
      <c r="R40" s="137"/>
      <c r="S40" s="137"/>
      <c r="T40" s="137"/>
      <c r="U40" s="280"/>
      <c r="V40" s="131"/>
      <c r="W40" s="131"/>
      <c r="X40" s="280"/>
      <c r="Y40" s="696"/>
      <c r="Z40" s="696"/>
      <c r="AA40" s="696"/>
      <c r="AB40" s="280"/>
      <c r="AC40" s="131">
        <f>L40+P40+S40+V40</f>
        <v>0</v>
      </c>
      <c r="AD40" s="131">
        <f>M40+Q40+T40+W40</f>
        <v>0</v>
      </c>
      <c r="AE40" s="174">
        <f>SUM(AC40:AD40)</f>
        <v>0</v>
      </c>
      <c r="AF40" s="75"/>
      <c r="AG40" s="702"/>
      <c r="AH40" s="702"/>
      <c r="AI40" s="696"/>
      <c r="AJ40" s="96"/>
    </row>
    <row r="41" spans="1:36" s="102" customFormat="1" ht="12.75" hidden="1" customHeight="1" x14ac:dyDescent="0.2">
      <c r="A41" s="301"/>
      <c r="B41" s="52"/>
      <c r="C41" s="52"/>
      <c r="D41" s="630" t="s">
        <v>1231</v>
      </c>
      <c r="E41" s="56"/>
      <c r="F41" s="1061" t="s">
        <v>1007</v>
      </c>
      <c r="G41" s="1068" t="s">
        <v>807</v>
      </c>
      <c r="H41" s="131"/>
      <c r="I41" s="131"/>
      <c r="J41" s="174">
        <f t="shared" si="12"/>
        <v>0</v>
      </c>
      <c r="K41" s="1106"/>
      <c r="L41" s="131"/>
      <c r="M41" s="131"/>
      <c r="N41" s="174">
        <f>SUM(L41:M41)</f>
        <v>0</v>
      </c>
      <c r="O41" s="95"/>
      <c r="P41" s="137"/>
      <c r="Q41" s="137"/>
      <c r="R41" s="137"/>
      <c r="S41" s="137"/>
      <c r="T41" s="137"/>
      <c r="U41" s="280"/>
      <c r="V41" s="131"/>
      <c r="W41" s="131"/>
      <c r="X41" s="280"/>
      <c r="Y41" s="696">
        <f t="shared" si="13"/>
        <v>0</v>
      </c>
      <c r="Z41" s="696">
        <f t="shared" si="13"/>
        <v>0</v>
      </c>
      <c r="AA41" s="696">
        <f t="shared" si="14"/>
        <v>0</v>
      </c>
      <c r="AB41" s="280"/>
      <c r="AC41" s="131">
        <f t="shared" si="15"/>
        <v>0</v>
      </c>
      <c r="AD41" s="131">
        <f t="shared" si="15"/>
        <v>0</v>
      </c>
      <c r="AE41" s="174">
        <f t="shared" si="16"/>
        <v>0</v>
      </c>
      <c r="AF41" s="75"/>
      <c r="AG41" s="702">
        <f t="shared" si="17"/>
        <v>0</v>
      </c>
      <c r="AH41" s="702">
        <f t="shared" si="17"/>
        <v>0</v>
      </c>
      <c r="AI41" s="696">
        <f t="shared" si="18"/>
        <v>0</v>
      </c>
      <c r="AJ41" s="96"/>
    </row>
    <row r="42" spans="1:36" s="102" customFormat="1" ht="12.75" hidden="1" customHeight="1" x14ac:dyDescent="0.2">
      <c r="A42" s="301" t="s">
        <v>824</v>
      </c>
      <c r="B42" s="52" t="s">
        <v>886</v>
      </c>
      <c r="C42" s="52"/>
      <c r="D42" s="630" t="s">
        <v>885</v>
      </c>
      <c r="E42" s="365" t="s">
        <v>1008</v>
      </c>
      <c r="F42" s="781" t="s">
        <v>777</v>
      </c>
      <c r="G42" s="1068" t="s">
        <v>807</v>
      </c>
      <c r="H42" s="131"/>
      <c r="I42" s="131"/>
      <c r="J42" s="174">
        <f t="shared" si="12"/>
        <v>0</v>
      </c>
      <c r="K42" s="1106"/>
      <c r="L42" s="131"/>
      <c r="M42" s="131"/>
      <c r="N42" s="174">
        <f>SUM(L42:M42)</f>
        <v>0</v>
      </c>
      <c r="O42" s="95"/>
      <c r="P42" s="141"/>
      <c r="Q42" s="141"/>
      <c r="R42" s="137"/>
      <c r="S42" s="137"/>
      <c r="T42" s="137"/>
      <c r="U42" s="280"/>
      <c r="V42" s="131"/>
      <c r="W42" s="131"/>
      <c r="X42" s="280"/>
      <c r="Y42" s="696">
        <f t="shared" si="13"/>
        <v>0</v>
      </c>
      <c r="Z42" s="696">
        <f t="shared" si="13"/>
        <v>0</v>
      </c>
      <c r="AA42" s="696">
        <f t="shared" si="14"/>
        <v>0</v>
      </c>
      <c r="AB42" s="280"/>
      <c r="AC42" s="131">
        <f t="shared" si="15"/>
        <v>0</v>
      </c>
      <c r="AD42" s="131">
        <f t="shared" si="15"/>
        <v>0</v>
      </c>
      <c r="AE42" s="174">
        <f t="shared" si="16"/>
        <v>0</v>
      </c>
      <c r="AF42" s="75"/>
      <c r="AG42" s="702">
        <f t="shared" si="17"/>
        <v>0</v>
      </c>
      <c r="AH42" s="702">
        <f t="shared" si="17"/>
        <v>0</v>
      </c>
      <c r="AI42" s="696">
        <f t="shared" si="18"/>
        <v>0</v>
      </c>
      <c r="AJ42" s="96"/>
    </row>
    <row r="43" spans="1:36" s="102" customFormat="1" ht="12.75" hidden="1" customHeight="1" x14ac:dyDescent="0.2">
      <c r="A43" s="301"/>
      <c r="B43" s="52"/>
      <c r="C43" s="52"/>
      <c r="D43" s="630" t="s">
        <v>1232</v>
      </c>
      <c r="E43" s="56"/>
      <c r="F43" s="1068" t="s">
        <v>917</v>
      </c>
      <c r="G43" s="1068" t="s">
        <v>807</v>
      </c>
      <c r="H43" s="131"/>
      <c r="I43" s="131"/>
      <c r="J43" s="174">
        <f t="shared" si="12"/>
        <v>0</v>
      </c>
      <c r="K43" s="1106"/>
      <c r="L43" s="131"/>
      <c r="M43" s="131"/>
      <c r="N43" s="174">
        <f>SUM(L43:M43)</f>
        <v>0</v>
      </c>
      <c r="O43" s="95"/>
      <c r="P43" s="137"/>
      <c r="Q43" s="137"/>
      <c r="R43" s="137"/>
      <c r="S43" s="137"/>
      <c r="T43" s="137"/>
      <c r="U43" s="280"/>
      <c r="V43" s="131"/>
      <c r="W43" s="131"/>
      <c r="X43" s="280"/>
      <c r="Y43" s="696">
        <f t="shared" si="13"/>
        <v>0</v>
      </c>
      <c r="Z43" s="696">
        <f t="shared" si="13"/>
        <v>0</v>
      </c>
      <c r="AA43" s="696">
        <f t="shared" si="14"/>
        <v>0</v>
      </c>
      <c r="AB43" s="280"/>
      <c r="AC43" s="131">
        <f t="shared" si="15"/>
        <v>0</v>
      </c>
      <c r="AD43" s="131">
        <f t="shared" si="15"/>
        <v>0</v>
      </c>
      <c r="AE43" s="174">
        <f t="shared" si="16"/>
        <v>0</v>
      </c>
      <c r="AF43" s="75"/>
      <c r="AG43" s="702">
        <f t="shared" si="17"/>
        <v>0</v>
      </c>
      <c r="AH43" s="702">
        <f t="shared" si="17"/>
        <v>0</v>
      </c>
      <c r="AI43" s="696">
        <f t="shared" si="18"/>
        <v>0</v>
      </c>
      <c r="AJ43" s="96"/>
    </row>
    <row r="44" spans="1:36" s="102" customFormat="1" ht="12.75" hidden="1" customHeight="1" x14ac:dyDescent="0.2">
      <c r="A44" s="301"/>
      <c r="B44" s="52"/>
      <c r="C44" s="52"/>
      <c r="D44" s="630"/>
      <c r="E44" s="56"/>
      <c r="F44" s="1068"/>
      <c r="G44" s="1068"/>
      <c r="H44" s="131"/>
      <c r="I44" s="131"/>
      <c r="J44" s="174">
        <f t="shared" si="12"/>
        <v>0</v>
      </c>
      <c r="K44" s="1106"/>
      <c r="L44" s="131"/>
      <c r="M44" s="131"/>
      <c r="N44" s="174"/>
      <c r="O44" s="95"/>
      <c r="P44" s="137"/>
      <c r="Q44" s="137"/>
      <c r="R44" s="137"/>
      <c r="S44" s="137"/>
      <c r="T44" s="137"/>
      <c r="U44" s="280"/>
      <c r="V44" s="131"/>
      <c r="W44" s="131"/>
      <c r="X44" s="280"/>
      <c r="Y44" s="696">
        <f t="shared" si="13"/>
        <v>0</v>
      </c>
      <c r="Z44" s="696">
        <f t="shared" si="13"/>
        <v>0</v>
      </c>
      <c r="AA44" s="696">
        <f t="shared" si="14"/>
        <v>0</v>
      </c>
      <c r="AB44" s="280"/>
      <c r="AC44" s="131">
        <f t="shared" si="15"/>
        <v>0</v>
      </c>
      <c r="AD44" s="131">
        <f t="shared" si="15"/>
        <v>0</v>
      </c>
      <c r="AE44" s="174">
        <f t="shared" si="16"/>
        <v>0</v>
      </c>
      <c r="AF44" s="75"/>
      <c r="AG44" s="702">
        <f t="shared" si="17"/>
        <v>0</v>
      </c>
      <c r="AH44" s="702">
        <f t="shared" si="17"/>
        <v>0</v>
      </c>
      <c r="AI44" s="696">
        <f t="shared" si="18"/>
        <v>0</v>
      </c>
      <c r="AJ44" s="96"/>
    </row>
    <row r="45" spans="1:36" s="102" customFormat="1" ht="12.75" hidden="1" customHeight="1" x14ac:dyDescent="0.2">
      <c r="A45" s="301"/>
      <c r="B45" s="52"/>
      <c r="C45" s="52"/>
      <c r="D45" s="630" t="s">
        <v>1233</v>
      </c>
      <c r="E45" s="56"/>
      <c r="F45" s="1068" t="s">
        <v>983</v>
      </c>
      <c r="G45" s="1068" t="s">
        <v>807</v>
      </c>
      <c r="H45" s="131"/>
      <c r="I45" s="131"/>
      <c r="J45" s="174">
        <f t="shared" si="12"/>
        <v>0</v>
      </c>
      <c r="K45" s="1106"/>
      <c r="L45" s="131"/>
      <c r="M45" s="131"/>
      <c r="N45" s="174">
        <f>SUM(L45:M45)</f>
        <v>0</v>
      </c>
      <c r="O45" s="95"/>
      <c r="P45" s="137"/>
      <c r="Q45" s="137"/>
      <c r="R45" s="137"/>
      <c r="S45" s="137"/>
      <c r="T45" s="137"/>
      <c r="U45" s="280"/>
      <c r="V45" s="131"/>
      <c r="W45" s="131"/>
      <c r="X45" s="280"/>
      <c r="Y45" s="696">
        <f t="shared" si="13"/>
        <v>0</v>
      </c>
      <c r="Z45" s="696">
        <f t="shared" si="13"/>
        <v>0</v>
      </c>
      <c r="AA45" s="696">
        <f t="shared" si="14"/>
        <v>0</v>
      </c>
      <c r="AB45" s="280"/>
      <c r="AC45" s="131">
        <f t="shared" si="15"/>
        <v>0</v>
      </c>
      <c r="AD45" s="131">
        <f t="shared" si="15"/>
        <v>0</v>
      </c>
      <c r="AE45" s="174">
        <f t="shared" si="16"/>
        <v>0</v>
      </c>
      <c r="AF45" s="75"/>
      <c r="AG45" s="702">
        <f t="shared" si="17"/>
        <v>0</v>
      </c>
      <c r="AH45" s="702">
        <f t="shared" si="17"/>
        <v>0</v>
      </c>
      <c r="AI45" s="696">
        <f t="shared" si="18"/>
        <v>0</v>
      </c>
      <c r="AJ45" s="96"/>
    </row>
    <row r="46" spans="1:36" s="102" customFormat="1" ht="12.75" hidden="1" customHeight="1" x14ac:dyDescent="0.2">
      <c r="A46" s="301"/>
      <c r="B46" s="52"/>
      <c r="C46" s="52"/>
      <c r="D46" s="56"/>
      <c r="E46" s="56"/>
      <c r="F46" s="1068"/>
      <c r="G46" s="1068"/>
      <c r="H46" s="131"/>
      <c r="I46" s="131"/>
      <c r="J46" s="174"/>
      <c r="K46" s="1106"/>
      <c r="L46" s="131"/>
      <c r="M46" s="131"/>
      <c r="N46" s="174"/>
      <c r="O46" s="95"/>
      <c r="P46" s="137"/>
      <c r="Q46" s="137"/>
      <c r="R46" s="137"/>
      <c r="S46" s="137"/>
      <c r="T46" s="137"/>
      <c r="U46" s="280"/>
      <c r="V46" s="131"/>
      <c r="W46" s="131"/>
      <c r="X46" s="280"/>
      <c r="Y46" s="737"/>
      <c r="Z46" s="737"/>
      <c r="AA46" s="737"/>
      <c r="AB46" s="280"/>
      <c r="AC46" s="131"/>
      <c r="AD46" s="131"/>
      <c r="AE46" s="174"/>
      <c r="AF46" s="75"/>
      <c r="AG46" s="702"/>
      <c r="AH46" s="702"/>
      <c r="AI46" s="696"/>
      <c r="AJ46" s="96"/>
    </row>
    <row r="47" spans="1:36" s="102" customFormat="1" ht="12.75" hidden="1" customHeight="1" x14ac:dyDescent="0.2">
      <c r="A47" s="301"/>
      <c r="B47" s="52" t="s">
        <v>230</v>
      </c>
      <c r="C47" s="52" t="s">
        <v>939</v>
      </c>
      <c r="D47" s="56" t="s">
        <v>863</v>
      </c>
      <c r="E47" s="56" t="s">
        <v>1005</v>
      </c>
      <c r="F47" s="1068" t="s">
        <v>917</v>
      </c>
      <c r="G47" s="1068" t="s">
        <v>807</v>
      </c>
      <c r="H47" s="131"/>
      <c r="I47" s="131"/>
      <c r="J47" s="174">
        <f>SUM(H47:I47)</f>
        <v>0</v>
      </c>
      <c r="K47" s="1106"/>
      <c r="L47" s="131"/>
      <c r="M47" s="131"/>
      <c r="N47" s="174"/>
      <c r="O47" s="95"/>
      <c r="P47" s="137"/>
      <c r="Q47" s="137"/>
      <c r="R47" s="137"/>
      <c r="S47" s="137"/>
      <c r="T47" s="137"/>
      <c r="U47" s="280"/>
      <c r="V47" s="131"/>
      <c r="W47" s="131"/>
      <c r="X47" s="280"/>
      <c r="Y47" s="696">
        <f t="shared" ref="Y47:Z49" si="19">L47+P47+S47+V47</f>
        <v>0</v>
      </c>
      <c r="Z47" s="696">
        <f t="shared" si="19"/>
        <v>0</v>
      </c>
      <c r="AA47" s="696">
        <f>SUM(Y47:Z47)</f>
        <v>0</v>
      </c>
      <c r="AB47" s="280"/>
      <c r="AC47" s="131">
        <f t="shared" ref="AC47:AD49" si="20">L47+P47+S47+V47</f>
        <v>0</v>
      </c>
      <c r="AD47" s="131">
        <f t="shared" si="20"/>
        <v>0</v>
      </c>
      <c r="AE47" s="174">
        <f>SUM(AC47:AD47)</f>
        <v>0</v>
      </c>
      <c r="AF47" s="75"/>
      <c r="AG47" s="702">
        <f t="shared" si="17"/>
        <v>0</v>
      </c>
      <c r="AH47" s="702">
        <f t="shared" si="17"/>
        <v>0</v>
      </c>
      <c r="AI47" s="696">
        <f t="shared" si="18"/>
        <v>0</v>
      </c>
      <c r="AJ47" s="96"/>
    </row>
    <row r="48" spans="1:36" s="102" customFormat="1" ht="12.75" hidden="1" customHeight="1" x14ac:dyDescent="0.2">
      <c r="A48" s="301"/>
      <c r="B48" s="52" t="s">
        <v>893</v>
      </c>
      <c r="C48" s="52" t="s">
        <v>915</v>
      </c>
      <c r="D48" s="56" t="s">
        <v>916</v>
      </c>
      <c r="E48" s="56" t="s">
        <v>1005</v>
      </c>
      <c r="F48" s="1068" t="s">
        <v>917</v>
      </c>
      <c r="G48" s="1068"/>
      <c r="H48" s="131"/>
      <c r="I48" s="131"/>
      <c r="J48" s="174">
        <f>SUM(H48:I48)</f>
        <v>0</v>
      </c>
      <c r="K48" s="1106"/>
      <c r="L48" s="131"/>
      <c r="M48" s="131"/>
      <c r="N48" s="174">
        <f>SUM(L48:M48)</f>
        <v>0</v>
      </c>
      <c r="O48" s="95"/>
      <c r="P48" s="137"/>
      <c r="Q48" s="137"/>
      <c r="R48" s="137"/>
      <c r="S48" s="137"/>
      <c r="T48" s="137"/>
      <c r="U48" s="280"/>
      <c r="V48" s="131"/>
      <c r="W48" s="131"/>
      <c r="X48" s="280"/>
      <c r="Y48" s="696">
        <f t="shared" si="19"/>
        <v>0</v>
      </c>
      <c r="Z48" s="696">
        <f t="shared" si="19"/>
        <v>0</v>
      </c>
      <c r="AA48" s="696">
        <f>SUM(Y48:Z48)</f>
        <v>0</v>
      </c>
      <c r="AB48" s="280"/>
      <c r="AC48" s="131">
        <f t="shared" si="20"/>
        <v>0</v>
      </c>
      <c r="AD48" s="131">
        <f t="shared" si="20"/>
        <v>0</v>
      </c>
      <c r="AE48" s="174">
        <f>SUM(AC48:AD48)</f>
        <v>0</v>
      </c>
      <c r="AF48" s="75"/>
      <c r="AG48" s="702">
        <f t="shared" si="17"/>
        <v>0</v>
      </c>
      <c r="AH48" s="702">
        <f t="shared" si="17"/>
        <v>0</v>
      </c>
      <c r="AI48" s="696">
        <f t="shared" si="18"/>
        <v>0</v>
      </c>
      <c r="AJ48" s="96"/>
    </row>
    <row r="49" spans="1:36" s="102" customFormat="1" ht="12.75" hidden="1" customHeight="1" x14ac:dyDescent="0.2">
      <c r="A49" s="301" t="s">
        <v>824</v>
      </c>
      <c r="B49" s="52" t="s">
        <v>230</v>
      </c>
      <c r="C49" s="52" t="s">
        <v>1255</v>
      </c>
      <c r="D49" s="56" t="s">
        <v>1229</v>
      </c>
      <c r="E49" s="56"/>
      <c r="F49" s="1068" t="s">
        <v>917</v>
      </c>
      <c r="G49" s="1068" t="s">
        <v>807</v>
      </c>
      <c r="H49" s="131"/>
      <c r="I49" s="131"/>
      <c r="J49" s="174"/>
      <c r="K49" s="1106"/>
      <c r="L49" s="131"/>
      <c r="M49" s="131"/>
      <c r="N49" s="174"/>
      <c r="O49" s="95"/>
      <c r="P49" s="137"/>
      <c r="Q49" s="137"/>
      <c r="R49" s="137"/>
      <c r="S49" s="141"/>
      <c r="T49" s="141"/>
      <c r="U49" s="280"/>
      <c r="V49" s="131"/>
      <c r="W49" s="131"/>
      <c r="X49" s="280"/>
      <c r="Y49" s="696">
        <f t="shared" si="19"/>
        <v>0</v>
      </c>
      <c r="Z49" s="696">
        <f t="shared" si="19"/>
        <v>0</v>
      </c>
      <c r="AA49" s="696">
        <f>SUM(Y49:Z49)</f>
        <v>0</v>
      </c>
      <c r="AB49" s="280"/>
      <c r="AC49" s="131">
        <f t="shared" si="20"/>
        <v>0</v>
      </c>
      <c r="AD49" s="131">
        <f t="shared" si="20"/>
        <v>0</v>
      </c>
      <c r="AE49" s="174">
        <f>SUM(AC49:AD49)</f>
        <v>0</v>
      </c>
      <c r="AF49" s="75"/>
      <c r="AG49" s="702">
        <f t="shared" si="17"/>
        <v>0</v>
      </c>
      <c r="AH49" s="702">
        <f t="shared" si="17"/>
        <v>0</v>
      </c>
      <c r="AI49" s="696">
        <f t="shared" si="18"/>
        <v>0</v>
      </c>
      <c r="AJ49" s="96"/>
    </row>
    <row r="50" spans="1:36" s="102" customFormat="1" ht="6.75" hidden="1" customHeight="1" x14ac:dyDescent="0.2">
      <c r="A50" s="301"/>
      <c r="B50" s="52"/>
      <c r="C50" s="52"/>
      <c r="D50" s="56"/>
      <c r="E50" s="56"/>
      <c r="F50" s="1068"/>
      <c r="G50" s="1068"/>
      <c r="H50" s="131"/>
      <c r="I50" s="131"/>
      <c r="J50" s="174"/>
      <c r="K50" s="1106"/>
      <c r="L50" s="131"/>
      <c r="M50" s="131"/>
      <c r="N50" s="174"/>
      <c r="O50" s="95"/>
      <c r="P50" s="137"/>
      <c r="Q50" s="137"/>
      <c r="R50" s="137"/>
      <c r="S50" s="137"/>
      <c r="T50" s="137"/>
      <c r="U50" s="280"/>
      <c r="V50" s="131"/>
      <c r="W50" s="131"/>
      <c r="X50" s="280"/>
      <c r="Y50" s="737"/>
      <c r="Z50" s="737"/>
      <c r="AA50" s="737"/>
      <c r="AB50" s="280"/>
      <c r="AC50" s="131"/>
      <c r="AD50" s="131"/>
      <c r="AE50" s="174"/>
      <c r="AF50" s="75"/>
      <c r="AG50" s="677"/>
      <c r="AH50" s="677"/>
      <c r="AI50" s="677"/>
      <c r="AJ50" s="96"/>
    </row>
    <row r="51" spans="1:36" s="102" customFormat="1" ht="12.75" hidden="1" customHeight="1" x14ac:dyDescent="0.2">
      <c r="A51" s="301"/>
      <c r="B51" s="52" t="s">
        <v>750</v>
      </c>
      <c r="C51" s="52" t="s">
        <v>934</v>
      </c>
      <c r="D51" s="56" t="s">
        <v>902</v>
      </c>
      <c r="E51" s="56" t="s">
        <v>981</v>
      </c>
      <c r="F51" s="1061" t="s">
        <v>984</v>
      </c>
      <c r="G51" s="1068"/>
      <c r="H51" s="131"/>
      <c r="I51" s="131"/>
      <c r="J51" s="174">
        <f>SUM(H51:I51)</f>
        <v>0</v>
      </c>
      <c r="K51" s="1106"/>
      <c r="L51" s="131"/>
      <c r="M51" s="131"/>
      <c r="N51" s="174">
        <f>SUM(L51:M51)</f>
        <v>0</v>
      </c>
      <c r="O51" s="95"/>
      <c r="P51" s="137"/>
      <c r="Q51" s="137"/>
      <c r="R51" s="137"/>
      <c r="S51" s="141"/>
      <c r="T51" s="141"/>
      <c r="U51" s="280"/>
      <c r="V51" s="131"/>
      <c r="W51" s="131"/>
      <c r="X51" s="280"/>
      <c r="Y51" s="737"/>
      <c r="Z51" s="737"/>
      <c r="AA51" s="737"/>
      <c r="AB51" s="280"/>
      <c r="AC51" s="131">
        <f>L51+P51+S51+V51</f>
        <v>0</v>
      </c>
      <c r="AD51" s="131">
        <f>M51+Q51+T51+W51</f>
        <v>0</v>
      </c>
      <c r="AE51" s="174">
        <f>SUM(AC51:AD51)</f>
        <v>0</v>
      </c>
      <c r="AF51" s="75"/>
      <c r="AG51" s="677"/>
      <c r="AH51" s="677"/>
      <c r="AI51" s="677"/>
      <c r="AJ51" s="96"/>
    </row>
    <row r="52" spans="1:36" s="102" customFormat="1" ht="12.75" hidden="1" customHeight="1" x14ac:dyDescent="0.2">
      <c r="A52" s="301"/>
      <c r="B52" s="128"/>
      <c r="C52" s="280"/>
      <c r="D52" s="129"/>
      <c r="E52" s="129"/>
      <c r="F52" s="1068"/>
      <c r="G52" s="1068"/>
      <c r="H52" s="131"/>
      <c r="I52" s="131"/>
      <c r="J52" s="174"/>
      <c r="K52" s="1106"/>
      <c r="L52" s="131"/>
      <c r="M52" s="131"/>
      <c r="N52" s="174"/>
      <c r="O52" s="95"/>
      <c r="P52" s="137"/>
      <c r="Q52" s="137"/>
      <c r="R52" s="137"/>
      <c r="S52" s="137"/>
      <c r="T52" s="137"/>
      <c r="U52" s="280"/>
      <c r="V52" s="131"/>
      <c r="W52" s="131"/>
      <c r="X52" s="280"/>
      <c r="Y52" s="737"/>
      <c r="Z52" s="737"/>
      <c r="AA52" s="737"/>
      <c r="AB52" s="280"/>
      <c r="AC52" s="131"/>
      <c r="AD52" s="131"/>
      <c r="AE52" s="174"/>
      <c r="AF52" s="75"/>
      <c r="AG52" s="677"/>
      <c r="AH52" s="677"/>
      <c r="AI52" s="677"/>
      <c r="AJ52" s="96"/>
    </row>
    <row r="53" spans="1:36" s="102" customFormat="1" ht="12.75" hidden="1" customHeight="1" x14ac:dyDescent="0.2">
      <c r="A53" s="301"/>
      <c r="B53" s="81" t="s">
        <v>238</v>
      </c>
      <c r="C53" s="81" t="s">
        <v>458</v>
      </c>
      <c r="D53" s="83">
        <v>182112</v>
      </c>
      <c r="E53" s="179" t="s">
        <v>982</v>
      </c>
      <c r="F53" s="1068" t="s">
        <v>983</v>
      </c>
      <c r="G53" s="1068"/>
      <c r="H53" s="283">
        <f>SUM(H39:H52)</f>
        <v>0</v>
      </c>
      <c r="I53" s="283">
        <f>SUM(I39:I52)</f>
        <v>0</v>
      </c>
      <c r="J53" s="283">
        <f>SUM(J39:J52)</f>
        <v>0</v>
      </c>
      <c r="K53" s="1106"/>
      <c r="L53" s="283">
        <f>SUM(L39:L52)</f>
        <v>0</v>
      </c>
      <c r="M53" s="283">
        <f>SUM(M39:M52)</f>
        <v>0</v>
      </c>
      <c r="N53" s="283">
        <f>SUM(N39:N52)</f>
        <v>0</v>
      </c>
      <c r="O53" s="283"/>
      <c r="P53" s="283">
        <f>SUM(P39:P52)</f>
        <v>0</v>
      </c>
      <c r="Q53" s="283">
        <f>SUM(Q39:Q52)</f>
        <v>0</v>
      </c>
      <c r="R53" s="283"/>
      <c r="S53" s="283">
        <f>SUM(S39:S52)</f>
        <v>0</v>
      </c>
      <c r="T53" s="283">
        <f>SUM(T39:T52)</f>
        <v>0</v>
      </c>
      <c r="U53" s="283"/>
      <c r="V53" s="283">
        <f>SUM(V39:V52)</f>
        <v>0</v>
      </c>
      <c r="W53" s="283">
        <f>SUM(W39:W52)</f>
        <v>0</v>
      </c>
      <c r="X53" s="283"/>
      <c r="Y53" s="733">
        <f>SUM(Y39:Y52)</f>
        <v>0</v>
      </c>
      <c r="Z53" s="733">
        <f>SUM(Z39:Z52)</f>
        <v>0</v>
      </c>
      <c r="AA53" s="733">
        <f>SUM(AA39:AA52)</f>
        <v>0</v>
      </c>
      <c r="AB53" s="283"/>
      <c r="AC53" s="283">
        <f>SUM(AC39:AC52)</f>
        <v>0</v>
      </c>
      <c r="AD53" s="283">
        <f>SUM(AD39:AD52)</f>
        <v>0</v>
      </c>
      <c r="AE53" s="283">
        <f>SUM(AE39:AE52)</f>
        <v>0</v>
      </c>
      <c r="AF53" s="75"/>
      <c r="AG53" s="733">
        <f>SUM(AG39:AG52)</f>
        <v>0</v>
      </c>
      <c r="AH53" s="733">
        <f>SUM(AH39:AH52)</f>
        <v>0</v>
      </c>
      <c r="AI53" s="733">
        <f>SUM(AI39:AI52)</f>
        <v>0</v>
      </c>
      <c r="AJ53" s="96"/>
    </row>
    <row r="54" spans="1:36" s="102" customFormat="1" ht="12.75" hidden="1" customHeight="1" x14ac:dyDescent="0.2">
      <c r="A54" s="301"/>
      <c r="B54" s="128"/>
      <c r="C54" s="280"/>
      <c r="D54" s="129"/>
      <c r="E54" s="129"/>
      <c r="F54" s="1068"/>
      <c r="G54" s="1068"/>
      <c r="H54" s="131"/>
      <c r="I54" s="131"/>
      <c r="J54" s="174"/>
      <c r="K54" s="1106"/>
      <c r="L54" s="131"/>
      <c r="M54" s="131"/>
      <c r="N54" s="174"/>
      <c r="O54" s="95"/>
      <c r="P54" s="137"/>
      <c r="Q54" s="137"/>
      <c r="R54" s="137"/>
      <c r="S54" s="137"/>
      <c r="T54" s="137"/>
      <c r="U54" s="280"/>
      <c r="V54" s="131"/>
      <c r="W54" s="131"/>
      <c r="X54" s="280"/>
      <c r="Y54" s="737"/>
      <c r="Z54" s="737"/>
      <c r="AA54" s="737"/>
      <c r="AB54" s="280"/>
      <c r="AC54" s="131"/>
      <c r="AD54" s="131"/>
      <c r="AE54" s="174"/>
      <c r="AF54" s="75"/>
      <c r="AG54" s="677"/>
      <c r="AH54" s="677"/>
      <c r="AI54" s="677"/>
      <c r="AJ54" s="96"/>
    </row>
    <row r="55" spans="1:36" s="102" customFormat="1" ht="12.75" hidden="1" customHeight="1" x14ac:dyDescent="0.2">
      <c r="A55" s="301"/>
      <c r="B55" s="128"/>
      <c r="C55" s="280"/>
      <c r="D55" s="129"/>
      <c r="E55" s="129"/>
      <c r="F55" s="1068"/>
      <c r="G55" s="1068"/>
      <c r="H55" s="131"/>
      <c r="I55" s="131"/>
      <c r="J55" s="174"/>
      <c r="K55" s="1106"/>
      <c r="L55" s="131"/>
      <c r="M55" s="131"/>
      <c r="N55" s="174"/>
      <c r="O55" s="95"/>
      <c r="P55" s="137"/>
      <c r="Q55" s="137"/>
      <c r="R55" s="137"/>
      <c r="S55" s="137"/>
      <c r="T55" s="137"/>
      <c r="U55" s="280"/>
      <c r="V55" s="131"/>
      <c r="W55" s="131"/>
      <c r="X55" s="280"/>
      <c r="Y55" s="737"/>
      <c r="Z55" s="737"/>
      <c r="AA55" s="737"/>
      <c r="AB55" s="280"/>
      <c r="AC55" s="131"/>
      <c r="AD55" s="131"/>
      <c r="AE55" s="174"/>
      <c r="AF55" s="75"/>
      <c r="AG55" s="677"/>
      <c r="AH55" s="677"/>
      <c r="AI55" s="677"/>
      <c r="AJ55" s="96"/>
    </row>
    <row r="56" spans="1:36" s="102" customFormat="1" ht="12.75" hidden="1" customHeight="1" x14ac:dyDescent="0.2">
      <c r="A56" s="301"/>
      <c r="B56" s="52" t="s">
        <v>546</v>
      </c>
      <c r="C56" s="95" t="s">
        <v>222</v>
      </c>
      <c r="D56" s="56">
        <v>522112</v>
      </c>
      <c r="E56" s="365" t="s">
        <v>248</v>
      </c>
      <c r="F56" s="1061"/>
      <c r="G56" s="1068"/>
      <c r="H56" s="131"/>
      <c r="I56" s="131"/>
      <c r="J56" s="174"/>
      <c r="K56" s="1106"/>
      <c r="L56" s="131"/>
      <c r="M56" s="131"/>
      <c r="N56" s="174">
        <f>SUM(L56:M56)</f>
        <v>0</v>
      </c>
      <c r="O56" s="95"/>
      <c r="P56" s="141"/>
      <c r="Q56" s="137"/>
      <c r="R56" s="137"/>
      <c r="S56" s="137"/>
      <c r="T56" s="137"/>
      <c r="U56" s="280"/>
      <c r="V56" s="131"/>
      <c r="W56" s="131"/>
      <c r="X56" s="280"/>
      <c r="Y56" s="737"/>
      <c r="Z56" s="737"/>
      <c r="AA56" s="737"/>
      <c r="AB56" s="280"/>
      <c r="AC56" s="131">
        <f>L56+P56+S56+V56</f>
        <v>0</v>
      </c>
      <c r="AD56" s="131">
        <f>M56+Q56+T56+W56</f>
        <v>0</v>
      </c>
      <c r="AE56" s="174">
        <f>SUM(AC56:AD56)</f>
        <v>0</v>
      </c>
      <c r="AF56" s="75"/>
      <c r="AG56" s="677"/>
      <c r="AH56" s="677"/>
      <c r="AI56" s="677"/>
      <c r="AJ56" s="96"/>
    </row>
    <row r="57" spans="1:36" s="102" customFormat="1" ht="12.75" hidden="1" customHeight="1" x14ac:dyDescent="0.2">
      <c r="A57" s="301"/>
      <c r="B57" s="52"/>
      <c r="C57" s="95"/>
      <c r="D57" s="56"/>
      <c r="E57" s="56"/>
      <c r="F57" s="1061"/>
      <c r="G57" s="1068"/>
      <c r="H57" s="131"/>
      <c r="I57" s="131"/>
      <c r="J57" s="174"/>
      <c r="K57" s="1106"/>
      <c r="L57" s="131"/>
      <c r="M57" s="131"/>
      <c r="N57" s="174">
        <f>SUM(L57:M57)</f>
        <v>0</v>
      </c>
      <c r="O57" s="95"/>
      <c r="P57" s="137"/>
      <c r="Q57" s="137"/>
      <c r="R57" s="137"/>
      <c r="S57" s="137"/>
      <c r="T57" s="137"/>
      <c r="U57" s="280"/>
      <c r="V57" s="131"/>
      <c r="W57" s="131"/>
      <c r="X57" s="280"/>
      <c r="Y57" s="737"/>
      <c r="Z57" s="737"/>
      <c r="AA57" s="737"/>
      <c r="AB57" s="280"/>
      <c r="AC57" s="131">
        <f>L57+P57+S57+V57</f>
        <v>0</v>
      </c>
      <c r="AD57" s="131">
        <f>M57+Q57+T57+W57</f>
        <v>0</v>
      </c>
      <c r="AE57" s="174">
        <f>SUM(AC57:AD57)</f>
        <v>0</v>
      </c>
      <c r="AF57" s="75"/>
      <c r="AG57" s="677"/>
      <c r="AH57" s="677"/>
      <c r="AI57" s="677"/>
      <c r="AJ57" s="96"/>
    </row>
    <row r="58" spans="1:36" s="102" customFormat="1" ht="12.75" hidden="1" customHeight="1" x14ac:dyDescent="0.2">
      <c r="A58" s="301"/>
      <c r="B58" s="128"/>
      <c r="C58" s="280"/>
      <c r="D58" s="129"/>
      <c r="E58" s="129"/>
      <c r="F58" s="1068"/>
      <c r="G58" s="1068"/>
      <c r="H58" s="131"/>
      <c r="I58" s="131"/>
      <c r="J58" s="174"/>
      <c r="K58" s="1106"/>
      <c r="L58" s="131"/>
      <c r="M58" s="131"/>
      <c r="N58" s="174"/>
      <c r="O58" s="95"/>
      <c r="P58" s="137"/>
      <c r="Q58" s="137"/>
      <c r="R58" s="137"/>
      <c r="S58" s="137"/>
      <c r="T58" s="137"/>
      <c r="U58" s="280"/>
      <c r="V58" s="131"/>
      <c r="W58" s="131"/>
      <c r="X58" s="280"/>
      <c r="Y58" s="737"/>
      <c r="Z58" s="737"/>
      <c r="AA58" s="737"/>
      <c r="AB58" s="280"/>
      <c r="AC58" s="131"/>
      <c r="AD58" s="131"/>
      <c r="AE58" s="174"/>
      <c r="AF58" s="75"/>
      <c r="AG58" s="677"/>
      <c r="AH58" s="677"/>
      <c r="AI58" s="677"/>
      <c r="AJ58" s="96"/>
    </row>
    <row r="59" spans="1:36" s="102" customFormat="1" ht="12.75" hidden="1" customHeight="1" x14ac:dyDescent="0.2">
      <c r="A59" s="301"/>
      <c r="B59" s="128"/>
      <c r="C59" s="81" t="s">
        <v>646</v>
      </c>
      <c r="D59" s="129"/>
      <c r="E59" s="129"/>
      <c r="F59" s="1068"/>
      <c r="G59" s="1068"/>
      <c r="H59" s="131"/>
      <c r="I59" s="131"/>
      <c r="J59" s="174"/>
      <c r="K59" s="1106"/>
      <c r="L59" s="283">
        <f>SUM(L56:L58)</f>
        <v>0</v>
      </c>
      <c r="M59" s="283">
        <f>SUM(M56:M58)</f>
        <v>0</v>
      </c>
      <c r="N59" s="283">
        <f>SUM(N56:N58)</f>
        <v>0</v>
      </c>
      <c r="O59" s="283"/>
      <c r="P59" s="283">
        <f>SUM(P56:P58)</f>
        <v>0</v>
      </c>
      <c r="Q59" s="283">
        <f>SUM(Q56:Q58)</f>
        <v>0</v>
      </c>
      <c r="R59" s="283"/>
      <c r="S59" s="283">
        <f>SUM(S56:S58)</f>
        <v>0</v>
      </c>
      <c r="T59" s="283">
        <f>SUM(T56:T58)</f>
        <v>0</v>
      </c>
      <c r="U59" s="283"/>
      <c r="V59" s="283">
        <f t="shared" ref="V59:AE59" si="21">SUM(V56:V58)</f>
        <v>0</v>
      </c>
      <c r="W59" s="283">
        <f t="shared" si="21"/>
        <v>0</v>
      </c>
      <c r="X59" s="283">
        <f t="shared" si="21"/>
        <v>0</v>
      </c>
      <c r="Y59" s="733"/>
      <c r="Z59" s="733"/>
      <c r="AA59" s="733"/>
      <c r="AB59" s="283"/>
      <c r="AC59" s="283">
        <f t="shared" si="21"/>
        <v>0</v>
      </c>
      <c r="AD59" s="283">
        <f t="shared" si="21"/>
        <v>0</v>
      </c>
      <c r="AE59" s="283">
        <f t="shared" si="21"/>
        <v>0</v>
      </c>
      <c r="AF59" s="75"/>
      <c r="AG59" s="677"/>
      <c r="AH59" s="677"/>
      <c r="AI59" s="677"/>
      <c r="AJ59" s="96"/>
    </row>
    <row r="60" spans="1:36" s="102" customFormat="1" ht="12.75" hidden="1" customHeight="1" x14ac:dyDescent="0.2">
      <c r="A60" s="301"/>
      <c r="B60" s="128"/>
      <c r="C60" s="280"/>
      <c r="D60" s="129"/>
      <c r="E60" s="129"/>
      <c r="F60" s="1068"/>
      <c r="G60" s="1068"/>
      <c r="H60" s="131"/>
      <c r="I60" s="131"/>
      <c r="J60" s="174"/>
      <c r="K60" s="1106"/>
      <c r="L60" s="131"/>
      <c r="M60" s="131"/>
      <c r="N60" s="174"/>
      <c r="O60" s="95"/>
      <c r="P60" s="137"/>
      <c r="Q60" s="137"/>
      <c r="R60" s="137"/>
      <c r="S60" s="137"/>
      <c r="T60" s="137"/>
      <c r="U60" s="280"/>
      <c r="V60" s="131"/>
      <c r="W60" s="131"/>
      <c r="X60" s="280"/>
      <c r="Y60" s="737"/>
      <c r="Z60" s="737"/>
      <c r="AA60" s="737"/>
      <c r="AB60" s="280"/>
      <c r="AC60" s="131"/>
      <c r="AD60" s="131"/>
      <c r="AE60" s="174"/>
      <c r="AF60" s="75"/>
      <c r="AG60" s="677"/>
      <c r="AH60" s="677"/>
      <c r="AI60" s="677"/>
      <c r="AJ60" s="96"/>
    </row>
    <row r="61" spans="1:36" s="102" customFormat="1" ht="12.75" hidden="1" customHeight="1" x14ac:dyDescent="0.2">
      <c r="A61" s="301"/>
      <c r="B61" s="139" t="s">
        <v>562</v>
      </c>
      <c r="C61" s="139" t="s">
        <v>90</v>
      </c>
      <c r="D61" s="184">
        <v>531152</v>
      </c>
      <c r="E61" s="494" t="s">
        <v>249</v>
      </c>
      <c r="F61" s="1124"/>
      <c r="G61" s="1068"/>
      <c r="H61" s="131"/>
      <c r="I61" s="131"/>
      <c r="J61" s="174"/>
      <c r="K61" s="1106"/>
      <c r="L61" s="131"/>
      <c r="M61" s="131"/>
      <c r="N61" s="174">
        <f>SUM(L61:M61)</f>
        <v>0</v>
      </c>
      <c r="O61" s="95"/>
      <c r="P61" s="141"/>
      <c r="Q61" s="137"/>
      <c r="R61" s="137"/>
      <c r="S61" s="137"/>
      <c r="T61" s="137"/>
      <c r="U61" s="280"/>
      <c r="V61" s="131"/>
      <c r="W61" s="131"/>
      <c r="X61" s="280"/>
      <c r="Y61" s="737"/>
      <c r="Z61" s="737"/>
      <c r="AA61" s="737"/>
      <c r="AB61" s="280"/>
      <c r="AC61" s="131">
        <f>L61+P61+S61+V61</f>
        <v>0</v>
      </c>
      <c r="AD61" s="131">
        <f>M61+Q61+T61+W61</f>
        <v>0</v>
      </c>
      <c r="AE61" s="174">
        <f>SUM(AC61:AD61)</f>
        <v>0</v>
      </c>
      <c r="AF61" s="75"/>
      <c r="AG61" s="677"/>
      <c r="AH61" s="677"/>
      <c r="AI61" s="677"/>
      <c r="AJ61" s="96"/>
    </row>
    <row r="62" spans="1:36" s="102" customFormat="1" ht="12.75" hidden="1" customHeight="1" x14ac:dyDescent="0.2">
      <c r="A62" s="301" t="s">
        <v>824</v>
      </c>
      <c r="B62" s="128" t="s">
        <v>754</v>
      </c>
      <c r="C62" s="280" t="s">
        <v>451</v>
      </c>
      <c r="D62" s="129">
        <v>572132</v>
      </c>
      <c r="E62" s="129" t="s">
        <v>250</v>
      </c>
      <c r="F62" s="1068"/>
      <c r="G62" s="1068"/>
      <c r="H62" s="131"/>
      <c r="I62" s="131"/>
      <c r="J62" s="174"/>
      <c r="K62" s="1106"/>
      <c r="L62" s="131"/>
      <c r="M62" s="131"/>
      <c r="N62" s="174">
        <f>SUM(L62:M62)</f>
        <v>0</v>
      </c>
      <c r="O62" s="95"/>
      <c r="P62" s="137"/>
      <c r="Q62" s="137"/>
      <c r="R62" s="137"/>
      <c r="S62" s="137"/>
      <c r="T62" s="137"/>
      <c r="U62" s="280"/>
      <c r="V62" s="131"/>
      <c r="W62" s="131"/>
      <c r="X62" s="280"/>
      <c r="Y62" s="737"/>
      <c r="Z62" s="737"/>
      <c r="AA62" s="737"/>
      <c r="AB62" s="280"/>
      <c r="AC62" s="131">
        <f>L62+P62+S62+V62</f>
        <v>0</v>
      </c>
      <c r="AD62" s="131">
        <f>M62+Q62+T62+W62</f>
        <v>0</v>
      </c>
      <c r="AE62" s="174">
        <f>SUM(AC62:AD62)</f>
        <v>0</v>
      </c>
      <c r="AF62" s="75"/>
      <c r="AG62" s="677"/>
      <c r="AH62" s="677"/>
      <c r="AI62" s="677"/>
      <c r="AJ62" s="96"/>
    </row>
    <row r="63" spans="1:36" s="102" customFormat="1" ht="12.75" hidden="1" customHeight="1" x14ac:dyDescent="0.2">
      <c r="A63" s="301"/>
      <c r="B63" s="337"/>
      <c r="C63" s="346"/>
      <c r="D63" s="129"/>
      <c r="E63" s="349"/>
      <c r="F63" s="1072"/>
      <c r="G63" s="1068"/>
      <c r="H63" s="131"/>
      <c r="I63" s="131"/>
      <c r="J63" s="174"/>
      <c r="K63" s="1106"/>
      <c r="L63" s="131"/>
      <c r="M63" s="131"/>
      <c r="N63" s="174"/>
      <c r="O63" s="95"/>
      <c r="P63" s="137"/>
      <c r="Q63" s="137"/>
      <c r="R63" s="137"/>
      <c r="S63" s="137"/>
      <c r="T63" s="137"/>
      <c r="U63" s="280"/>
      <c r="V63" s="131"/>
      <c r="W63" s="131"/>
      <c r="X63" s="280"/>
      <c r="Y63" s="737"/>
      <c r="Z63" s="737"/>
      <c r="AA63" s="737"/>
      <c r="AB63" s="280"/>
      <c r="AC63" s="131"/>
      <c r="AD63" s="131"/>
      <c r="AE63" s="174"/>
      <c r="AF63" s="75"/>
      <c r="AG63" s="677"/>
      <c r="AH63" s="677"/>
      <c r="AI63" s="677"/>
      <c r="AJ63" s="96"/>
    </row>
    <row r="64" spans="1:36" s="102" customFormat="1" ht="12.75" hidden="1" customHeight="1" x14ac:dyDescent="0.2">
      <c r="A64" s="301"/>
      <c r="B64" s="139"/>
      <c r="C64" s="139" t="s">
        <v>563</v>
      </c>
      <c r="D64" s="184"/>
      <c r="E64" s="494"/>
      <c r="F64" s="1124"/>
      <c r="G64" s="1068"/>
      <c r="H64" s="131"/>
      <c r="I64" s="131"/>
      <c r="J64" s="174"/>
      <c r="K64" s="1106"/>
      <c r="L64" s="283">
        <f>SUM(L61:L63)</f>
        <v>0</v>
      </c>
      <c r="M64" s="283">
        <f>SUM(M61:M63)</f>
        <v>0</v>
      </c>
      <c r="N64" s="283">
        <f>SUM(N61:N63)</f>
        <v>0</v>
      </c>
      <c r="O64" s="283"/>
      <c r="P64" s="283">
        <f>SUM(P61:P63)</f>
        <v>0</v>
      </c>
      <c r="Q64" s="283">
        <f>SUM(Q61:Q63)</f>
        <v>0</v>
      </c>
      <c r="R64" s="283"/>
      <c r="S64" s="283">
        <f>SUM(S61:S63)</f>
        <v>0</v>
      </c>
      <c r="T64" s="283">
        <f>SUM(T61:T63)</f>
        <v>0</v>
      </c>
      <c r="U64" s="283"/>
      <c r="V64" s="283">
        <f t="shared" ref="V64:AE64" si="22">SUM(V61:V63)</f>
        <v>0</v>
      </c>
      <c r="W64" s="283">
        <f t="shared" si="22"/>
        <v>0</v>
      </c>
      <c r="X64" s="283">
        <f t="shared" si="22"/>
        <v>0</v>
      </c>
      <c r="Y64" s="733"/>
      <c r="Z64" s="733"/>
      <c r="AA64" s="733"/>
      <c r="AB64" s="283"/>
      <c r="AC64" s="283">
        <f t="shared" si="22"/>
        <v>0</v>
      </c>
      <c r="AD64" s="283">
        <f t="shared" si="22"/>
        <v>0</v>
      </c>
      <c r="AE64" s="283">
        <f t="shared" si="22"/>
        <v>0</v>
      </c>
      <c r="AF64" s="75"/>
      <c r="AG64" s="677"/>
      <c r="AH64" s="677"/>
      <c r="AI64" s="677"/>
      <c r="AJ64" s="96"/>
    </row>
    <row r="65" spans="1:36" s="102" customFormat="1" ht="12.75" customHeight="1" x14ac:dyDescent="0.2">
      <c r="A65" s="301"/>
      <c r="B65" s="128"/>
      <c r="C65" s="280"/>
      <c r="D65" s="129"/>
      <c r="E65" s="129"/>
      <c r="F65" s="1068"/>
      <c r="G65" s="1068"/>
      <c r="H65" s="131"/>
      <c r="I65" s="131"/>
      <c r="J65" s="174"/>
      <c r="K65" s="1106"/>
      <c r="L65" s="131"/>
      <c r="M65" s="131"/>
      <c r="N65" s="174"/>
      <c r="O65" s="95"/>
      <c r="P65" s="137"/>
      <c r="Q65" s="137"/>
      <c r="R65" s="137"/>
      <c r="S65" s="137"/>
      <c r="T65" s="137"/>
      <c r="U65" s="280"/>
      <c r="V65" s="131"/>
      <c r="W65" s="131"/>
      <c r="X65" s="280"/>
      <c r="Y65" s="737"/>
      <c r="Z65" s="737"/>
      <c r="AA65" s="737"/>
      <c r="AB65" s="280"/>
      <c r="AC65" s="131"/>
      <c r="AD65" s="131"/>
      <c r="AE65" s="174"/>
      <c r="AF65" s="75"/>
      <c r="AG65" s="677"/>
      <c r="AH65" s="677"/>
      <c r="AI65" s="677"/>
      <c r="AJ65" s="96"/>
    </row>
    <row r="66" spans="1:36" s="102" customFormat="1" ht="12.75" hidden="1" customHeight="1" x14ac:dyDescent="0.2">
      <c r="A66" s="301" t="s">
        <v>824</v>
      </c>
      <c r="B66" s="128" t="s">
        <v>1441</v>
      </c>
      <c r="C66" s="52" t="s">
        <v>1443</v>
      </c>
      <c r="D66" s="56" t="s">
        <v>1442</v>
      </c>
      <c r="E66" s="485" t="s">
        <v>1009</v>
      </c>
      <c r="F66" s="781" t="s">
        <v>766</v>
      </c>
      <c r="G66" s="1068" t="s">
        <v>807</v>
      </c>
      <c r="H66" s="131"/>
      <c r="I66" s="131"/>
      <c r="J66" s="174">
        <f t="shared" ref="J66:J97" si="23">SUM(H66:I66)</f>
        <v>0</v>
      </c>
      <c r="K66" s="1106"/>
      <c r="L66" s="131"/>
      <c r="M66" s="131"/>
      <c r="N66" s="174">
        <f t="shared" ref="N66:N97" si="24">SUM(L66:M66)</f>
        <v>0</v>
      </c>
      <c r="O66" s="95"/>
      <c r="P66" s="137"/>
      <c r="Q66" s="137"/>
      <c r="R66" s="137"/>
      <c r="S66" s="137"/>
      <c r="T66" s="137"/>
      <c r="U66" s="280"/>
      <c r="V66" s="131"/>
      <c r="W66" s="131"/>
      <c r="X66" s="280"/>
      <c r="Y66" s="696">
        <f t="shared" ref="Y66:Z97" si="25">L66+P66+S66+V66</f>
        <v>0</v>
      </c>
      <c r="Z66" s="696">
        <f t="shared" si="25"/>
        <v>0</v>
      </c>
      <c r="AA66" s="696">
        <f t="shared" ref="AA66:AA97" si="26">SUM(Y66:Z66)</f>
        <v>0</v>
      </c>
      <c r="AB66" s="280"/>
      <c r="AC66" s="459">
        <f t="shared" ref="AC66:AD97" si="27">L66+P66+S66+V66</f>
        <v>0</v>
      </c>
      <c r="AD66" s="131">
        <f t="shared" si="27"/>
        <v>0</v>
      </c>
      <c r="AE66" s="174">
        <f t="shared" ref="AE66:AE97" si="28">SUM(AC66:AD66)</f>
        <v>0</v>
      </c>
      <c r="AF66" s="75"/>
      <c r="AG66" s="702">
        <f t="shared" ref="AG66:AH97" si="29">Y66-AC66</f>
        <v>0</v>
      </c>
      <c r="AH66" s="702">
        <f t="shared" si="29"/>
        <v>0</v>
      </c>
      <c r="AI66" s="696">
        <f t="shared" ref="AI66:AI97" si="30">SUM(AG66:AH66)</f>
        <v>0</v>
      </c>
      <c r="AJ66" s="96"/>
    </row>
    <row r="67" spans="1:36" s="102" customFormat="1" ht="6" hidden="1" customHeight="1" x14ac:dyDescent="0.2">
      <c r="A67" s="792"/>
      <c r="B67" s="801"/>
      <c r="C67" s="813"/>
      <c r="D67" s="802"/>
      <c r="E67" s="912"/>
      <c r="F67" s="1125"/>
      <c r="G67" s="1110"/>
      <c r="H67" s="804"/>
      <c r="I67" s="804"/>
      <c r="J67" s="825"/>
      <c r="K67" s="1106"/>
      <c r="L67" s="804"/>
      <c r="M67" s="804"/>
      <c r="N67" s="825"/>
      <c r="O67" s="826"/>
      <c r="P67" s="827"/>
      <c r="Q67" s="827"/>
      <c r="R67" s="827"/>
      <c r="S67" s="137"/>
      <c r="T67" s="137"/>
      <c r="U67" s="810"/>
      <c r="V67" s="804"/>
      <c r="W67" s="804"/>
      <c r="X67" s="810"/>
      <c r="Y67" s="830"/>
      <c r="Z67" s="830"/>
      <c r="AA67" s="830"/>
      <c r="AB67" s="810"/>
      <c r="AC67" s="804"/>
      <c r="AD67" s="804"/>
      <c r="AE67" s="825"/>
      <c r="AF67" s="816"/>
      <c r="AG67" s="831"/>
      <c r="AH67" s="831"/>
      <c r="AI67" s="830"/>
      <c r="AJ67" s="96"/>
    </row>
    <row r="68" spans="1:36" s="102" customFormat="1" ht="12.75" hidden="1" customHeight="1" x14ac:dyDescent="0.2">
      <c r="A68" s="301" t="s">
        <v>824</v>
      </c>
      <c r="B68" s="128" t="s">
        <v>364</v>
      </c>
      <c r="C68" s="280" t="s">
        <v>1444</v>
      </c>
      <c r="D68" s="56" t="s">
        <v>894</v>
      </c>
      <c r="E68" s="485" t="s">
        <v>994</v>
      </c>
      <c r="F68" s="781" t="s">
        <v>767</v>
      </c>
      <c r="G68" s="1068" t="s">
        <v>807</v>
      </c>
      <c r="H68" s="131"/>
      <c r="I68" s="131"/>
      <c r="J68" s="174">
        <f t="shared" si="23"/>
        <v>0</v>
      </c>
      <c r="K68" s="1106"/>
      <c r="L68" s="131"/>
      <c r="M68" s="131"/>
      <c r="N68" s="75">
        <f t="shared" si="24"/>
        <v>0</v>
      </c>
      <c r="O68" s="95"/>
      <c r="P68" s="137"/>
      <c r="Q68" s="137"/>
      <c r="R68" s="137"/>
      <c r="S68" s="137"/>
      <c r="T68" s="137"/>
      <c r="U68" s="280"/>
      <c r="V68" s="131"/>
      <c r="W68" s="131"/>
      <c r="X68" s="280"/>
      <c r="Y68" s="696">
        <f t="shared" si="25"/>
        <v>0</v>
      </c>
      <c r="Z68" s="696">
        <f t="shared" si="25"/>
        <v>0</v>
      </c>
      <c r="AA68" s="696">
        <f t="shared" si="26"/>
        <v>0</v>
      </c>
      <c r="AB68" s="280"/>
      <c r="AC68" s="459">
        <f t="shared" si="27"/>
        <v>0</v>
      </c>
      <c r="AD68" s="131">
        <f t="shared" si="27"/>
        <v>0</v>
      </c>
      <c r="AE68" s="174">
        <f t="shared" si="28"/>
        <v>0</v>
      </c>
      <c r="AF68" s="75"/>
      <c r="AG68" s="702">
        <f t="shared" si="29"/>
        <v>0</v>
      </c>
      <c r="AH68" s="702">
        <f t="shared" si="29"/>
        <v>0</v>
      </c>
      <c r="AI68" s="696">
        <f t="shared" si="30"/>
        <v>0</v>
      </c>
      <c r="AJ68" s="96"/>
    </row>
    <row r="69" spans="1:36" s="102" customFormat="1" ht="12.75" hidden="1" customHeight="1" x14ac:dyDescent="0.2">
      <c r="A69" s="792" t="s">
        <v>824</v>
      </c>
      <c r="B69" s="801" t="s">
        <v>1447</v>
      </c>
      <c r="C69" s="810" t="s">
        <v>1446</v>
      </c>
      <c r="D69" s="56" t="s">
        <v>1445</v>
      </c>
      <c r="E69" s="912"/>
      <c r="F69" s="1103" t="s">
        <v>767</v>
      </c>
      <c r="G69" s="1110" t="s">
        <v>807</v>
      </c>
      <c r="H69" s="131"/>
      <c r="I69" s="131"/>
      <c r="J69" s="174">
        <f t="shared" ref="J69:J72" si="31">SUM(H69:I69)</f>
        <v>0</v>
      </c>
      <c r="K69" s="1106"/>
      <c r="L69" s="804"/>
      <c r="M69" s="804"/>
      <c r="N69" s="75">
        <f t="shared" si="24"/>
        <v>0</v>
      </c>
      <c r="O69" s="826"/>
      <c r="P69" s="827"/>
      <c r="Q69" s="827"/>
      <c r="R69" s="827"/>
      <c r="S69" s="137"/>
      <c r="T69" s="137"/>
      <c r="U69" s="810"/>
      <c r="V69" s="804"/>
      <c r="W69" s="804"/>
      <c r="X69" s="810"/>
      <c r="Y69" s="696">
        <f t="shared" ref="Y69:Y71" si="32">L69+P69+S69+V69</f>
        <v>0</v>
      </c>
      <c r="Z69" s="696">
        <f t="shared" ref="Z69:Z71" si="33">M69+Q69+T69+W69</f>
        <v>0</v>
      </c>
      <c r="AA69" s="696">
        <f t="shared" ref="AA69:AA71" si="34">SUM(Y69:Z69)</f>
        <v>0</v>
      </c>
      <c r="AB69" s="810"/>
      <c r="AC69" s="459">
        <f t="shared" ref="AC69" si="35">L69+P69+S69+V69</f>
        <v>0</v>
      </c>
      <c r="AD69" s="131">
        <f t="shared" ref="AD69" si="36">M69+Q69+T69+W69</f>
        <v>0</v>
      </c>
      <c r="AE69" s="174">
        <f t="shared" ref="AE69" si="37">SUM(AC69:AD69)</f>
        <v>0</v>
      </c>
      <c r="AF69" s="816"/>
      <c r="AG69" s="702">
        <f t="shared" ref="AG69:AG72" si="38">Y69-AC69</f>
        <v>0</v>
      </c>
      <c r="AH69" s="702">
        <f t="shared" ref="AH69:AH72" si="39">Z69-AD69</f>
        <v>0</v>
      </c>
      <c r="AI69" s="696">
        <f t="shared" ref="AI69:AI72" si="40">SUM(AG69:AH69)</f>
        <v>0</v>
      </c>
      <c r="AJ69" s="96"/>
    </row>
    <row r="70" spans="1:36" s="102" customFormat="1" ht="12.75" customHeight="1" x14ac:dyDescent="0.2">
      <c r="A70" s="307" t="s">
        <v>824</v>
      </c>
      <c r="B70" s="52" t="s">
        <v>262</v>
      </c>
      <c r="C70" s="52" t="s">
        <v>1453</v>
      </c>
      <c r="D70" s="56" t="s">
        <v>868</v>
      </c>
      <c r="E70" s="56" t="s">
        <v>994</v>
      </c>
      <c r="F70" s="1103" t="s">
        <v>767</v>
      </c>
      <c r="G70" s="1061" t="s">
        <v>807</v>
      </c>
      <c r="H70" s="137"/>
      <c r="I70" s="137"/>
      <c r="J70" s="174">
        <f t="shared" si="31"/>
        <v>0</v>
      </c>
      <c r="K70" s="1071"/>
      <c r="L70" s="137"/>
      <c r="M70" s="137"/>
      <c r="N70" s="75">
        <f>SUM(L70:M70)</f>
        <v>0</v>
      </c>
      <c r="O70" s="144"/>
      <c r="P70" s="137"/>
      <c r="Q70" s="137"/>
      <c r="R70" s="137"/>
      <c r="S70" s="137"/>
      <c r="T70" s="137"/>
      <c r="U70" s="144"/>
      <c r="V70" s="186"/>
      <c r="W70" s="186"/>
      <c r="X70" s="144"/>
      <c r="Y70" s="696">
        <f t="shared" si="32"/>
        <v>0</v>
      </c>
      <c r="Z70" s="696">
        <f t="shared" si="33"/>
        <v>0</v>
      </c>
      <c r="AA70" s="696">
        <f t="shared" si="34"/>
        <v>0</v>
      </c>
      <c r="AB70" s="144"/>
      <c r="AC70" s="593">
        <f>L70+P70+S70+V70</f>
        <v>0</v>
      </c>
      <c r="AD70" s="137">
        <f>M70+Q70+T70+W70</f>
        <v>0</v>
      </c>
      <c r="AE70" s="75">
        <f>SUM(AC70:AD70)</f>
        <v>0</v>
      </c>
      <c r="AF70" s="75"/>
      <c r="AG70" s="702">
        <f t="shared" si="38"/>
        <v>0</v>
      </c>
      <c r="AH70" s="702">
        <f t="shared" si="39"/>
        <v>0</v>
      </c>
      <c r="AI70" s="696">
        <f t="shared" si="40"/>
        <v>0</v>
      </c>
      <c r="AJ70" s="96"/>
    </row>
    <row r="71" spans="1:36" s="102" customFormat="1" ht="12.75" hidden="1" customHeight="1" x14ac:dyDescent="0.2">
      <c r="A71" s="792" t="s">
        <v>824</v>
      </c>
      <c r="B71" s="52" t="s">
        <v>334</v>
      </c>
      <c r="C71" s="52" t="s">
        <v>270</v>
      </c>
      <c r="D71" s="56" t="s">
        <v>870</v>
      </c>
      <c r="E71" s="56" t="s">
        <v>994</v>
      </c>
      <c r="F71" s="1065" t="s">
        <v>767</v>
      </c>
      <c r="G71" s="1110" t="s">
        <v>807</v>
      </c>
      <c r="H71" s="804"/>
      <c r="I71" s="804"/>
      <c r="J71" s="174">
        <f t="shared" si="31"/>
        <v>0</v>
      </c>
      <c r="K71" s="1106"/>
      <c r="L71" s="804"/>
      <c r="M71" s="804"/>
      <c r="N71" s="75">
        <f>SUM(L71:M71)</f>
        <v>0</v>
      </c>
      <c r="O71" s="826"/>
      <c r="P71" s="827"/>
      <c r="Q71" s="827"/>
      <c r="R71" s="827"/>
      <c r="S71" s="137"/>
      <c r="T71" s="137"/>
      <c r="U71" s="810"/>
      <c r="V71" s="804"/>
      <c r="W71" s="804"/>
      <c r="X71" s="810"/>
      <c r="Y71" s="696">
        <f t="shared" si="32"/>
        <v>0</v>
      </c>
      <c r="Z71" s="696">
        <f t="shared" si="33"/>
        <v>0</v>
      </c>
      <c r="AA71" s="696">
        <f t="shared" si="34"/>
        <v>0</v>
      </c>
      <c r="AB71" s="810"/>
      <c r="AC71" s="593">
        <f>L71+P71+S71+V71</f>
        <v>0</v>
      </c>
      <c r="AD71" s="137">
        <f>M71+Q71+T71+W71</f>
        <v>0</v>
      </c>
      <c r="AE71" s="75">
        <f>SUM(AC71:AD71)</f>
        <v>0</v>
      </c>
      <c r="AF71" s="816"/>
      <c r="AG71" s="702">
        <f t="shared" si="38"/>
        <v>0</v>
      </c>
      <c r="AH71" s="702">
        <f t="shared" si="39"/>
        <v>0</v>
      </c>
      <c r="AI71" s="696">
        <f t="shared" si="40"/>
        <v>0</v>
      </c>
      <c r="AJ71" s="96"/>
    </row>
    <row r="72" spans="1:36" s="102" customFormat="1" ht="12.75" hidden="1" customHeight="1" x14ac:dyDescent="0.2">
      <c r="A72" s="301" t="s">
        <v>824</v>
      </c>
      <c r="B72" s="52" t="s">
        <v>475</v>
      </c>
      <c r="C72" s="52" t="s">
        <v>363</v>
      </c>
      <c r="D72" s="56" t="s">
        <v>852</v>
      </c>
      <c r="E72" s="56" t="s">
        <v>994</v>
      </c>
      <c r="F72" s="1065" t="s">
        <v>767</v>
      </c>
      <c r="G72" s="1068" t="s">
        <v>807</v>
      </c>
      <c r="H72" s="131"/>
      <c r="I72" s="131"/>
      <c r="J72" s="174">
        <f t="shared" si="31"/>
        <v>0</v>
      </c>
      <c r="K72" s="1106"/>
      <c r="L72" s="131"/>
      <c r="M72" s="131"/>
      <c r="N72" s="174">
        <f t="shared" si="24"/>
        <v>0</v>
      </c>
      <c r="O72" s="95"/>
      <c r="P72" s="137"/>
      <c r="Q72" s="137"/>
      <c r="R72" s="137"/>
      <c r="S72" s="137"/>
      <c r="T72" s="137"/>
      <c r="U72" s="280"/>
      <c r="V72" s="131"/>
      <c r="W72" s="131"/>
      <c r="X72" s="280"/>
      <c r="Y72" s="696">
        <f t="shared" si="25"/>
        <v>0</v>
      </c>
      <c r="Z72" s="696">
        <f t="shared" si="25"/>
        <v>0</v>
      </c>
      <c r="AA72" s="696">
        <f t="shared" si="26"/>
        <v>0</v>
      </c>
      <c r="AB72" s="280"/>
      <c r="AC72" s="459">
        <f t="shared" si="27"/>
        <v>0</v>
      </c>
      <c r="AD72" s="131">
        <f t="shared" si="27"/>
        <v>0</v>
      </c>
      <c r="AE72" s="174">
        <f t="shared" si="28"/>
        <v>0</v>
      </c>
      <c r="AF72" s="75"/>
      <c r="AG72" s="702">
        <f t="shared" si="38"/>
        <v>0</v>
      </c>
      <c r="AH72" s="702">
        <f t="shared" si="39"/>
        <v>0</v>
      </c>
      <c r="AI72" s="696">
        <f t="shared" si="40"/>
        <v>0</v>
      </c>
      <c r="AJ72" s="96"/>
    </row>
    <row r="73" spans="1:36" s="102" customFormat="1" ht="6" customHeight="1" x14ac:dyDescent="0.2">
      <c r="A73" s="792"/>
      <c r="B73" s="833"/>
      <c r="C73" s="833"/>
      <c r="D73" s="802"/>
      <c r="E73" s="811"/>
      <c r="F73" s="1069"/>
      <c r="G73" s="1110"/>
      <c r="H73" s="804"/>
      <c r="I73" s="804"/>
      <c r="J73" s="825"/>
      <c r="K73" s="1106"/>
      <c r="L73" s="804"/>
      <c r="M73" s="804"/>
      <c r="N73" s="825"/>
      <c r="O73" s="826"/>
      <c r="P73" s="827"/>
      <c r="Q73" s="827"/>
      <c r="R73" s="827"/>
      <c r="S73" s="137"/>
      <c r="T73" s="137"/>
      <c r="U73" s="810"/>
      <c r="V73" s="804"/>
      <c r="W73" s="804"/>
      <c r="X73" s="810"/>
      <c r="Y73" s="830"/>
      <c r="Z73" s="830"/>
      <c r="AA73" s="830"/>
      <c r="AB73" s="810"/>
      <c r="AC73" s="804"/>
      <c r="AD73" s="804"/>
      <c r="AE73" s="825"/>
      <c r="AF73" s="816"/>
      <c r="AG73" s="831"/>
      <c r="AH73" s="831"/>
      <c r="AI73" s="830"/>
      <c r="AJ73" s="96"/>
    </row>
    <row r="74" spans="1:36" s="102" customFormat="1" ht="12.75" hidden="1" customHeight="1" x14ac:dyDescent="0.2">
      <c r="A74" s="301" t="s">
        <v>824</v>
      </c>
      <c r="B74" s="27" t="s">
        <v>328</v>
      </c>
      <c r="C74" s="27" t="s">
        <v>292</v>
      </c>
      <c r="D74" s="56" t="s">
        <v>888</v>
      </c>
      <c r="E74" s="140" t="s">
        <v>995</v>
      </c>
      <c r="F74" s="1065" t="s">
        <v>768</v>
      </c>
      <c r="G74" s="1068" t="s">
        <v>807</v>
      </c>
      <c r="H74" s="131"/>
      <c r="I74" s="131"/>
      <c r="J74" s="174">
        <f t="shared" si="23"/>
        <v>0</v>
      </c>
      <c r="K74" s="1106"/>
      <c r="L74" s="131"/>
      <c r="M74" s="131"/>
      <c r="N74" s="174">
        <f t="shared" si="24"/>
        <v>0</v>
      </c>
      <c r="O74" s="95"/>
      <c r="P74" s="137"/>
      <c r="Q74" s="137"/>
      <c r="R74" s="137"/>
      <c r="S74" s="137"/>
      <c r="T74" s="137"/>
      <c r="U74" s="280"/>
      <c r="V74" s="131"/>
      <c r="W74" s="131"/>
      <c r="X74" s="280"/>
      <c r="Y74" s="696">
        <f t="shared" si="25"/>
        <v>0</v>
      </c>
      <c r="Z74" s="696">
        <f t="shared" si="25"/>
        <v>0</v>
      </c>
      <c r="AA74" s="696">
        <f t="shared" si="26"/>
        <v>0</v>
      </c>
      <c r="AB74" s="280"/>
      <c r="AC74" s="459">
        <f>L74+P74+S74+V74</f>
        <v>0</v>
      </c>
      <c r="AD74" s="131">
        <f>M74+Q74+T74+W74</f>
        <v>0</v>
      </c>
      <c r="AE74" s="174">
        <f>SUM(AC74:AD74)</f>
        <v>0</v>
      </c>
      <c r="AF74" s="75"/>
      <c r="AG74" s="702">
        <f t="shared" si="29"/>
        <v>0</v>
      </c>
      <c r="AH74" s="702">
        <f t="shared" si="29"/>
        <v>0</v>
      </c>
      <c r="AI74" s="696">
        <f t="shared" si="30"/>
        <v>0</v>
      </c>
      <c r="AJ74" s="96"/>
    </row>
    <row r="75" spans="1:36" s="102" customFormat="1" ht="12.75" customHeight="1" x14ac:dyDescent="0.2">
      <c r="A75" s="1228" t="s">
        <v>824</v>
      </c>
      <c r="B75" s="1198" t="s">
        <v>464</v>
      </c>
      <c r="C75" s="1198" t="s">
        <v>95</v>
      </c>
      <c r="D75" s="1191" t="s">
        <v>871</v>
      </c>
      <c r="E75" s="1199" t="s">
        <v>995</v>
      </c>
      <c r="F75" s="1197" t="s">
        <v>768</v>
      </c>
      <c r="G75" s="1233" t="s">
        <v>807</v>
      </c>
      <c r="H75" s="804">
        <v>756</v>
      </c>
      <c r="I75" s="804">
        <v>204</v>
      </c>
      <c r="J75" s="174">
        <f t="shared" ref="J75" si="41">SUM(H75:I75)</f>
        <v>960</v>
      </c>
      <c r="K75" s="1106"/>
      <c r="L75" s="804"/>
      <c r="M75" s="804"/>
      <c r="N75" s="174">
        <f t="shared" si="24"/>
        <v>0</v>
      </c>
      <c r="O75" s="826"/>
      <c r="P75" s="827"/>
      <c r="Q75" s="827"/>
      <c r="R75" s="827"/>
      <c r="S75" s="1196"/>
      <c r="T75" s="137"/>
      <c r="U75" s="810"/>
      <c r="V75" s="804"/>
      <c r="W75" s="804"/>
      <c r="X75" s="810"/>
      <c r="Y75" s="696">
        <f t="shared" ref="Y75" si="42">L75+P75+S75+V75</f>
        <v>0</v>
      </c>
      <c r="Z75" s="696">
        <f t="shared" ref="Z75" si="43">M75+Q75+T75+W75</f>
        <v>0</v>
      </c>
      <c r="AA75" s="696">
        <f t="shared" ref="AA75" si="44">SUM(Y75:Z75)</f>
        <v>0</v>
      </c>
      <c r="AB75" s="280"/>
      <c r="AC75" s="459">
        <f>L75+P75+S75+V75</f>
        <v>0</v>
      </c>
      <c r="AD75" s="131">
        <f>M75+Q75+T75+W75</f>
        <v>0</v>
      </c>
      <c r="AE75" s="174">
        <f>SUM(AC75:AD75)</f>
        <v>0</v>
      </c>
      <c r="AF75" s="816"/>
      <c r="AG75" s="702">
        <f t="shared" ref="AG75" si="45">Y75-AC75</f>
        <v>0</v>
      </c>
      <c r="AH75" s="702">
        <f t="shared" ref="AH75" si="46">Z75-AD75</f>
        <v>0</v>
      </c>
      <c r="AI75" s="696">
        <f t="shared" ref="AI75" si="47">SUM(AG75:AH75)</f>
        <v>0</v>
      </c>
      <c r="AJ75" s="790">
        <v>0.27</v>
      </c>
    </row>
    <row r="76" spans="1:36" s="102" customFormat="1" ht="12.75" hidden="1" customHeight="1" x14ac:dyDescent="0.2">
      <c r="A76" s="1228" t="s">
        <v>824</v>
      </c>
      <c r="B76" s="1198" t="s">
        <v>464</v>
      </c>
      <c r="C76" s="1198" t="s">
        <v>95</v>
      </c>
      <c r="D76" s="1191" t="s">
        <v>871</v>
      </c>
      <c r="E76" s="1199" t="s">
        <v>995</v>
      </c>
      <c r="F76" s="1197" t="s">
        <v>768</v>
      </c>
      <c r="G76" s="1233"/>
      <c r="H76" s="804"/>
      <c r="I76" s="804"/>
      <c r="J76" s="825"/>
      <c r="K76" s="1106"/>
      <c r="L76" s="804"/>
      <c r="M76" s="804"/>
      <c r="N76" s="825"/>
      <c r="O76" s="826"/>
      <c r="P76" s="827"/>
      <c r="Q76" s="827"/>
      <c r="R76" s="827"/>
      <c r="S76" s="1193"/>
      <c r="T76" s="137"/>
      <c r="U76" s="810"/>
      <c r="V76" s="804"/>
      <c r="W76" s="804"/>
      <c r="X76" s="810"/>
      <c r="Y76" s="830"/>
      <c r="Z76" s="830"/>
      <c r="AA76" s="830"/>
      <c r="AB76" s="810"/>
      <c r="AC76" s="804"/>
      <c r="AD76" s="804"/>
      <c r="AE76" s="825"/>
      <c r="AF76" s="816"/>
      <c r="AG76" s="831"/>
      <c r="AH76" s="831"/>
      <c r="AI76" s="830"/>
      <c r="AJ76" s="96"/>
    </row>
    <row r="77" spans="1:36" s="102" customFormat="1" ht="12.75" hidden="1" customHeight="1" x14ac:dyDescent="0.2">
      <c r="A77" s="1228" t="s">
        <v>824</v>
      </c>
      <c r="B77" s="1198" t="s">
        <v>464</v>
      </c>
      <c r="C77" s="1198" t="s">
        <v>95</v>
      </c>
      <c r="D77" s="1191" t="s">
        <v>871</v>
      </c>
      <c r="E77" s="1199" t="s">
        <v>995</v>
      </c>
      <c r="F77" s="1197" t="s">
        <v>768</v>
      </c>
      <c r="G77" s="1233"/>
      <c r="H77" s="804"/>
      <c r="I77" s="804"/>
      <c r="J77" s="825"/>
      <c r="K77" s="1106"/>
      <c r="L77" s="804"/>
      <c r="M77" s="804"/>
      <c r="N77" s="825"/>
      <c r="O77" s="826"/>
      <c r="P77" s="827"/>
      <c r="Q77" s="827"/>
      <c r="R77" s="827"/>
      <c r="S77" s="1193"/>
      <c r="T77" s="137"/>
      <c r="U77" s="810"/>
      <c r="V77" s="804"/>
      <c r="W77" s="804"/>
      <c r="X77" s="810"/>
      <c r="Y77" s="830"/>
      <c r="Z77" s="830"/>
      <c r="AA77" s="830"/>
      <c r="AB77" s="810"/>
      <c r="AC77" s="804"/>
      <c r="AD77" s="804"/>
      <c r="AE77" s="825"/>
      <c r="AF77" s="816"/>
      <c r="AG77" s="831"/>
      <c r="AH77" s="831"/>
      <c r="AI77" s="830"/>
      <c r="AJ77" s="96"/>
    </row>
    <row r="78" spans="1:36" s="102" customFormat="1" ht="6" customHeight="1" x14ac:dyDescent="0.2">
      <c r="A78" s="1228"/>
      <c r="B78" s="1220"/>
      <c r="C78" s="1220"/>
      <c r="D78" s="1205"/>
      <c r="E78" s="1221"/>
      <c r="F78" s="1225"/>
      <c r="G78" s="1233"/>
      <c r="H78" s="804"/>
      <c r="I78" s="804"/>
      <c r="J78" s="825"/>
      <c r="K78" s="1106"/>
      <c r="L78" s="804"/>
      <c r="M78" s="804"/>
      <c r="N78" s="825"/>
      <c r="O78" s="826"/>
      <c r="P78" s="827"/>
      <c r="Q78" s="827"/>
      <c r="R78" s="827"/>
      <c r="S78" s="1193"/>
      <c r="T78" s="137"/>
      <c r="U78" s="810"/>
      <c r="V78" s="804"/>
      <c r="W78" s="804"/>
      <c r="X78" s="810"/>
      <c r="Y78" s="830"/>
      <c r="Z78" s="830"/>
      <c r="AA78" s="830"/>
      <c r="AB78" s="810"/>
      <c r="AC78" s="804"/>
      <c r="AD78" s="804"/>
      <c r="AE78" s="825"/>
      <c r="AF78" s="816"/>
      <c r="AG78" s="831"/>
      <c r="AH78" s="831"/>
      <c r="AI78" s="830"/>
      <c r="AJ78" s="96"/>
    </row>
    <row r="79" spans="1:36" s="102" customFormat="1" ht="12.75" customHeight="1" x14ac:dyDescent="0.2">
      <c r="A79" s="1228" t="s">
        <v>824</v>
      </c>
      <c r="B79" s="1220" t="s">
        <v>483</v>
      </c>
      <c r="C79" s="1220" t="s">
        <v>1449</v>
      </c>
      <c r="D79" s="1205" t="s">
        <v>1448</v>
      </c>
      <c r="E79" s="1221" t="s">
        <v>1006</v>
      </c>
      <c r="F79" s="1234" t="s">
        <v>769</v>
      </c>
      <c r="G79" s="1233" t="s">
        <v>807</v>
      </c>
      <c r="H79" s="804">
        <v>356</v>
      </c>
      <c r="I79" s="804">
        <v>64</v>
      </c>
      <c r="J79" s="174">
        <f t="shared" ref="J79" si="48">SUM(H79:I79)</f>
        <v>420</v>
      </c>
      <c r="K79" s="1106"/>
      <c r="L79" s="804"/>
      <c r="M79" s="804"/>
      <c r="N79" s="75">
        <f t="shared" si="24"/>
        <v>0</v>
      </c>
      <c r="O79" s="826"/>
      <c r="P79" s="827"/>
      <c r="Q79" s="827"/>
      <c r="R79" s="827"/>
      <c r="S79" s="1196"/>
      <c r="T79" s="137"/>
      <c r="U79" s="810"/>
      <c r="V79" s="804"/>
      <c r="W79" s="804"/>
      <c r="X79" s="810"/>
      <c r="Y79" s="696">
        <f t="shared" ref="Y79" si="49">L79+P79+S79+V79</f>
        <v>0</v>
      </c>
      <c r="Z79" s="696">
        <f t="shared" ref="Z79" si="50">M79+Q79+T79+W79</f>
        <v>0</v>
      </c>
      <c r="AA79" s="696">
        <f t="shared" ref="AA79" si="51">SUM(Y79:Z79)</f>
        <v>0</v>
      </c>
      <c r="AB79" s="280"/>
      <c r="AC79" s="459">
        <f>L79+P79+S79+V79</f>
        <v>0</v>
      </c>
      <c r="AD79" s="131">
        <f>M79+Q79+T79+W79</f>
        <v>0</v>
      </c>
      <c r="AE79" s="174">
        <f>SUM(AC79:AD79)</f>
        <v>0</v>
      </c>
      <c r="AF79" s="816"/>
      <c r="AG79" s="702">
        <f t="shared" ref="AG79" si="52">Y79-AC79</f>
        <v>0</v>
      </c>
      <c r="AH79" s="702">
        <f t="shared" ref="AH79" si="53">Z79-AD79</f>
        <v>0</v>
      </c>
      <c r="AI79" s="696">
        <f t="shared" ref="AI79" si="54">SUM(AG79:AH79)</f>
        <v>0</v>
      </c>
      <c r="AJ79" s="790">
        <v>0.18</v>
      </c>
    </row>
    <row r="80" spans="1:36" s="102" customFormat="1" ht="12.75" hidden="1" customHeight="1" x14ac:dyDescent="0.2">
      <c r="A80" s="792" t="s">
        <v>824</v>
      </c>
      <c r="B80" s="833" t="s">
        <v>483</v>
      </c>
      <c r="C80" s="833" t="s">
        <v>1449</v>
      </c>
      <c r="D80" s="802" t="s">
        <v>1448</v>
      </c>
      <c r="E80" s="811" t="s">
        <v>1006</v>
      </c>
      <c r="F80" s="1126" t="s">
        <v>769</v>
      </c>
      <c r="G80" s="1110"/>
      <c r="H80" s="804"/>
      <c r="I80" s="804"/>
      <c r="J80" s="825"/>
      <c r="K80" s="1106"/>
      <c r="L80" s="804"/>
      <c r="M80" s="804"/>
      <c r="N80" s="825"/>
      <c r="O80" s="826"/>
      <c r="P80" s="827"/>
      <c r="Q80" s="827"/>
      <c r="R80" s="827"/>
      <c r="S80" s="137"/>
      <c r="T80" s="137"/>
      <c r="U80" s="810"/>
      <c r="V80" s="804"/>
      <c r="W80" s="804"/>
      <c r="X80" s="810"/>
      <c r="Y80" s="830"/>
      <c r="Z80" s="830"/>
      <c r="AA80" s="830"/>
      <c r="AB80" s="810"/>
      <c r="AC80" s="804"/>
      <c r="AD80" s="804"/>
      <c r="AE80" s="825"/>
      <c r="AF80" s="816"/>
      <c r="AG80" s="831"/>
      <c r="AH80" s="831"/>
      <c r="AI80" s="830"/>
      <c r="AJ80" s="96"/>
    </row>
    <row r="81" spans="1:36" s="102" customFormat="1" ht="6" customHeight="1" x14ac:dyDescent="0.2">
      <c r="A81" s="792"/>
      <c r="B81" s="833"/>
      <c r="C81" s="833"/>
      <c r="D81" s="802"/>
      <c r="E81" s="811"/>
      <c r="F81" s="1069"/>
      <c r="G81" s="1110"/>
      <c r="H81" s="804"/>
      <c r="I81" s="804"/>
      <c r="J81" s="825"/>
      <c r="K81" s="1106"/>
      <c r="L81" s="804"/>
      <c r="M81" s="804"/>
      <c r="N81" s="825"/>
      <c r="O81" s="826"/>
      <c r="P81" s="827"/>
      <c r="Q81" s="827"/>
      <c r="R81" s="827"/>
      <c r="S81" s="137"/>
      <c r="T81" s="137"/>
      <c r="U81" s="810"/>
      <c r="V81" s="804"/>
      <c r="W81" s="804"/>
      <c r="X81" s="810"/>
      <c r="Y81" s="830"/>
      <c r="Z81" s="830"/>
      <c r="AA81" s="830"/>
      <c r="AB81" s="810"/>
      <c r="AC81" s="804"/>
      <c r="AD81" s="804"/>
      <c r="AE81" s="825"/>
      <c r="AF81" s="816"/>
      <c r="AG81" s="831"/>
      <c r="AH81" s="831"/>
      <c r="AI81" s="830"/>
      <c r="AJ81" s="96"/>
    </row>
    <row r="82" spans="1:36" s="102" customFormat="1" ht="12.75" customHeight="1" x14ac:dyDescent="0.2">
      <c r="A82" s="307" t="s">
        <v>824</v>
      </c>
      <c r="B82" s="52" t="s">
        <v>338</v>
      </c>
      <c r="C82" s="52" t="s">
        <v>719</v>
      </c>
      <c r="D82" s="56" t="s">
        <v>872</v>
      </c>
      <c r="E82" s="56" t="s">
        <v>1012</v>
      </c>
      <c r="F82" s="1103" t="s">
        <v>770</v>
      </c>
      <c r="G82" s="1061" t="s">
        <v>807</v>
      </c>
      <c r="H82" s="137">
        <v>189</v>
      </c>
      <c r="I82" s="137">
        <v>51</v>
      </c>
      <c r="J82" s="174">
        <f t="shared" si="23"/>
        <v>240</v>
      </c>
      <c r="K82" s="1071"/>
      <c r="L82" s="137"/>
      <c r="M82" s="137"/>
      <c r="N82" s="75">
        <f t="shared" si="24"/>
        <v>0</v>
      </c>
      <c r="O82" s="144"/>
      <c r="P82" s="137"/>
      <c r="Q82" s="137"/>
      <c r="R82" s="137"/>
      <c r="S82" s="137"/>
      <c r="T82" s="137"/>
      <c r="U82" s="144"/>
      <c r="V82" s="137"/>
      <c r="W82" s="137"/>
      <c r="X82" s="144"/>
      <c r="Y82" s="677">
        <f t="shared" si="25"/>
        <v>0</v>
      </c>
      <c r="Z82" s="677">
        <f t="shared" si="25"/>
        <v>0</v>
      </c>
      <c r="AA82" s="677">
        <f t="shared" si="26"/>
        <v>0</v>
      </c>
      <c r="AB82" s="144"/>
      <c r="AC82" s="593">
        <f>L82+P82+S82+V82</f>
        <v>0</v>
      </c>
      <c r="AD82" s="137">
        <f>M82+Q82+T82+W82</f>
        <v>0</v>
      </c>
      <c r="AE82" s="75">
        <f>SUM(AC82:AD82)</f>
        <v>0</v>
      </c>
      <c r="AF82" s="75"/>
      <c r="AG82" s="702">
        <f t="shared" si="29"/>
        <v>0</v>
      </c>
      <c r="AH82" s="702">
        <f t="shared" si="29"/>
        <v>0</v>
      </c>
      <c r="AI82" s="696">
        <f t="shared" si="30"/>
        <v>0</v>
      </c>
      <c r="AJ82" s="790">
        <v>0.27</v>
      </c>
    </row>
    <row r="83" spans="1:36" s="102" customFormat="1" ht="6" customHeight="1" x14ac:dyDescent="0.2">
      <c r="A83" s="812"/>
      <c r="B83" s="813"/>
      <c r="C83" s="813"/>
      <c r="D83" s="802"/>
      <c r="E83" s="802"/>
      <c r="F83" s="1126"/>
      <c r="G83" s="1098"/>
      <c r="H83" s="827"/>
      <c r="I83" s="827"/>
      <c r="J83" s="825"/>
      <c r="K83" s="1071"/>
      <c r="L83" s="827"/>
      <c r="M83" s="827"/>
      <c r="N83" s="816"/>
      <c r="O83" s="883"/>
      <c r="P83" s="827"/>
      <c r="Q83" s="827"/>
      <c r="R83" s="827"/>
      <c r="S83" s="137"/>
      <c r="T83" s="137"/>
      <c r="U83" s="883"/>
      <c r="V83" s="827"/>
      <c r="W83" s="827"/>
      <c r="X83" s="883"/>
      <c r="Y83" s="829"/>
      <c r="Z83" s="829"/>
      <c r="AA83" s="829"/>
      <c r="AB83" s="883"/>
      <c r="AC83" s="827"/>
      <c r="AD83" s="827"/>
      <c r="AE83" s="816"/>
      <c r="AF83" s="816"/>
      <c r="AG83" s="831"/>
      <c r="AH83" s="831"/>
      <c r="AI83" s="830"/>
      <c r="AJ83" s="96"/>
    </row>
    <row r="84" spans="1:36" s="102" customFormat="1" ht="12.75" customHeight="1" x14ac:dyDescent="0.2">
      <c r="A84" s="812" t="s">
        <v>824</v>
      </c>
      <c r="B84" s="52" t="s">
        <v>542</v>
      </c>
      <c r="C84" s="52" t="s">
        <v>720</v>
      </c>
      <c r="D84" s="56" t="s">
        <v>873</v>
      </c>
      <c r="E84" s="56" t="s">
        <v>1012</v>
      </c>
      <c r="F84" s="1065" t="s">
        <v>770</v>
      </c>
      <c r="G84" s="1098" t="s">
        <v>807</v>
      </c>
      <c r="H84" s="827">
        <v>66</v>
      </c>
      <c r="I84" s="827">
        <v>18</v>
      </c>
      <c r="J84" s="174">
        <f t="shared" ref="J84" si="55">SUM(H84:I84)</f>
        <v>84</v>
      </c>
      <c r="K84" s="1071"/>
      <c r="L84" s="827"/>
      <c r="M84" s="827"/>
      <c r="N84" s="75">
        <f t="shared" si="24"/>
        <v>0</v>
      </c>
      <c r="O84" s="883"/>
      <c r="P84" s="827"/>
      <c r="Q84" s="827"/>
      <c r="R84" s="827"/>
      <c r="S84" s="137"/>
      <c r="T84" s="137"/>
      <c r="U84" s="883"/>
      <c r="V84" s="827"/>
      <c r="W84" s="827"/>
      <c r="X84" s="883"/>
      <c r="Y84" s="696">
        <f t="shared" ref="Y84" si="56">L84+P84+S84+V84</f>
        <v>0</v>
      </c>
      <c r="Z84" s="696">
        <f t="shared" ref="Z84" si="57">M84+Q84+T84+W84</f>
        <v>0</v>
      </c>
      <c r="AA84" s="696">
        <f t="shared" ref="AA84" si="58">SUM(Y84:Z84)</f>
        <v>0</v>
      </c>
      <c r="AB84" s="280"/>
      <c r="AC84" s="459">
        <f>L84+P84+S84+V84</f>
        <v>0</v>
      </c>
      <c r="AD84" s="131">
        <f>M84+Q84+T84+W84</f>
        <v>0</v>
      </c>
      <c r="AE84" s="174">
        <f>SUM(AC84:AD84)</f>
        <v>0</v>
      </c>
      <c r="AF84" s="816"/>
      <c r="AG84" s="702">
        <f t="shared" ref="AG84" si="59">Y84-AC84</f>
        <v>0</v>
      </c>
      <c r="AH84" s="702">
        <f t="shared" ref="AH84" si="60">Z84-AD84</f>
        <v>0</v>
      </c>
      <c r="AI84" s="696">
        <f t="shared" ref="AI84" si="61">SUM(AG84:AH84)</f>
        <v>0</v>
      </c>
      <c r="AJ84" s="790">
        <v>0.27</v>
      </c>
    </row>
    <row r="85" spans="1:36" s="102" customFormat="1" ht="12.75" hidden="1" customHeight="1" x14ac:dyDescent="0.2">
      <c r="A85" s="812" t="s">
        <v>824</v>
      </c>
      <c r="B85" s="813" t="s">
        <v>542</v>
      </c>
      <c r="C85" s="813" t="s">
        <v>720</v>
      </c>
      <c r="D85" s="56" t="s">
        <v>873</v>
      </c>
      <c r="E85" s="802" t="s">
        <v>1012</v>
      </c>
      <c r="F85" s="1126" t="s">
        <v>770</v>
      </c>
      <c r="G85" s="1098"/>
      <c r="H85" s="827"/>
      <c r="I85" s="827"/>
      <c r="J85" s="825"/>
      <c r="K85" s="1071"/>
      <c r="L85" s="827"/>
      <c r="M85" s="827"/>
      <c r="N85" s="816"/>
      <c r="O85" s="883"/>
      <c r="P85" s="827"/>
      <c r="Q85" s="827"/>
      <c r="R85" s="827"/>
      <c r="S85" s="137"/>
      <c r="T85" s="137"/>
      <c r="U85" s="883"/>
      <c r="V85" s="827"/>
      <c r="W85" s="827"/>
      <c r="X85" s="883"/>
      <c r="Y85" s="829"/>
      <c r="Z85" s="829"/>
      <c r="AA85" s="829"/>
      <c r="AB85" s="883"/>
      <c r="AC85" s="827"/>
      <c r="AD85" s="827"/>
      <c r="AE85" s="816"/>
      <c r="AF85" s="816"/>
      <c r="AG85" s="831"/>
      <c r="AH85" s="831"/>
      <c r="AI85" s="830"/>
      <c r="AJ85" s="96"/>
    </row>
    <row r="86" spans="1:36" s="102" customFormat="1" ht="12.75" hidden="1" customHeight="1" x14ac:dyDescent="0.2">
      <c r="A86" s="812" t="s">
        <v>824</v>
      </c>
      <c r="B86" s="813" t="s">
        <v>542</v>
      </c>
      <c r="C86" s="813" t="s">
        <v>720</v>
      </c>
      <c r="D86" s="56" t="s">
        <v>873</v>
      </c>
      <c r="E86" s="802" t="s">
        <v>1012</v>
      </c>
      <c r="F86" s="1126" t="s">
        <v>770</v>
      </c>
      <c r="G86" s="1098"/>
      <c r="H86" s="827"/>
      <c r="I86" s="827"/>
      <c r="J86" s="825"/>
      <c r="K86" s="1071"/>
      <c r="L86" s="827"/>
      <c r="M86" s="827"/>
      <c r="N86" s="816"/>
      <c r="O86" s="883"/>
      <c r="P86" s="827"/>
      <c r="Q86" s="827"/>
      <c r="R86" s="827"/>
      <c r="S86" s="137"/>
      <c r="T86" s="137"/>
      <c r="U86" s="883"/>
      <c r="V86" s="827"/>
      <c r="W86" s="827"/>
      <c r="X86" s="883"/>
      <c r="Y86" s="829"/>
      <c r="Z86" s="829"/>
      <c r="AA86" s="829"/>
      <c r="AB86" s="883"/>
      <c r="AC86" s="827"/>
      <c r="AD86" s="827"/>
      <c r="AE86" s="816"/>
      <c r="AF86" s="816"/>
      <c r="AG86" s="831"/>
      <c r="AH86" s="831"/>
      <c r="AI86" s="830"/>
      <c r="AJ86" s="96"/>
    </row>
    <row r="87" spans="1:36" s="102" customFormat="1" ht="6" customHeight="1" x14ac:dyDescent="0.2">
      <c r="A87" s="812"/>
      <c r="B87" s="813"/>
      <c r="C87" s="813"/>
      <c r="D87" s="802"/>
      <c r="E87" s="802"/>
      <c r="F87" s="1126"/>
      <c r="G87" s="1098"/>
      <c r="H87" s="827"/>
      <c r="I87" s="827"/>
      <c r="J87" s="825"/>
      <c r="K87" s="1071"/>
      <c r="L87" s="827"/>
      <c r="M87" s="827"/>
      <c r="N87" s="816"/>
      <c r="O87" s="883"/>
      <c r="P87" s="827"/>
      <c r="Q87" s="827"/>
      <c r="R87" s="827"/>
      <c r="S87" s="137"/>
      <c r="T87" s="137"/>
      <c r="U87" s="883"/>
      <c r="V87" s="827"/>
      <c r="W87" s="827"/>
      <c r="X87" s="883"/>
      <c r="Y87" s="829"/>
      <c r="Z87" s="829"/>
      <c r="AA87" s="829"/>
      <c r="AB87" s="883"/>
      <c r="AC87" s="827"/>
      <c r="AD87" s="827"/>
      <c r="AE87" s="816"/>
      <c r="AF87" s="816"/>
      <c r="AG87" s="831"/>
      <c r="AH87" s="831"/>
      <c r="AI87" s="830"/>
      <c r="AJ87" s="96"/>
    </row>
    <row r="88" spans="1:36" s="102" customFormat="1" ht="12.75" hidden="1" customHeight="1" x14ac:dyDescent="0.2">
      <c r="A88" s="812" t="s">
        <v>824</v>
      </c>
      <c r="B88" s="813" t="s">
        <v>721</v>
      </c>
      <c r="C88" s="813" t="s">
        <v>93</v>
      </c>
      <c r="D88" s="56" t="s">
        <v>901</v>
      </c>
      <c r="E88" s="802"/>
      <c r="F88" s="1126" t="s">
        <v>770</v>
      </c>
      <c r="G88" s="1098" t="s">
        <v>807</v>
      </c>
      <c r="H88" s="827"/>
      <c r="I88" s="827"/>
      <c r="J88" s="174">
        <f t="shared" ref="J88" si="62">SUM(H88:I88)</f>
        <v>0</v>
      </c>
      <c r="K88" s="1071"/>
      <c r="L88" s="827"/>
      <c r="M88" s="827"/>
      <c r="N88" s="75">
        <f t="shared" si="24"/>
        <v>0</v>
      </c>
      <c r="O88" s="883"/>
      <c r="P88" s="827"/>
      <c r="Q88" s="827"/>
      <c r="R88" s="827"/>
      <c r="S88" s="137"/>
      <c r="T88" s="137"/>
      <c r="U88" s="883"/>
      <c r="V88" s="827"/>
      <c r="W88" s="827"/>
      <c r="X88" s="883"/>
      <c r="Y88" s="696">
        <f t="shared" ref="Y88:Y89" si="63">L88+P88+S88+V88</f>
        <v>0</v>
      </c>
      <c r="Z88" s="696">
        <f t="shared" ref="Z88:Z89" si="64">M88+Q88+T88+W88</f>
        <v>0</v>
      </c>
      <c r="AA88" s="696">
        <f t="shared" ref="AA88:AA89" si="65">SUM(Y88:Z88)</f>
        <v>0</v>
      </c>
      <c r="AB88" s="280"/>
      <c r="AC88" s="459">
        <f t="shared" ref="AC88:AC89" si="66">L88+P88+S88+V88</f>
        <v>0</v>
      </c>
      <c r="AD88" s="131">
        <f t="shared" ref="AD88:AD89" si="67">M88+Q88+T88+W88</f>
        <v>0</v>
      </c>
      <c r="AE88" s="174">
        <f t="shared" ref="AE88:AE89" si="68">SUM(AC88:AD88)</f>
        <v>0</v>
      </c>
      <c r="AF88" s="816"/>
      <c r="AG88" s="702">
        <f t="shared" ref="AG88" si="69">Y88-AC88</f>
        <v>0</v>
      </c>
      <c r="AH88" s="702">
        <f t="shared" ref="AH88" si="70">Z88-AD88</f>
        <v>0</v>
      </c>
      <c r="AI88" s="696">
        <f t="shared" ref="AI88" si="71">SUM(AG88:AH88)</f>
        <v>0</v>
      </c>
      <c r="AJ88" s="96"/>
    </row>
    <row r="89" spans="1:36" s="102" customFormat="1" ht="12.75" customHeight="1" x14ac:dyDescent="0.2">
      <c r="A89" s="812" t="s">
        <v>824</v>
      </c>
      <c r="B89" s="52" t="s">
        <v>543</v>
      </c>
      <c r="C89" s="52" t="s">
        <v>331</v>
      </c>
      <c r="D89" s="56" t="s">
        <v>874</v>
      </c>
      <c r="E89" s="56" t="s">
        <v>1012</v>
      </c>
      <c r="F89" s="1065" t="s">
        <v>770</v>
      </c>
      <c r="G89" s="1098" t="s">
        <v>807</v>
      </c>
      <c r="H89" s="827">
        <v>95</v>
      </c>
      <c r="I89" s="827">
        <v>25</v>
      </c>
      <c r="J89" s="174">
        <f t="shared" ref="J89" si="72">SUM(H89:I89)</f>
        <v>120</v>
      </c>
      <c r="K89" s="1071"/>
      <c r="L89" s="827"/>
      <c r="M89" s="827"/>
      <c r="N89" s="75">
        <f t="shared" si="24"/>
        <v>0</v>
      </c>
      <c r="O89" s="883"/>
      <c r="P89" s="827"/>
      <c r="Q89" s="827"/>
      <c r="R89" s="827"/>
      <c r="S89" s="137"/>
      <c r="T89" s="137"/>
      <c r="U89" s="883"/>
      <c r="V89" s="827"/>
      <c r="W89" s="827"/>
      <c r="X89" s="883"/>
      <c r="Y89" s="696">
        <f t="shared" si="63"/>
        <v>0</v>
      </c>
      <c r="Z89" s="696">
        <f t="shared" si="64"/>
        <v>0</v>
      </c>
      <c r="AA89" s="696">
        <f t="shared" si="65"/>
        <v>0</v>
      </c>
      <c r="AB89" s="280"/>
      <c r="AC89" s="459">
        <f t="shared" si="66"/>
        <v>0</v>
      </c>
      <c r="AD89" s="131">
        <f t="shared" si="67"/>
        <v>0</v>
      </c>
      <c r="AE89" s="174">
        <f t="shared" si="68"/>
        <v>0</v>
      </c>
      <c r="AF89" s="816"/>
      <c r="AG89" s="702">
        <f t="shared" ref="AG89" si="73">Y89-AC89</f>
        <v>0</v>
      </c>
      <c r="AH89" s="702">
        <f t="shared" ref="AH89" si="74">Z89-AD89</f>
        <v>0</v>
      </c>
      <c r="AI89" s="696">
        <f t="shared" ref="AI89" si="75">SUM(AG89:AH89)</f>
        <v>0</v>
      </c>
      <c r="AJ89" s="790">
        <v>0.27</v>
      </c>
    </row>
    <row r="90" spans="1:36" s="102" customFormat="1" ht="6" customHeight="1" x14ac:dyDescent="0.2">
      <c r="A90" s="812"/>
      <c r="B90" s="813"/>
      <c r="C90" s="813"/>
      <c r="D90" s="802"/>
      <c r="E90" s="802"/>
      <c r="F90" s="1126"/>
      <c r="G90" s="1098"/>
      <c r="H90" s="827"/>
      <c r="I90" s="827"/>
      <c r="J90" s="825"/>
      <c r="K90" s="1071"/>
      <c r="L90" s="827"/>
      <c r="M90" s="827"/>
      <c r="N90" s="816"/>
      <c r="O90" s="883"/>
      <c r="P90" s="827"/>
      <c r="Q90" s="827"/>
      <c r="R90" s="827"/>
      <c r="S90" s="137"/>
      <c r="T90" s="137"/>
      <c r="U90" s="883"/>
      <c r="V90" s="827"/>
      <c r="W90" s="827"/>
      <c r="X90" s="883"/>
      <c r="Y90" s="829"/>
      <c r="Z90" s="829"/>
      <c r="AA90" s="829"/>
      <c r="AB90" s="883"/>
      <c r="AC90" s="827"/>
      <c r="AD90" s="827"/>
      <c r="AE90" s="816"/>
      <c r="AF90" s="816"/>
      <c r="AG90" s="831"/>
      <c r="AH90" s="831"/>
      <c r="AI90" s="830"/>
      <c r="AJ90" s="96"/>
    </row>
    <row r="91" spans="1:36" s="102" customFormat="1" ht="12.75" hidden="1" customHeight="1" x14ac:dyDescent="0.2">
      <c r="A91" s="307" t="s">
        <v>824</v>
      </c>
      <c r="B91" s="52" t="s">
        <v>224</v>
      </c>
      <c r="C91" s="52" t="s">
        <v>298</v>
      </c>
      <c r="D91" s="56" t="s">
        <v>845</v>
      </c>
      <c r="E91" s="56" t="s">
        <v>996</v>
      </c>
      <c r="F91" s="1065" t="s">
        <v>771</v>
      </c>
      <c r="G91" s="1061" t="s">
        <v>807</v>
      </c>
      <c r="H91" s="137"/>
      <c r="I91" s="137"/>
      <c r="J91" s="174">
        <f t="shared" si="23"/>
        <v>0</v>
      </c>
      <c r="K91" s="1071"/>
      <c r="L91" s="137"/>
      <c r="M91" s="137"/>
      <c r="N91" s="75">
        <f t="shared" si="24"/>
        <v>0</v>
      </c>
      <c r="O91" s="144"/>
      <c r="P91" s="137"/>
      <c r="Q91" s="137"/>
      <c r="R91" s="137"/>
      <c r="S91" s="137"/>
      <c r="T91" s="137"/>
      <c r="U91" s="144"/>
      <c r="V91" s="137"/>
      <c r="W91" s="137"/>
      <c r="X91" s="144"/>
      <c r="Y91" s="677">
        <f t="shared" si="25"/>
        <v>0</v>
      </c>
      <c r="Z91" s="677">
        <f t="shared" si="25"/>
        <v>0</v>
      </c>
      <c r="AA91" s="677">
        <f t="shared" si="26"/>
        <v>0</v>
      </c>
      <c r="AB91" s="144"/>
      <c r="AC91" s="593">
        <f t="shared" si="27"/>
        <v>0</v>
      </c>
      <c r="AD91" s="137">
        <f t="shared" si="27"/>
        <v>0</v>
      </c>
      <c r="AE91" s="75">
        <f t="shared" si="28"/>
        <v>0</v>
      </c>
      <c r="AF91" s="75"/>
      <c r="AG91" s="702">
        <f t="shared" si="29"/>
        <v>0</v>
      </c>
      <c r="AH91" s="702">
        <f t="shared" si="29"/>
        <v>0</v>
      </c>
      <c r="AI91" s="696">
        <f t="shared" si="30"/>
        <v>0</v>
      </c>
      <c r="AJ91" s="96"/>
    </row>
    <row r="92" spans="1:36" s="102" customFormat="1" ht="6" hidden="1" customHeight="1" x14ac:dyDescent="0.2">
      <c r="A92" s="812"/>
      <c r="B92" s="813"/>
      <c r="C92" s="813"/>
      <c r="D92" s="802"/>
      <c r="E92" s="802"/>
      <c r="F92" s="1069"/>
      <c r="G92" s="1098"/>
      <c r="H92" s="827"/>
      <c r="I92" s="827"/>
      <c r="J92" s="825"/>
      <c r="K92" s="1071"/>
      <c r="L92" s="827"/>
      <c r="M92" s="827"/>
      <c r="N92" s="816"/>
      <c r="O92" s="883"/>
      <c r="P92" s="827"/>
      <c r="Q92" s="827"/>
      <c r="R92" s="827"/>
      <c r="S92" s="137"/>
      <c r="T92" s="137"/>
      <c r="U92" s="883"/>
      <c r="V92" s="827"/>
      <c r="W92" s="827"/>
      <c r="X92" s="883"/>
      <c r="Y92" s="829"/>
      <c r="Z92" s="829"/>
      <c r="AA92" s="829"/>
      <c r="AB92" s="883"/>
      <c r="AC92" s="827"/>
      <c r="AD92" s="827"/>
      <c r="AE92" s="816"/>
      <c r="AF92" s="816"/>
      <c r="AG92" s="831"/>
      <c r="AH92" s="831"/>
      <c r="AI92" s="830"/>
      <c r="AJ92" s="96"/>
    </row>
    <row r="93" spans="1:36" s="102" customFormat="1" ht="12.75" hidden="1" customHeight="1" x14ac:dyDescent="0.2">
      <c r="A93" s="307" t="s">
        <v>824</v>
      </c>
      <c r="B93" s="27" t="s">
        <v>358</v>
      </c>
      <c r="C93" s="52" t="s">
        <v>1431</v>
      </c>
      <c r="D93" s="56" t="s">
        <v>877</v>
      </c>
      <c r="E93" s="140" t="s">
        <v>1004</v>
      </c>
      <c r="F93" s="1103" t="s">
        <v>772</v>
      </c>
      <c r="G93" s="1061" t="s">
        <v>1267</v>
      </c>
      <c r="H93" s="137"/>
      <c r="I93" s="137"/>
      <c r="J93" s="174">
        <f>SUM(H93:I93)</f>
        <v>0</v>
      </c>
      <c r="K93" s="1071"/>
      <c r="L93" s="137"/>
      <c r="M93" s="137"/>
      <c r="N93" s="75">
        <f>SUM(L93:M93)</f>
        <v>0</v>
      </c>
      <c r="O93" s="144"/>
      <c r="P93" s="137"/>
      <c r="Q93" s="137"/>
      <c r="R93" s="137"/>
      <c r="S93" s="137"/>
      <c r="T93" s="137"/>
      <c r="U93" s="144"/>
      <c r="V93" s="137"/>
      <c r="W93" s="137"/>
      <c r="X93" s="144"/>
      <c r="Y93" s="677">
        <f>L93+P93+S93+V93</f>
        <v>0</v>
      </c>
      <c r="Z93" s="677">
        <f>M93+Q93+T93+W93</f>
        <v>0</v>
      </c>
      <c r="AA93" s="677">
        <f>SUM(Y93:Z93)</f>
        <v>0</v>
      </c>
      <c r="AB93" s="144"/>
      <c r="AC93" s="593">
        <f>L93+P93+S93+V93</f>
        <v>0</v>
      </c>
      <c r="AD93" s="137">
        <f>M93+Q93+T93+W93</f>
        <v>0</v>
      </c>
      <c r="AE93" s="75">
        <f>SUM(AC93:AD93)</f>
        <v>0</v>
      </c>
      <c r="AF93" s="75"/>
      <c r="AG93" s="702">
        <f>Y93-AC93</f>
        <v>0</v>
      </c>
      <c r="AH93" s="702">
        <f>Z93-AD93</f>
        <v>0</v>
      </c>
      <c r="AI93" s="696">
        <f>SUM(AG93:AH93)</f>
        <v>0</v>
      </c>
      <c r="AJ93" s="96"/>
    </row>
    <row r="94" spans="1:36" s="102" customFormat="1" ht="6" hidden="1" customHeight="1" x14ac:dyDescent="0.2">
      <c r="A94" s="307"/>
      <c r="B94" s="52"/>
      <c r="C94" s="144"/>
      <c r="D94" s="881"/>
      <c r="E94" s="365"/>
      <c r="F94" s="1096"/>
      <c r="G94" s="1061"/>
      <c r="H94" s="137"/>
      <c r="I94" s="137"/>
      <c r="J94" s="174"/>
      <c r="K94" s="1071"/>
      <c r="L94" s="137"/>
      <c r="M94" s="137"/>
      <c r="N94" s="75"/>
      <c r="O94" s="144"/>
      <c r="P94" s="137"/>
      <c r="Q94" s="137"/>
      <c r="R94" s="137"/>
      <c r="S94" s="137"/>
      <c r="T94" s="137"/>
      <c r="U94" s="144"/>
      <c r="V94" s="137"/>
      <c r="W94" s="137"/>
      <c r="X94" s="144"/>
      <c r="Y94" s="677"/>
      <c r="Z94" s="677"/>
      <c r="AA94" s="677"/>
      <c r="AB94" s="144"/>
      <c r="AC94" s="137"/>
      <c r="AD94" s="137"/>
      <c r="AE94" s="75"/>
      <c r="AF94" s="75"/>
      <c r="AG94" s="702"/>
      <c r="AH94" s="702"/>
      <c r="AI94" s="696"/>
      <c r="AJ94" s="96"/>
    </row>
    <row r="95" spans="1:36" s="102" customFormat="1" ht="12.75" customHeight="1" x14ac:dyDescent="0.2">
      <c r="A95" s="307" t="s">
        <v>824</v>
      </c>
      <c r="B95" s="52" t="s">
        <v>662</v>
      </c>
      <c r="C95" s="52" t="s">
        <v>1430</v>
      </c>
      <c r="D95" s="56" t="s">
        <v>849</v>
      </c>
      <c r="E95" s="365" t="s">
        <v>985</v>
      </c>
      <c r="F95" s="1103" t="s">
        <v>773</v>
      </c>
      <c r="G95" s="1061" t="s">
        <v>807</v>
      </c>
      <c r="H95" s="137"/>
      <c r="I95" s="137"/>
      <c r="J95" s="174">
        <f t="shared" si="23"/>
        <v>0</v>
      </c>
      <c r="K95" s="1071"/>
      <c r="L95" s="137"/>
      <c r="M95" s="137"/>
      <c r="N95" s="75">
        <f t="shared" si="24"/>
        <v>0</v>
      </c>
      <c r="O95" s="144"/>
      <c r="P95" s="137"/>
      <c r="Q95" s="137"/>
      <c r="R95" s="137"/>
      <c r="S95" s="137"/>
      <c r="T95" s="137"/>
      <c r="U95" s="144"/>
      <c r="V95" s="137"/>
      <c r="W95" s="137"/>
      <c r="X95" s="144"/>
      <c r="Y95" s="677">
        <f t="shared" si="25"/>
        <v>0</v>
      </c>
      <c r="Z95" s="677">
        <f t="shared" si="25"/>
        <v>0</v>
      </c>
      <c r="AA95" s="677">
        <f t="shared" si="26"/>
        <v>0</v>
      </c>
      <c r="AB95" s="144"/>
      <c r="AC95" s="593">
        <f t="shared" si="27"/>
        <v>0</v>
      </c>
      <c r="AD95" s="137">
        <f t="shared" si="27"/>
        <v>0</v>
      </c>
      <c r="AE95" s="75">
        <f t="shared" si="28"/>
        <v>0</v>
      </c>
      <c r="AF95" s="75"/>
      <c r="AG95" s="702">
        <f t="shared" si="29"/>
        <v>0</v>
      </c>
      <c r="AH95" s="702">
        <f t="shared" si="29"/>
        <v>0</v>
      </c>
      <c r="AI95" s="696">
        <f t="shared" si="30"/>
        <v>0</v>
      </c>
      <c r="AJ95" s="96"/>
    </row>
    <row r="96" spans="1:36" s="102" customFormat="1" ht="6" customHeight="1" x14ac:dyDescent="0.2">
      <c r="A96" s="812"/>
      <c r="B96" s="813"/>
      <c r="C96" s="813"/>
      <c r="D96" s="802"/>
      <c r="E96" s="860"/>
      <c r="F96" s="1126"/>
      <c r="G96" s="1098"/>
      <c r="H96" s="827"/>
      <c r="I96" s="827"/>
      <c r="J96" s="825"/>
      <c r="K96" s="1071"/>
      <c r="L96" s="827"/>
      <c r="M96" s="827"/>
      <c r="N96" s="816"/>
      <c r="O96" s="883"/>
      <c r="P96" s="827"/>
      <c r="Q96" s="827"/>
      <c r="R96" s="827"/>
      <c r="S96" s="137"/>
      <c r="T96" s="137"/>
      <c r="U96" s="883"/>
      <c r="V96" s="827"/>
      <c r="W96" s="827"/>
      <c r="X96" s="883"/>
      <c r="Y96" s="829"/>
      <c r="Z96" s="829"/>
      <c r="AA96" s="829"/>
      <c r="AB96" s="883"/>
      <c r="AC96" s="827"/>
      <c r="AD96" s="827"/>
      <c r="AE96" s="816"/>
      <c r="AF96" s="816"/>
      <c r="AG96" s="831"/>
      <c r="AH96" s="831"/>
      <c r="AI96" s="830"/>
      <c r="AJ96" s="96"/>
    </row>
    <row r="97" spans="1:38" s="102" customFormat="1" ht="12.75" hidden="1" customHeight="1" x14ac:dyDescent="0.2">
      <c r="A97" s="307" t="s">
        <v>824</v>
      </c>
      <c r="B97" s="27" t="s">
        <v>120</v>
      </c>
      <c r="C97" s="52" t="s">
        <v>738</v>
      </c>
      <c r="D97" s="140" t="s">
        <v>878</v>
      </c>
      <c r="E97" s="140" t="s">
        <v>975</v>
      </c>
      <c r="F97" s="1065" t="s">
        <v>774</v>
      </c>
      <c r="G97" s="1061" t="s">
        <v>807</v>
      </c>
      <c r="H97" s="137"/>
      <c r="I97" s="137"/>
      <c r="J97" s="174">
        <f t="shared" si="23"/>
        <v>0</v>
      </c>
      <c r="K97" s="1071"/>
      <c r="L97" s="137"/>
      <c r="M97" s="137"/>
      <c r="N97" s="75">
        <f t="shared" si="24"/>
        <v>0</v>
      </c>
      <c r="O97" s="144"/>
      <c r="P97" s="137"/>
      <c r="Q97" s="137"/>
      <c r="R97" s="137"/>
      <c r="S97" s="137"/>
      <c r="T97" s="137"/>
      <c r="U97" s="144"/>
      <c r="V97" s="137"/>
      <c r="W97" s="137"/>
      <c r="X97" s="144"/>
      <c r="Y97" s="677">
        <f t="shared" si="25"/>
        <v>0</v>
      </c>
      <c r="Z97" s="677">
        <f t="shared" si="25"/>
        <v>0</v>
      </c>
      <c r="AA97" s="677">
        <f t="shared" si="26"/>
        <v>0</v>
      </c>
      <c r="AB97" s="144"/>
      <c r="AC97" s="593">
        <f t="shared" si="27"/>
        <v>0</v>
      </c>
      <c r="AD97" s="137">
        <f t="shared" si="27"/>
        <v>0</v>
      </c>
      <c r="AE97" s="75">
        <f t="shared" si="28"/>
        <v>0</v>
      </c>
      <c r="AF97" s="75"/>
      <c r="AG97" s="702">
        <f t="shared" si="29"/>
        <v>0</v>
      </c>
      <c r="AH97" s="702">
        <f t="shared" si="29"/>
        <v>0</v>
      </c>
      <c r="AI97" s="696">
        <f t="shared" si="30"/>
        <v>0</v>
      </c>
      <c r="AJ97" s="96"/>
    </row>
    <row r="98" spans="1:38" s="102" customFormat="1" ht="12.75" hidden="1" customHeight="1" x14ac:dyDescent="0.2">
      <c r="A98" s="812" t="s">
        <v>824</v>
      </c>
      <c r="B98" s="27" t="s">
        <v>120</v>
      </c>
      <c r="C98" s="52" t="s">
        <v>738</v>
      </c>
      <c r="D98" s="140" t="s">
        <v>878</v>
      </c>
      <c r="E98" s="140" t="s">
        <v>975</v>
      </c>
      <c r="F98" s="1065" t="s">
        <v>774</v>
      </c>
      <c r="G98" s="1098"/>
      <c r="H98" s="827"/>
      <c r="I98" s="827"/>
      <c r="J98" s="825"/>
      <c r="K98" s="1071"/>
      <c r="L98" s="827"/>
      <c r="M98" s="827"/>
      <c r="N98" s="816"/>
      <c r="O98" s="883"/>
      <c r="P98" s="827"/>
      <c r="Q98" s="827"/>
      <c r="R98" s="827"/>
      <c r="S98" s="137"/>
      <c r="T98" s="137"/>
      <c r="U98" s="883"/>
      <c r="V98" s="827"/>
      <c r="W98" s="827"/>
      <c r="X98" s="883"/>
      <c r="Y98" s="829"/>
      <c r="Z98" s="829"/>
      <c r="AA98" s="829"/>
      <c r="AB98" s="883"/>
      <c r="AC98" s="827"/>
      <c r="AD98" s="827"/>
      <c r="AE98" s="816"/>
      <c r="AF98" s="816"/>
      <c r="AG98" s="831"/>
      <c r="AH98" s="831"/>
      <c r="AI98" s="830"/>
      <c r="AJ98" s="96"/>
    </row>
    <row r="99" spans="1:38" s="102" customFormat="1" ht="6" hidden="1" customHeight="1" x14ac:dyDescent="0.2">
      <c r="A99" s="812"/>
      <c r="B99" s="833"/>
      <c r="C99" s="813"/>
      <c r="D99" s="811"/>
      <c r="E99" s="811"/>
      <c r="F99" s="1069"/>
      <c r="G99" s="1098"/>
      <c r="H99" s="827"/>
      <c r="I99" s="827"/>
      <c r="J99" s="825"/>
      <c r="K99" s="1071"/>
      <c r="L99" s="827"/>
      <c r="M99" s="827"/>
      <c r="N99" s="816"/>
      <c r="O99" s="883"/>
      <c r="P99" s="827"/>
      <c r="Q99" s="827"/>
      <c r="R99" s="827"/>
      <c r="S99" s="137"/>
      <c r="T99" s="137"/>
      <c r="U99" s="883"/>
      <c r="V99" s="827"/>
      <c r="W99" s="827"/>
      <c r="X99" s="883"/>
      <c r="Y99" s="829"/>
      <c r="Z99" s="829"/>
      <c r="AA99" s="829"/>
      <c r="AB99" s="883"/>
      <c r="AC99" s="827"/>
      <c r="AD99" s="827"/>
      <c r="AE99" s="816"/>
      <c r="AF99" s="816"/>
      <c r="AG99" s="831"/>
      <c r="AH99" s="831"/>
      <c r="AI99" s="830"/>
      <c r="AJ99" s="96"/>
    </row>
    <row r="100" spans="1:38" s="102" customFormat="1" ht="12.75" hidden="1" customHeight="1" x14ac:dyDescent="0.2">
      <c r="A100" s="812" t="s">
        <v>824</v>
      </c>
      <c r="B100" s="833" t="s">
        <v>1451</v>
      </c>
      <c r="C100" s="813" t="s">
        <v>1450</v>
      </c>
      <c r="D100" s="140" t="s">
        <v>1452</v>
      </c>
      <c r="E100" s="811"/>
      <c r="F100" s="1069" t="s">
        <v>774</v>
      </c>
      <c r="G100" s="1098" t="s">
        <v>807</v>
      </c>
      <c r="H100" s="827"/>
      <c r="I100" s="827"/>
      <c r="J100" s="174">
        <f t="shared" ref="J100" si="76">SUM(H100:I100)</f>
        <v>0</v>
      </c>
      <c r="K100" s="1071"/>
      <c r="L100" s="827"/>
      <c r="M100" s="827"/>
      <c r="N100" s="75">
        <f>SUM(L100:M100)</f>
        <v>0</v>
      </c>
      <c r="O100" s="883"/>
      <c r="P100" s="827"/>
      <c r="Q100" s="827"/>
      <c r="R100" s="827"/>
      <c r="S100" s="137"/>
      <c r="T100" s="137"/>
      <c r="U100" s="883"/>
      <c r="V100" s="827"/>
      <c r="W100" s="827"/>
      <c r="X100" s="883"/>
      <c r="Y100" s="677">
        <f t="shared" ref="Y100" si="77">L100+P100+S100+V100</f>
        <v>0</v>
      </c>
      <c r="Z100" s="677">
        <f t="shared" ref="Z100" si="78">M100+Q100+T100+W100</f>
        <v>0</v>
      </c>
      <c r="AA100" s="677">
        <f t="shared" ref="AA100" si="79">SUM(Y100:Z100)</f>
        <v>0</v>
      </c>
      <c r="AB100" s="144"/>
      <c r="AC100" s="593">
        <f t="shared" ref="AC100" si="80">L100+P100+S100+V100</f>
        <v>0</v>
      </c>
      <c r="AD100" s="137">
        <f t="shared" ref="AD100" si="81">M100+Q100+T100+W100</f>
        <v>0</v>
      </c>
      <c r="AE100" s="75">
        <f t="shared" ref="AE100" si="82">SUM(AC100:AD100)</f>
        <v>0</v>
      </c>
      <c r="AF100" s="816"/>
      <c r="AG100" s="702">
        <f t="shared" ref="AG100" si="83">Y100-AC100</f>
        <v>0</v>
      </c>
      <c r="AH100" s="702">
        <f t="shared" ref="AH100" si="84">Z100-AD100</f>
        <v>0</v>
      </c>
      <c r="AI100" s="696">
        <f t="shared" ref="AI100" si="85">SUM(AG100:AH100)</f>
        <v>0</v>
      </c>
      <c r="AJ100" s="96"/>
    </row>
    <row r="101" spans="1:38" s="102" customFormat="1" ht="6" hidden="1" customHeight="1" x14ac:dyDescent="0.2">
      <c r="A101" s="307"/>
      <c r="B101" s="27"/>
      <c r="C101" s="144"/>
      <c r="D101" s="882"/>
      <c r="E101" s="56"/>
      <c r="F101" s="1061"/>
      <c r="G101" s="1061"/>
      <c r="H101" s="137"/>
      <c r="I101" s="137"/>
      <c r="J101" s="174"/>
      <c r="K101" s="1071"/>
      <c r="L101" s="137"/>
      <c r="M101" s="137"/>
      <c r="N101" s="75"/>
      <c r="O101" s="144"/>
      <c r="P101" s="137"/>
      <c r="Q101" s="137"/>
      <c r="R101" s="137"/>
      <c r="S101" s="141"/>
      <c r="T101" s="141"/>
      <c r="U101" s="144"/>
      <c r="V101" s="137"/>
      <c r="W101" s="137"/>
      <c r="X101" s="144"/>
      <c r="Y101" s="736"/>
      <c r="Z101" s="736"/>
      <c r="AA101" s="736"/>
      <c r="AB101" s="144"/>
      <c r="AC101" s="137"/>
      <c r="AD101" s="137"/>
      <c r="AE101" s="75"/>
      <c r="AF101" s="75"/>
      <c r="AG101" s="677"/>
      <c r="AH101" s="677"/>
      <c r="AI101" s="677"/>
      <c r="AJ101" s="96"/>
    </row>
    <row r="102" spans="1:38" s="102" customFormat="1" ht="12.75" hidden="1" customHeight="1" x14ac:dyDescent="0.2">
      <c r="A102" s="307" t="s">
        <v>824</v>
      </c>
      <c r="B102" s="52" t="s">
        <v>460</v>
      </c>
      <c r="C102" s="52" t="s">
        <v>1350</v>
      </c>
      <c r="D102" s="56" t="s">
        <v>836</v>
      </c>
      <c r="E102" s="56" t="s">
        <v>986</v>
      </c>
      <c r="F102" s="1103" t="s">
        <v>987</v>
      </c>
      <c r="G102" s="1061" t="s">
        <v>1374</v>
      </c>
      <c r="H102" s="137"/>
      <c r="I102" s="137"/>
      <c r="J102" s="174">
        <f t="shared" ref="J102:J115" si="86">SUM(H102:I102)</f>
        <v>0</v>
      </c>
      <c r="K102" s="1071"/>
      <c r="L102" s="137"/>
      <c r="M102" s="137"/>
      <c r="N102" s="75">
        <f>SUM(L102:M102)</f>
        <v>0</v>
      </c>
      <c r="O102" s="144"/>
      <c r="P102" s="137"/>
      <c r="Q102" s="137"/>
      <c r="R102" s="137"/>
      <c r="S102" s="137"/>
      <c r="T102" s="137"/>
      <c r="U102" s="144"/>
      <c r="V102" s="137"/>
      <c r="W102" s="137"/>
      <c r="X102" s="144"/>
      <c r="Y102" s="677">
        <f>L102+P102+S102+V102</f>
        <v>0</v>
      </c>
      <c r="Z102" s="677">
        <f>M102+Q102+T102+W102</f>
        <v>0</v>
      </c>
      <c r="AA102" s="677">
        <f>SUM(Y102:Z102)</f>
        <v>0</v>
      </c>
      <c r="AB102" s="144"/>
      <c r="AC102" s="593">
        <f>L102+P102+S102+V102</f>
        <v>0</v>
      </c>
      <c r="AD102" s="137">
        <f>M102+Q102+T102+W102</f>
        <v>0</v>
      </c>
      <c r="AE102" s="75">
        <f>SUM(AC102:AD102)</f>
        <v>0</v>
      </c>
      <c r="AF102" s="75"/>
      <c r="AG102" s="702">
        <f t="shared" ref="AG102" si="87">Y102-AC102</f>
        <v>0</v>
      </c>
      <c r="AH102" s="702">
        <f t="shared" ref="AH102" si="88">Z102-AD102</f>
        <v>0</v>
      </c>
      <c r="AI102" s="696">
        <f t="shared" ref="AI102" si="89">SUM(AG102:AH102)</f>
        <v>0</v>
      </c>
      <c r="AJ102" s="96"/>
    </row>
    <row r="103" spans="1:38" s="102" customFormat="1" ht="6" hidden="1" customHeight="1" x14ac:dyDescent="0.2">
      <c r="A103" s="307"/>
      <c r="B103" s="27"/>
      <c r="C103" s="144"/>
      <c r="D103" s="882"/>
      <c r="E103" s="140"/>
      <c r="F103" s="1061"/>
      <c r="G103" s="1061"/>
      <c r="H103" s="137"/>
      <c r="I103" s="137"/>
      <c r="J103" s="174"/>
      <c r="K103" s="1071"/>
      <c r="L103" s="137"/>
      <c r="M103" s="137"/>
      <c r="N103" s="75"/>
      <c r="O103" s="144"/>
      <c r="P103" s="137"/>
      <c r="Q103" s="137"/>
      <c r="R103" s="137"/>
      <c r="S103" s="141"/>
      <c r="T103" s="141"/>
      <c r="U103" s="144"/>
      <c r="V103" s="137"/>
      <c r="W103" s="137"/>
      <c r="X103" s="144"/>
      <c r="Y103" s="736"/>
      <c r="Z103" s="736"/>
      <c r="AA103" s="736"/>
      <c r="AB103" s="144"/>
      <c r="AC103" s="137"/>
      <c r="AD103" s="137"/>
      <c r="AE103" s="75"/>
      <c r="AF103" s="75"/>
      <c r="AG103" s="677"/>
      <c r="AH103" s="677"/>
      <c r="AI103" s="677"/>
      <c r="AJ103" s="96"/>
    </row>
    <row r="104" spans="1:38" s="102" customFormat="1" ht="12.75" customHeight="1" x14ac:dyDescent="0.2">
      <c r="A104" s="307" t="s">
        <v>824</v>
      </c>
      <c r="B104" s="27" t="s">
        <v>121</v>
      </c>
      <c r="C104" s="52" t="s">
        <v>94</v>
      </c>
      <c r="D104" s="140" t="s">
        <v>879</v>
      </c>
      <c r="E104" s="140" t="s">
        <v>975</v>
      </c>
      <c r="F104" s="1061" t="s">
        <v>774</v>
      </c>
      <c r="G104" s="1061" t="s">
        <v>807</v>
      </c>
      <c r="H104" s="137"/>
      <c r="I104" s="137"/>
      <c r="J104" s="174">
        <f t="shared" si="86"/>
        <v>0</v>
      </c>
      <c r="K104" s="1071"/>
      <c r="L104" s="137"/>
      <c r="M104" s="137"/>
      <c r="N104" s="75">
        <f t="shared" ref="N104:N110" si="90">SUM(L104:M104)</f>
        <v>0</v>
      </c>
      <c r="O104" s="144"/>
      <c r="P104" s="137"/>
      <c r="Q104" s="137"/>
      <c r="R104" s="137"/>
      <c r="S104" s="141"/>
      <c r="T104" s="141"/>
      <c r="U104" s="144"/>
      <c r="V104" s="137"/>
      <c r="W104" s="137"/>
      <c r="X104" s="144"/>
      <c r="Y104" s="677">
        <f t="shared" ref="Y104:Z110" si="91">L104+P104+S104+V104</f>
        <v>0</v>
      </c>
      <c r="Z104" s="677">
        <f t="shared" si="91"/>
        <v>0</v>
      </c>
      <c r="AA104" s="677">
        <f t="shared" ref="AA104:AA110" si="92">SUM(Y104:Z104)</f>
        <v>0</v>
      </c>
      <c r="AB104" s="144"/>
      <c r="AC104" s="593">
        <f t="shared" ref="AC104:AD111" si="93">L104+P104+S104+V104</f>
        <v>0</v>
      </c>
      <c r="AD104" s="137">
        <f t="shared" si="93"/>
        <v>0</v>
      </c>
      <c r="AE104" s="75">
        <f t="shared" ref="AE104:AE111" si="94">SUM(AC104:AD104)</f>
        <v>0</v>
      </c>
      <c r="AF104" s="75"/>
      <c r="AG104" s="702">
        <f t="shared" ref="AG104:AH110" si="95">Y104-AC104</f>
        <v>0</v>
      </c>
      <c r="AH104" s="702">
        <f t="shared" si="95"/>
        <v>0</v>
      </c>
      <c r="AI104" s="696">
        <f t="shared" ref="AI104:AI110" si="96">SUM(AG104:AH104)</f>
        <v>0</v>
      </c>
      <c r="AJ104" s="96"/>
    </row>
    <row r="105" spans="1:38" ht="13.5" customHeight="1" x14ac:dyDescent="0.2">
      <c r="A105" s="307" t="s">
        <v>824</v>
      </c>
      <c r="B105" s="27" t="s">
        <v>739</v>
      </c>
      <c r="C105" s="144" t="s">
        <v>714</v>
      </c>
      <c r="D105" s="140" t="s">
        <v>858</v>
      </c>
      <c r="E105" s="56" t="s">
        <v>975</v>
      </c>
      <c r="F105" s="1103" t="s">
        <v>774</v>
      </c>
      <c r="G105" s="1061" t="s">
        <v>807</v>
      </c>
      <c r="H105" s="137"/>
      <c r="I105" s="137"/>
      <c r="J105" s="174">
        <f t="shared" si="86"/>
        <v>0</v>
      </c>
      <c r="K105" s="1071"/>
      <c r="L105" s="137"/>
      <c r="M105" s="137"/>
      <c r="N105" s="75">
        <f t="shared" si="90"/>
        <v>0</v>
      </c>
      <c r="O105" s="144"/>
      <c r="P105" s="137"/>
      <c r="Q105" s="137"/>
      <c r="R105" s="137"/>
      <c r="S105" s="141"/>
      <c r="T105" s="141"/>
      <c r="U105" s="144"/>
      <c r="V105" s="137"/>
      <c r="W105" s="137"/>
      <c r="X105" s="144"/>
      <c r="Y105" s="677">
        <f t="shared" si="91"/>
        <v>0</v>
      </c>
      <c r="Z105" s="677">
        <f t="shared" si="91"/>
        <v>0</v>
      </c>
      <c r="AA105" s="677">
        <f t="shared" si="92"/>
        <v>0</v>
      </c>
      <c r="AB105" s="144"/>
      <c r="AC105" s="593">
        <f t="shared" si="93"/>
        <v>0</v>
      </c>
      <c r="AD105" s="137">
        <f t="shared" si="93"/>
        <v>0</v>
      </c>
      <c r="AE105" s="75">
        <f t="shared" si="94"/>
        <v>0</v>
      </c>
      <c r="AF105" s="75"/>
      <c r="AG105" s="702">
        <f t="shared" si="95"/>
        <v>0</v>
      </c>
      <c r="AH105" s="702">
        <f t="shared" si="95"/>
        <v>0</v>
      </c>
      <c r="AI105" s="696">
        <f t="shared" si="96"/>
        <v>0</v>
      </c>
      <c r="AJ105" s="96">
        <f>L105*0.27</f>
        <v>0</v>
      </c>
    </row>
    <row r="106" spans="1:38" ht="12.75" customHeight="1" x14ac:dyDescent="0.2">
      <c r="A106" s="307" t="s">
        <v>824</v>
      </c>
      <c r="B106" s="52" t="s">
        <v>700</v>
      </c>
      <c r="C106" s="883" t="s">
        <v>1424</v>
      </c>
      <c r="D106" s="140" t="s">
        <v>856</v>
      </c>
      <c r="E106" s="56" t="s">
        <v>975</v>
      </c>
      <c r="F106" s="1103" t="s">
        <v>774</v>
      </c>
      <c r="G106" s="1061" t="s">
        <v>807</v>
      </c>
      <c r="H106" s="137"/>
      <c r="I106" s="137"/>
      <c r="J106" s="174">
        <f t="shared" si="86"/>
        <v>0</v>
      </c>
      <c r="K106" s="1071"/>
      <c r="L106" s="137"/>
      <c r="M106" s="137"/>
      <c r="N106" s="75">
        <f t="shared" si="90"/>
        <v>0</v>
      </c>
      <c r="O106" s="144"/>
      <c r="P106" s="137"/>
      <c r="Q106" s="137"/>
      <c r="R106" s="137"/>
      <c r="S106" s="141"/>
      <c r="T106" s="141"/>
      <c r="U106" s="144"/>
      <c r="V106" s="137"/>
      <c r="W106" s="137"/>
      <c r="X106" s="144"/>
      <c r="Y106" s="677">
        <f t="shared" si="91"/>
        <v>0</v>
      </c>
      <c r="Z106" s="677">
        <f t="shared" si="91"/>
        <v>0</v>
      </c>
      <c r="AA106" s="677">
        <f t="shared" si="92"/>
        <v>0</v>
      </c>
      <c r="AB106" s="144"/>
      <c r="AC106" s="593">
        <f t="shared" si="93"/>
        <v>0</v>
      </c>
      <c r="AD106" s="137">
        <f t="shared" si="93"/>
        <v>0</v>
      </c>
      <c r="AE106" s="75">
        <f t="shared" si="94"/>
        <v>0</v>
      </c>
      <c r="AF106" s="75"/>
      <c r="AG106" s="702">
        <f t="shared" si="95"/>
        <v>0</v>
      </c>
      <c r="AH106" s="702">
        <f t="shared" si="95"/>
        <v>0</v>
      </c>
      <c r="AI106" s="696">
        <f t="shared" si="96"/>
        <v>0</v>
      </c>
    </row>
    <row r="107" spans="1:38" ht="13.5" hidden="1" customHeight="1" x14ac:dyDescent="0.2">
      <c r="A107" s="307" t="s">
        <v>824</v>
      </c>
      <c r="B107" s="27" t="s">
        <v>462</v>
      </c>
      <c r="C107" s="52" t="s">
        <v>342</v>
      </c>
      <c r="D107" s="140"/>
      <c r="E107" s="56" t="s">
        <v>142</v>
      </c>
      <c r="F107" s="1061"/>
      <c r="G107" s="1061"/>
      <c r="H107" s="137"/>
      <c r="I107" s="137"/>
      <c r="J107" s="174">
        <f t="shared" si="86"/>
        <v>0</v>
      </c>
      <c r="K107" s="1071"/>
      <c r="L107" s="137"/>
      <c r="M107" s="137"/>
      <c r="N107" s="75">
        <f t="shared" si="90"/>
        <v>0</v>
      </c>
      <c r="O107" s="144"/>
      <c r="P107" s="137"/>
      <c r="Q107" s="137"/>
      <c r="R107" s="137"/>
      <c r="S107" s="141"/>
      <c r="T107" s="141"/>
      <c r="U107" s="144"/>
      <c r="V107" s="137"/>
      <c r="W107" s="137"/>
      <c r="X107" s="144"/>
      <c r="Y107" s="677">
        <f t="shared" si="91"/>
        <v>0</v>
      </c>
      <c r="Z107" s="677">
        <f t="shared" si="91"/>
        <v>0</v>
      </c>
      <c r="AA107" s="677">
        <f t="shared" si="92"/>
        <v>0</v>
      </c>
      <c r="AB107" s="144"/>
      <c r="AC107" s="137">
        <f t="shared" si="93"/>
        <v>0</v>
      </c>
      <c r="AD107" s="137">
        <f t="shared" si="93"/>
        <v>0</v>
      </c>
      <c r="AE107" s="75">
        <f t="shared" si="94"/>
        <v>0</v>
      </c>
      <c r="AF107" s="75"/>
      <c r="AG107" s="702">
        <f t="shared" si="95"/>
        <v>0</v>
      </c>
      <c r="AH107" s="702">
        <f t="shared" si="95"/>
        <v>0</v>
      </c>
      <c r="AI107" s="696">
        <f t="shared" si="96"/>
        <v>0</v>
      </c>
    </row>
    <row r="108" spans="1:38" ht="13.5" hidden="1" customHeight="1" x14ac:dyDescent="0.2">
      <c r="A108" s="307" t="s">
        <v>824</v>
      </c>
      <c r="B108" s="27" t="s">
        <v>198</v>
      </c>
      <c r="C108" s="52" t="s">
        <v>341</v>
      </c>
      <c r="D108" s="140" t="s">
        <v>855</v>
      </c>
      <c r="E108" s="56" t="s">
        <v>975</v>
      </c>
      <c r="F108" s="1103" t="s">
        <v>774</v>
      </c>
      <c r="G108" s="1064" t="s">
        <v>789</v>
      </c>
      <c r="H108" s="137"/>
      <c r="I108" s="137"/>
      <c r="J108" s="174">
        <f t="shared" si="86"/>
        <v>0</v>
      </c>
      <c r="K108" s="1149"/>
      <c r="L108" s="137"/>
      <c r="M108" s="137"/>
      <c r="N108" s="75">
        <f t="shared" si="90"/>
        <v>0</v>
      </c>
      <c r="O108" s="144"/>
      <c r="P108" s="137"/>
      <c r="Q108" s="137"/>
      <c r="R108" s="137"/>
      <c r="S108" s="141"/>
      <c r="T108" s="141"/>
      <c r="U108" s="144"/>
      <c r="V108" s="137"/>
      <c r="W108" s="137"/>
      <c r="X108" s="144"/>
      <c r="Y108" s="677">
        <f t="shared" si="91"/>
        <v>0</v>
      </c>
      <c r="Z108" s="677">
        <f t="shared" si="91"/>
        <v>0</v>
      </c>
      <c r="AA108" s="677">
        <f t="shared" si="92"/>
        <v>0</v>
      </c>
      <c r="AB108" s="144"/>
      <c r="AC108" s="137">
        <f t="shared" si="93"/>
        <v>0</v>
      </c>
      <c r="AD108" s="137">
        <f t="shared" si="93"/>
        <v>0</v>
      </c>
      <c r="AE108" s="75">
        <f t="shared" si="94"/>
        <v>0</v>
      </c>
      <c r="AF108" s="75"/>
      <c r="AG108" s="702">
        <f t="shared" si="95"/>
        <v>0</v>
      </c>
      <c r="AH108" s="702">
        <f t="shared" si="95"/>
        <v>0</v>
      </c>
      <c r="AI108" s="696">
        <f t="shared" si="96"/>
        <v>0</v>
      </c>
      <c r="AJ108" s="96">
        <f>L108*0.27</f>
        <v>0</v>
      </c>
      <c r="AL108" s="96">
        <f>4191*0.27</f>
        <v>1131.5700000000002</v>
      </c>
    </row>
    <row r="109" spans="1:38" ht="13.5" hidden="1" customHeight="1" x14ac:dyDescent="0.2">
      <c r="A109" s="307" t="s">
        <v>824</v>
      </c>
      <c r="B109" s="52" t="s">
        <v>132</v>
      </c>
      <c r="C109" s="144" t="s">
        <v>1108</v>
      </c>
      <c r="D109" s="140" t="s">
        <v>857</v>
      </c>
      <c r="E109" s="56" t="s">
        <v>975</v>
      </c>
      <c r="F109" s="1103" t="s">
        <v>774</v>
      </c>
      <c r="G109" s="1061" t="s">
        <v>789</v>
      </c>
      <c r="H109" s="137"/>
      <c r="I109" s="137"/>
      <c r="J109" s="174">
        <f t="shared" si="86"/>
        <v>0</v>
      </c>
      <c r="K109" s="1071"/>
      <c r="L109" s="137"/>
      <c r="M109" s="137"/>
      <c r="N109" s="75">
        <f t="shared" si="90"/>
        <v>0</v>
      </c>
      <c r="O109" s="144"/>
      <c r="P109" s="137"/>
      <c r="Q109" s="137"/>
      <c r="R109" s="137"/>
      <c r="S109" s="141"/>
      <c r="T109" s="141"/>
      <c r="U109" s="144"/>
      <c r="V109" s="137"/>
      <c r="W109" s="137"/>
      <c r="X109" s="144"/>
      <c r="Y109" s="677">
        <f t="shared" si="91"/>
        <v>0</v>
      </c>
      <c r="Z109" s="677">
        <f t="shared" si="91"/>
        <v>0</v>
      </c>
      <c r="AA109" s="677">
        <f t="shared" si="92"/>
        <v>0</v>
      </c>
      <c r="AB109" s="144"/>
      <c r="AC109" s="137">
        <f t="shared" si="93"/>
        <v>0</v>
      </c>
      <c r="AD109" s="137">
        <f t="shared" si="93"/>
        <v>0</v>
      </c>
      <c r="AE109" s="75">
        <f>SUM(AC109:AD109)</f>
        <v>0</v>
      </c>
      <c r="AF109" s="75"/>
      <c r="AG109" s="702">
        <f t="shared" si="95"/>
        <v>0</v>
      </c>
      <c r="AH109" s="702">
        <f t="shared" si="95"/>
        <v>0</v>
      </c>
      <c r="AI109" s="696">
        <f t="shared" si="96"/>
        <v>0</v>
      </c>
    </row>
    <row r="110" spans="1:38" ht="13.5" hidden="1" customHeight="1" x14ac:dyDescent="0.2">
      <c r="A110" s="307" t="s">
        <v>824</v>
      </c>
      <c r="B110" s="52" t="s">
        <v>132</v>
      </c>
      <c r="C110" s="144" t="s">
        <v>1108</v>
      </c>
      <c r="D110" s="140" t="s">
        <v>857</v>
      </c>
      <c r="E110" s="56" t="s">
        <v>975</v>
      </c>
      <c r="F110" s="1103" t="s">
        <v>774</v>
      </c>
      <c r="G110" s="1061" t="s">
        <v>1095</v>
      </c>
      <c r="H110" s="137"/>
      <c r="I110" s="137"/>
      <c r="J110" s="174">
        <f t="shared" si="86"/>
        <v>0</v>
      </c>
      <c r="K110" s="1071"/>
      <c r="L110" s="137"/>
      <c r="M110" s="137"/>
      <c r="N110" s="75">
        <f t="shared" si="90"/>
        <v>0</v>
      </c>
      <c r="O110" s="144"/>
      <c r="P110" s="137"/>
      <c r="Q110" s="137"/>
      <c r="R110" s="137"/>
      <c r="S110" s="141"/>
      <c r="T110" s="141"/>
      <c r="U110" s="144"/>
      <c r="V110" s="137"/>
      <c r="W110" s="137"/>
      <c r="X110" s="144"/>
      <c r="Y110" s="677">
        <f t="shared" si="91"/>
        <v>0</v>
      </c>
      <c r="Z110" s="677">
        <f t="shared" si="91"/>
        <v>0</v>
      </c>
      <c r="AA110" s="677">
        <f t="shared" si="92"/>
        <v>0</v>
      </c>
      <c r="AB110" s="144"/>
      <c r="AC110" s="137">
        <f t="shared" si="93"/>
        <v>0</v>
      </c>
      <c r="AD110" s="137">
        <f t="shared" si="93"/>
        <v>0</v>
      </c>
      <c r="AE110" s="75">
        <f t="shared" si="94"/>
        <v>0</v>
      </c>
      <c r="AF110" s="75"/>
      <c r="AG110" s="702">
        <f t="shared" si="95"/>
        <v>0</v>
      </c>
      <c r="AH110" s="702">
        <f t="shared" si="95"/>
        <v>0</v>
      </c>
      <c r="AI110" s="696">
        <f t="shared" si="96"/>
        <v>0</v>
      </c>
      <c r="AJ110" s="133"/>
    </row>
    <row r="111" spans="1:38" ht="12.75" hidden="1" customHeight="1" x14ac:dyDescent="0.2">
      <c r="A111" s="307" t="s">
        <v>824</v>
      </c>
      <c r="B111" s="27" t="s">
        <v>224</v>
      </c>
      <c r="C111" s="52" t="s">
        <v>1351</v>
      </c>
      <c r="D111" s="140" t="s">
        <v>846</v>
      </c>
      <c r="E111" s="56"/>
      <c r="F111" s="1061" t="s">
        <v>774</v>
      </c>
      <c r="G111" s="1061" t="s">
        <v>789</v>
      </c>
      <c r="H111" s="137"/>
      <c r="I111" s="137"/>
      <c r="J111" s="174">
        <f t="shared" si="86"/>
        <v>0</v>
      </c>
      <c r="K111" s="1071"/>
      <c r="L111" s="137"/>
      <c r="M111" s="137"/>
      <c r="N111" s="75"/>
      <c r="O111" s="144"/>
      <c r="P111" s="144"/>
      <c r="Q111" s="144"/>
      <c r="R111" s="144"/>
      <c r="S111" s="141"/>
      <c r="T111" s="141"/>
      <c r="U111" s="144"/>
      <c r="V111" s="137"/>
      <c r="W111" s="137"/>
      <c r="X111" s="144"/>
      <c r="Y111" s="736"/>
      <c r="Z111" s="736"/>
      <c r="AA111" s="736"/>
      <c r="AB111" s="144"/>
      <c r="AC111" s="137">
        <f t="shared" si="93"/>
        <v>0</v>
      </c>
      <c r="AD111" s="137"/>
      <c r="AE111" s="75">
        <f t="shared" si="94"/>
        <v>0</v>
      </c>
      <c r="AF111" s="75"/>
      <c r="AG111" s="677"/>
      <c r="AH111" s="677"/>
      <c r="AI111" s="677"/>
    </row>
    <row r="112" spans="1:38" ht="13.5" hidden="1" customHeight="1" x14ac:dyDescent="0.2">
      <c r="A112" s="307" t="s">
        <v>824</v>
      </c>
      <c r="B112" s="27" t="s">
        <v>642</v>
      </c>
      <c r="C112" s="52" t="s">
        <v>549</v>
      </c>
      <c r="D112" s="56" t="s">
        <v>838</v>
      </c>
      <c r="E112" s="56" t="s">
        <v>975</v>
      </c>
      <c r="F112" s="1103" t="s">
        <v>774</v>
      </c>
      <c r="G112" s="1061" t="s">
        <v>789</v>
      </c>
      <c r="H112" s="137"/>
      <c r="I112" s="137"/>
      <c r="J112" s="174">
        <f t="shared" si="86"/>
        <v>0</v>
      </c>
      <c r="K112" s="1071"/>
      <c r="L112" s="137"/>
      <c r="M112" s="137"/>
      <c r="N112" s="75">
        <f>SUM(L112:M112)</f>
        <v>0</v>
      </c>
      <c r="O112" s="144"/>
      <c r="P112" s="144"/>
      <c r="Q112" s="144"/>
      <c r="R112" s="144"/>
      <c r="S112" s="141"/>
      <c r="T112" s="141"/>
      <c r="U112" s="144"/>
      <c r="V112" s="137"/>
      <c r="W112" s="137"/>
      <c r="X112" s="144"/>
      <c r="Y112" s="677">
        <f t="shared" ref="Y112:Z115" si="97">L112+P112+S112+V112</f>
        <v>0</v>
      </c>
      <c r="Z112" s="677">
        <f t="shared" si="97"/>
        <v>0</v>
      </c>
      <c r="AA112" s="677">
        <f>SUM(Y112:Z112)</f>
        <v>0</v>
      </c>
      <c r="AB112" s="144"/>
      <c r="AC112" s="137">
        <f>L112+P112+S112+V112</f>
        <v>0</v>
      </c>
      <c r="AD112" s="137"/>
      <c r="AE112" s="75">
        <f>SUM(AC112:AD112)</f>
        <v>0</v>
      </c>
      <c r="AF112" s="75"/>
      <c r="AG112" s="702">
        <f t="shared" ref="AG112:AH115" si="98">Y112-AC112</f>
        <v>0</v>
      </c>
      <c r="AH112" s="702">
        <f t="shared" si="98"/>
        <v>0</v>
      </c>
      <c r="AI112" s="696">
        <f>SUM(AG112:AH112)</f>
        <v>0</v>
      </c>
      <c r="AJ112" s="133"/>
    </row>
    <row r="113" spans="1:36" ht="13.5" hidden="1" customHeight="1" x14ac:dyDescent="0.2">
      <c r="A113" s="307" t="s">
        <v>824</v>
      </c>
      <c r="B113" s="27" t="s">
        <v>642</v>
      </c>
      <c r="C113" s="52" t="s">
        <v>549</v>
      </c>
      <c r="D113" s="56" t="s">
        <v>838</v>
      </c>
      <c r="E113" s="56" t="s">
        <v>975</v>
      </c>
      <c r="F113" s="1103" t="s">
        <v>774</v>
      </c>
      <c r="G113" s="1061" t="s">
        <v>1095</v>
      </c>
      <c r="H113" s="137"/>
      <c r="I113" s="137"/>
      <c r="J113" s="174">
        <f t="shared" si="86"/>
        <v>0</v>
      </c>
      <c r="K113" s="1071"/>
      <c r="L113" s="137"/>
      <c r="M113" s="137"/>
      <c r="N113" s="75">
        <f>SUM(L113:M113)</f>
        <v>0</v>
      </c>
      <c r="O113" s="144"/>
      <c r="P113" s="144"/>
      <c r="Q113" s="144"/>
      <c r="R113" s="144"/>
      <c r="S113" s="141"/>
      <c r="T113" s="141"/>
      <c r="U113" s="144"/>
      <c r="V113" s="137"/>
      <c r="W113" s="137"/>
      <c r="X113" s="144"/>
      <c r="Y113" s="677">
        <f t="shared" si="97"/>
        <v>0</v>
      </c>
      <c r="Z113" s="677">
        <f t="shared" si="97"/>
        <v>0</v>
      </c>
      <c r="AA113" s="677">
        <f>SUM(Y113:Z113)</f>
        <v>0</v>
      </c>
      <c r="AB113" s="144"/>
      <c r="AC113" s="137">
        <f>L113+P113+S113+V113</f>
        <v>0</v>
      </c>
      <c r="AD113" s="137"/>
      <c r="AE113" s="75">
        <f>SUM(AC113:AD113)</f>
        <v>0</v>
      </c>
      <c r="AF113" s="75"/>
      <c r="AG113" s="702">
        <f t="shared" si="98"/>
        <v>0</v>
      </c>
      <c r="AH113" s="702">
        <f t="shared" si="98"/>
        <v>0</v>
      </c>
      <c r="AI113" s="696">
        <f>SUM(AG113:AH113)</f>
        <v>0</v>
      </c>
      <c r="AJ113" s="133"/>
    </row>
    <row r="114" spans="1:36" ht="13.5" hidden="1" customHeight="1" x14ac:dyDescent="0.2">
      <c r="A114" s="307" t="s">
        <v>824</v>
      </c>
      <c r="B114" s="52" t="s">
        <v>108</v>
      </c>
      <c r="C114" s="52" t="s">
        <v>943</v>
      </c>
      <c r="D114" s="140" t="s">
        <v>904</v>
      </c>
      <c r="E114" s="140" t="s">
        <v>975</v>
      </c>
      <c r="F114" s="1066" t="s">
        <v>774</v>
      </c>
      <c r="G114" s="1061" t="s">
        <v>807</v>
      </c>
      <c r="H114" s="137"/>
      <c r="I114" s="137"/>
      <c r="J114" s="174">
        <f t="shared" si="86"/>
        <v>0</v>
      </c>
      <c r="K114" s="1071"/>
      <c r="L114" s="137"/>
      <c r="M114" s="137"/>
      <c r="N114" s="75">
        <f>SUM(L114:M114)</f>
        <v>0</v>
      </c>
      <c r="O114" s="144"/>
      <c r="P114" s="144"/>
      <c r="Q114" s="144"/>
      <c r="R114" s="144"/>
      <c r="S114" s="141"/>
      <c r="T114" s="141"/>
      <c r="U114" s="144"/>
      <c r="V114" s="137"/>
      <c r="W114" s="137"/>
      <c r="X114" s="144"/>
      <c r="Y114" s="677">
        <f t="shared" si="97"/>
        <v>0</v>
      </c>
      <c r="Z114" s="677">
        <f t="shared" si="97"/>
        <v>0</v>
      </c>
      <c r="AA114" s="677">
        <f>SUM(Y114:Z114)</f>
        <v>0</v>
      </c>
      <c r="AB114" s="144"/>
      <c r="AC114" s="137">
        <f>L114+P114+S114+V114</f>
        <v>0</v>
      </c>
      <c r="AD114" s="137">
        <f>M114+Q114+T114+W114</f>
        <v>0</v>
      </c>
      <c r="AE114" s="75">
        <f>SUM(AC114:AD114)</f>
        <v>0</v>
      </c>
      <c r="AF114" s="75"/>
      <c r="AG114" s="702">
        <f t="shared" si="98"/>
        <v>0</v>
      </c>
      <c r="AH114" s="702">
        <f t="shared" si="98"/>
        <v>0</v>
      </c>
      <c r="AI114" s="696">
        <f>SUM(AG114:AH114)</f>
        <v>0</v>
      </c>
      <c r="AJ114" s="133"/>
    </row>
    <row r="115" spans="1:36" ht="13.5" customHeight="1" x14ac:dyDescent="0.2">
      <c r="A115" s="307" t="s">
        <v>824</v>
      </c>
      <c r="B115" s="27" t="s">
        <v>324</v>
      </c>
      <c r="C115" s="52" t="s">
        <v>1088</v>
      </c>
      <c r="D115" s="140" t="s">
        <v>881</v>
      </c>
      <c r="E115" s="140" t="s">
        <v>975</v>
      </c>
      <c r="F115" s="1103" t="s">
        <v>774</v>
      </c>
      <c r="G115" s="1061" t="s">
        <v>807</v>
      </c>
      <c r="H115" s="137"/>
      <c r="I115" s="137"/>
      <c r="J115" s="174">
        <f t="shared" si="86"/>
        <v>0</v>
      </c>
      <c r="K115" s="1071"/>
      <c r="L115" s="137"/>
      <c r="M115" s="137"/>
      <c r="N115" s="75">
        <f>SUM(L115:M115)</f>
        <v>0</v>
      </c>
      <c r="O115" s="144"/>
      <c r="P115" s="144"/>
      <c r="Q115" s="144"/>
      <c r="R115" s="144"/>
      <c r="S115" s="137"/>
      <c r="T115" s="144"/>
      <c r="U115" s="144"/>
      <c r="V115" s="137"/>
      <c r="W115" s="137"/>
      <c r="X115" s="144"/>
      <c r="Y115" s="677">
        <f t="shared" si="97"/>
        <v>0</v>
      </c>
      <c r="Z115" s="677">
        <f t="shared" si="97"/>
        <v>0</v>
      </c>
      <c r="AA115" s="677">
        <f>SUM(Y115:Z115)</f>
        <v>0</v>
      </c>
      <c r="AB115" s="144"/>
      <c r="AC115" s="593">
        <f>L115+P115+S115+V115</f>
        <v>0</v>
      </c>
      <c r="AD115" s="137"/>
      <c r="AE115" s="75">
        <f>SUM(AC115:AD115)</f>
        <v>0</v>
      </c>
      <c r="AF115" s="75"/>
      <c r="AG115" s="702">
        <f t="shared" si="98"/>
        <v>0</v>
      </c>
      <c r="AH115" s="702">
        <f t="shared" si="98"/>
        <v>0</v>
      </c>
      <c r="AI115" s="696">
        <f>SUM(AG115:AH115)</f>
        <v>0</v>
      </c>
    </row>
    <row r="116" spans="1:36" ht="6" customHeight="1" x14ac:dyDescent="0.2">
      <c r="A116" s="812"/>
      <c r="B116" s="833"/>
      <c r="C116" s="813"/>
      <c r="D116" s="811"/>
      <c r="E116" s="811"/>
      <c r="F116" s="1126"/>
      <c r="G116" s="1098"/>
      <c r="H116" s="827"/>
      <c r="I116" s="827"/>
      <c r="J116" s="825"/>
      <c r="K116" s="1071"/>
      <c r="L116" s="827"/>
      <c r="M116" s="827"/>
      <c r="N116" s="816"/>
      <c r="O116" s="883"/>
      <c r="P116" s="883"/>
      <c r="Q116" s="883"/>
      <c r="R116" s="883"/>
      <c r="S116" s="827"/>
      <c r="T116" s="883"/>
      <c r="U116" s="883"/>
      <c r="V116" s="827"/>
      <c r="W116" s="827"/>
      <c r="X116" s="883"/>
      <c r="Y116" s="829"/>
      <c r="Z116" s="829"/>
      <c r="AA116" s="829"/>
      <c r="AB116" s="883"/>
      <c r="AC116" s="827"/>
      <c r="AD116" s="827"/>
      <c r="AE116" s="816"/>
      <c r="AF116" s="816"/>
      <c r="AG116" s="831"/>
      <c r="AH116" s="831"/>
      <c r="AI116" s="830"/>
    </row>
    <row r="117" spans="1:36" ht="13.5" customHeight="1" x14ac:dyDescent="0.2">
      <c r="A117" s="307" t="s">
        <v>824</v>
      </c>
      <c r="B117" s="27" t="s">
        <v>288</v>
      </c>
      <c r="C117" s="52" t="s">
        <v>1086</v>
      </c>
      <c r="D117" s="56" t="s">
        <v>851</v>
      </c>
      <c r="E117" s="365" t="s">
        <v>980</v>
      </c>
      <c r="F117" s="1096" t="s">
        <v>775</v>
      </c>
      <c r="G117" s="1061" t="s">
        <v>807</v>
      </c>
      <c r="H117" s="137"/>
      <c r="I117" s="137"/>
      <c r="J117" s="174">
        <f>SUM(H117:I117)</f>
        <v>0</v>
      </c>
      <c r="K117" s="1071"/>
      <c r="L117" s="137"/>
      <c r="M117" s="137"/>
      <c r="N117" s="75">
        <f>SUM(L117:M117)</f>
        <v>0</v>
      </c>
      <c r="O117" s="144"/>
      <c r="P117" s="137"/>
      <c r="Q117" s="137"/>
      <c r="R117" s="137"/>
      <c r="S117" s="137"/>
      <c r="T117" s="137"/>
      <c r="U117" s="144"/>
      <c r="V117" s="137"/>
      <c r="W117" s="137"/>
      <c r="X117" s="144"/>
      <c r="Y117" s="677">
        <f>L117+P117+S117+V117</f>
        <v>0</v>
      </c>
      <c r="Z117" s="677">
        <f>M117+Q117+T117+W117</f>
        <v>0</v>
      </c>
      <c r="AA117" s="677">
        <f>SUM(Y117:Z117)</f>
        <v>0</v>
      </c>
      <c r="AB117" s="144"/>
      <c r="AC117" s="137">
        <f>L117+P117+S117+V117</f>
        <v>0</v>
      </c>
      <c r="AD117" s="137">
        <f>M117+Q117+T117+W117</f>
        <v>0</v>
      </c>
      <c r="AE117" s="75">
        <f>SUM(AC117:AD117)</f>
        <v>0</v>
      </c>
      <c r="AF117" s="75"/>
      <c r="AG117" s="702">
        <f>Y117-AC117</f>
        <v>0</v>
      </c>
      <c r="AH117" s="702">
        <f>Z117-AD117</f>
        <v>0</v>
      </c>
      <c r="AI117" s="696">
        <f>SUM(AG117:AH117)</f>
        <v>0</v>
      </c>
    </row>
    <row r="118" spans="1:36" ht="6" customHeight="1" x14ac:dyDescent="0.2">
      <c r="A118" s="307"/>
      <c r="B118" s="27"/>
      <c r="C118" s="52"/>
      <c r="D118" s="140"/>
      <c r="E118" s="56"/>
      <c r="F118" s="1061"/>
      <c r="G118" s="1061"/>
      <c r="H118" s="137"/>
      <c r="I118" s="137"/>
      <c r="J118" s="174"/>
      <c r="K118" s="1071"/>
      <c r="L118" s="137"/>
      <c r="M118" s="137"/>
      <c r="N118" s="75"/>
      <c r="O118" s="144"/>
      <c r="P118" s="144"/>
      <c r="Q118" s="144"/>
      <c r="R118" s="144"/>
      <c r="S118" s="141"/>
      <c r="T118" s="141"/>
      <c r="U118" s="144"/>
      <c r="V118" s="137"/>
      <c r="W118" s="137"/>
      <c r="X118" s="144"/>
      <c r="Y118" s="736"/>
      <c r="Z118" s="736"/>
      <c r="AA118" s="736"/>
      <c r="AB118" s="144"/>
      <c r="AC118" s="137"/>
      <c r="AD118" s="137"/>
      <c r="AE118" s="75"/>
      <c r="AF118" s="75"/>
      <c r="AG118" s="677"/>
      <c r="AH118" s="677"/>
      <c r="AI118" s="677"/>
    </row>
    <row r="119" spans="1:36" ht="13.5" customHeight="1" x14ac:dyDescent="0.2">
      <c r="A119" s="812" t="s">
        <v>824</v>
      </c>
      <c r="B119" s="27" t="s">
        <v>718</v>
      </c>
      <c r="C119" s="52" t="s">
        <v>193</v>
      </c>
      <c r="D119" s="56" t="s">
        <v>1258</v>
      </c>
      <c r="E119" s="135" t="s">
        <v>975</v>
      </c>
      <c r="F119" s="1061" t="s">
        <v>776</v>
      </c>
      <c r="G119" s="1098" t="s">
        <v>807</v>
      </c>
      <c r="H119" s="827"/>
      <c r="I119" s="827"/>
      <c r="J119" s="174">
        <f t="shared" ref="J119:J121" si="99">SUM(H119:I119)</f>
        <v>0</v>
      </c>
      <c r="K119" s="1071"/>
      <c r="L119" s="827"/>
      <c r="M119" s="827"/>
      <c r="N119" s="75">
        <f>SUM(L119:M119)</f>
        <v>0</v>
      </c>
      <c r="O119" s="883"/>
      <c r="P119" s="883"/>
      <c r="Q119" s="883"/>
      <c r="R119" s="883"/>
      <c r="S119" s="137"/>
      <c r="T119" s="824"/>
      <c r="U119" s="883"/>
      <c r="V119" s="827"/>
      <c r="W119" s="827"/>
      <c r="X119" s="883"/>
      <c r="Y119" s="677">
        <f>L119+P119+S119+V119</f>
        <v>0</v>
      </c>
      <c r="Z119" s="677">
        <f>M119+Q119+T119+W119</f>
        <v>0</v>
      </c>
      <c r="AA119" s="677">
        <f>SUM(Y119:Z119)</f>
        <v>0</v>
      </c>
      <c r="AB119" s="144"/>
      <c r="AC119" s="593">
        <f>L119+P119+S119+V119</f>
        <v>0</v>
      </c>
      <c r="AD119" s="137">
        <f>M119+Q119+T119+W119</f>
        <v>0</v>
      </c>
      <c r="AE119" s="75">
        <f>SUM(AC119:AD119)</f>
        <v>0</v>
      </c>
      <c r="AF119" s="816"/>
      <c r="AG119" s="702">
        <f t="shared" ref="AG119" si="100">Y119-AC119</f>
        <v>0</v>
      </c>
      <c r="AH119" s="702">
        <f t="shared" ref="AH119" si="101">Z119-AD119</f>
        <v>0</v>
      </c>
      <c r="AI119" s="696">
        <f t="shared" ref="AI119" si="102">SUM(AG119:AH119)</f>
        <v>0</v>
      </c>
    </row>
    <row r="120" spans="1:36" ht="6" customHeight="1" x14ac:dyDescent="0.2">
      <c r="A120" s="812"/>
      <c r="B120" s="833"/>
      <c r="C120" s="813"/>
      <c r="D120" s="811"/>
      <c r="E120" s="802"/>
      <c r="F120" s="1098"/>
      <c r="G120" s="1098"/>
      <c r="H120" s="827"/>
      <c r="I120" s="827"/>
      <c r="J120" s="825"/>
      <c r="K120" s="1071"/>
      <c r="L120" s="827"/>
      <c r="M120" s="827"/>
      <c r="N120" s="816"/>
      <c r="O120" s="883"/>
      <c r="P120" s="883"/>
      <c r="Q120" s="883"/>
      <c r="R120" s="883"/>
      <c r="S120" s="137"/>
      <c r="T120" s="824"/>
      <c r="U120" s="883"/>
      <c r="V120" s="827"/>
      <c r="W120" s="827"/>
      <c r="X120" s="883"/>
      <c r="Y120" s="913"/>
      <c r="Z120" s="913"/>
      <c r="AA120" s="913"/>
      <c r="AB120" s="883"/>
      <c r="AC120" s="827"/>
      <c r="AD120" s="827"/>
      <c r="AE120" s="816"/>
      <c r="AF120" s="816"/>
      <c r="AG120" s="829"/>
      <c r="AH120" s="829"/>
      <c r="AI120" s="829"/>
    </row>
    <row r="121" spans="1:36" x14ac:dyDescent="0.2">
      <c r="A121" s="307" t="s">
        <v>824</v>
      </c>
      <c r="B121" s="52" t="s">
        <v>727</v>
      </c>
      <c r="C121" s="82" t="s">
        <v>726</v>
      </c>
      <c r="D121" s="140" t="s">
        <v>840</v>
      </c>
      <c r="E121" s="140" t="s">
        <v>974</v>
      </c>
      <c r="F121" s="1065" t="s">
        <v>1013</v>
      </c>
      <c r="G121" s="1061" t="s">
        <v>807</v>
      </c>
      <c r="H121" s="137"/>
      <c r="I121" s="137"/>
      <c r="J121" s="174">
        <f t="shared" si="99"/>
        <v>0</v>
      </c>
      <c r="K121" s="1071"/>
      <c r="L121" s="137"/>
      <c r="M121" s="137"/>
      <c r="N121" s="75">
        <f>SUM(L121:M121)</f>
        <v>0</v>
      </c>
      <c r="O121" s="144"/>
      <c r="P121" s="75"/>
      <c r="Q121" s="75"/>
      <c r="R121" s="144"/>
      <c r="S121" s="137"/>
      <c r="T121" s="141"/>
      <c r="U121" s="144"/>
      <c r="V121" s="137"/>
      <c r="W121" s="137"/>
      <c r="X121" s="144"/>
      <c r="Y121" s="677">
        <f>L121+P121+S121+V121</f>
        <v>0</v>
      </c>
      <c r="Z121" s="677">
        <f>M121+Q121+T121+W121</f>
        <v>0</v>
      </c>
      <c r="AA121" s="677">
        <f>SUM(Y121:Z121)</f>
        <v>0</v>
      </c>
      <c r="AB121" s="144"/>
      <c r="AC121" s="593">
        <f>L121+P121+S121+V121</f>
        <v>0</v>
      </c>
      <c r="AD121" s="137">
        <f>M121+Q121+T121+W121</f>
        <v>0</v>
      </c>
      <c r="AE121" s="75">
        <f>SUM(AC121:AD121)</f>
        <v>0</v>
      </c>
      <c r="AF121" s="75"/>
      <c r="AG121" s="702">
        <f>Y121-AC121</f>
        <v>0</v>
      </c>
      <c r="AH121" s="702">
        <f>Z121-AD121</f>
        <v>0</v>
      </c>
      <c r="AI121" s="696">
        <f>SUM(AG121:AH121)</f>
        <v>0</v>
      </c>
      <c r="AJ121" s="96">
        <f>L121*0.27</f>
        <v>0</v>
      </c>
    </row>
    <row r="122" spans="1:36" hidden="1" x14ac:dyDescent="0.2">
      <c r="A122" s="812"/>
      <c r="B122" s="813"/>
      <c r="C122" s="813"/>
      <c r="D122" s="811"/>
      <c r="E122" s="802"/>
      <c r="F122" s="1126"/>
      <c r="G122" s="1098"/>
      <c r="H122" s="827"/>
      <c r="I122" s="827"/>
      <c r="J122" s="825"/>
      <c r="K122" s="1071"/>
      <c r="L122" s="827"/>
      <c r="M122" s="827"/>
      <c r="N122" s="816"/>
      <c r="O122" s="883"/>
      <c r="P122" s="816"/>
      <c r="Q122" s="816"/>
      <c r="R122" s="883"/>
      <c r="S122" s="824"/>
      <c r="T122" s="824"/>
      <c r="U122" s="883"/>
      <c r="V122" s="827"/>
      <c r="W122" s="827"/>
      <c r="X122" s="883"/>
      <c r="Y122" s="829"/>
      <c r="Z122" s="829"/>
      <c r="AA122" s="829"/>
      <c r="AB122" s="883"/>
      <c r="AC122" s="827"/>
      <c r="AD122" s="827"/>
      <c r="AE122" s="816"/>
      <c r="AF122" s="816"/>
      <c r="AG122" s="831"/>
      <c r="AH122" s="831"/>
      <c r="AI122" s="830"/>
    </row>
    <row r="123" spans="1:36" hidden="1" x14ac:dyDescent="0.2">
      <c r="A123" s="812"/>
      <c r="B123" s="813"/>
      <c r="C123" s="813"/>
      <c r="D123" s="811"/>
      <c r="E123" s="802"/>
      <c r="F123" s="1126"/>
      <c r="G123" s="1098"/>
      <c r="H123" s="827"/>
      <c r="I123" s="827"/>
      <c r="J123" s="825"/>
      <c r="K123" s="1071"/>
      <c r="L123" s="827"/>
      <c r="M123" s="827"/>
      <c r="N123" s="816"/>
      <c r="O123" s="883"/>
      <c r="P123" s="816"/>
      <c r="Q123" s="816"/>
      <c r="R123" s="883"/>
      <c r="S123" s="824"/>
      <c r="T123" s="824"/>
      <c r="U123" s="883"/>
      <c r="V123" s="827"/>
      <c r="W123" s="827"/>
      <c r="X123" s="883"/>
      <c r="Y123" s="829"/>
      <c r="Z123" s="829"/>
      <c r="AA123" s="829"/>
      <c r="AB123" s="883"/>
      <c r="AC123" s="827"/>
      <c r="AD123" s="827"/>
      <c r="AE123" s="816"/>
      <c r="AF123" s="816"/>
      <c r="AG123" s="831"/>
      <c r="AH123" s="831"/>
      <c r="AI123" s="830"/>
    </row>
    <row r="124" spans="1:36" ht="9.9499999999999993" customHeight="1" x14ac:dyDescent="0.2">
      <c r="A124" s="307"/>
      <c r="B124" s="52"/>
      <c r="C124" s="144"/>
      <c r="D124" s="140"/>
      <c r="E124" s="56"/>
      <c r="F124" s="1103"/>
      <c r="G124" s="1061"/>
      <c r="H124" s="137"/>
      <c r="I124" s="137"/>
      <c r="J124" s="174"/>
      <c r="K124" s="1071"/>
      <c r="L124" s="137"/>
      <c r="M124" s="137"/>
      <c r="N124" s="75"/>
      <c r="O124" s="144"/>
      <c r="P124" s="144"/>
      <c r="Q124" s="144"/>
      <c r="R124" s="144"/>
      <c r="S124" s="137"/>
      <c r="T124" s="144"/>
      <c r="U124" s="144"/>
      <c r="V124" s="137"/>
      <c r="W124" s="137"/>
      <c r="X124" s="144"/>
      <c r="Y124" s="677">
        <f>L124+P124+S124+V124</f>
        <v>0</v>
      </c>
      <c r="Z124" s="677">
        <f>M124+Q124+T124+W124</f>
        <v>0</v>
      </c>
      <c r="AA124" s="677">
        <f>SUM(Y124:Z124)</f>
        <v>0</v>
      </c>
      <c r="AB124" s="144"/>
      <c r="AC124" s="137"/>
      <c r="AD124" s="137"/>
      <c r="AE124" s="75"/>
      <c r="AF124" s="75"/>
      <c r="AG124" s="702"/>
      <c r="AH124" s="702"/>
      <c r="AI124" s="696"/>
    </row>
    <row r="125" spans="1:36" s="102" customFormat="1" x14ac:dyDescent="0.2">
      <c r="A125" s="307"/>
      <c r="B125" s="81"/>
      <c r="C125" s="173" t="s">
        <v>316</v>
      </c>
      <c r="D125" s="83" t="s">
        <v>853</v>
      </c>
      <c r="E125" s="83" t="s">
        <v>980</v>
      </c>
      <c r="F125" s="1127" t="s">
        <v>775</v>
      </c>
      <c r="G125" s="1061"/>
      <c r="H125" s="228">
        <f>SUM(H66:H124)</f>
        <v>1462</v>
      </c>
      <c r="I125" s="228">
        <f>SUM(I66:I124)</f>
        <v>362</v>
      </c>
      <c r="J125" s="228">
        <f>SUM(J66:J124)</f>
        <v>1824</v>
      </c>
      <c r="K125" s="1071"/>
      <c r="L125" s="186">
        <f>SUM(L66:L124)</f>
        <v>0</v>
      </c>
      <c r="M125" s="186">
        <f>SUM(M66:M124)</f>
        <v>0</v>
      </c>
      <c r="N125" s="186">
        <f>SUM(N66:N124)</f>
        <v>0</v>
      </c>
      <c r="O125" s="186"/>
      <c r="P125" s="186">
        <f>SUM(P66:P124)</f>
        <v>0</v>
      </c>
      <c r="Q125" s="186">
        <f>SUM(Q66:Q124)</f>
        <v>0</v>
      </c>
      <c r="R125" s="186"/>
      <c r="S125" s="186">
        <f>SUM(S66:S124)</f>
        <v>0</v>
      </c>
      <c r="T125" s="186">
        <f>SUM(T66:T124)</f>
        <v>0</v>
      </c>
      <c r="U125" s="186"/>
      <c r="V125" s="186">
        <f>SUM(V66:V124)</f>
        <v>0</v>
      </c>
      <c r="W125" s="186">
        <f>SUM(W66:W124)</f>
        <v>0</v>
      </c>
      <c r="X125" s="186"/>
      <c r="Y125" s="688">
        <f>SUM(Y66:Y124)</f>
        <v>0</v>
      </c>
      <c r="Z125" s="688">
        <f>SUM(Z66:Z124)</f>
        <v>0</v>
      </c>
      <c r="AA125" s="688">
        <f>SUM(AA66:AA124)</f>
        <v>0</v>
      </c>
      <c r="AB125" s="186"/>
      <c r="AC125" s="186">
        <f>SUM(AC66:AC124)</f>
        <v>0</v>
      </c>
      <c r="AD125" s="186">
        <f>SUM(AD66:AD124)</f>
        <v>0</v>
      </c>
      <c r="AE125" s="186">
        <f>SUM(AE66:AE124)</f>
        <v>0</v>
      </c>
      <c r="AF125" s="228"/>
      <c r="AG125" s="727">
        <f>SUM(AG66:AG124)</f>
        <v>0</v>
      </c>
      <c r="AH125" s="727">
        <f>SUM(AH66:AH124)</f>
        <v>0</v>
      </c>
      <c r="AI125" s="727">
        <f>SUM(AI66:AI124)</f>
        <v>0</v>
      </c>
      <c r="AJ125" s="96"/>
    </row>
    <row r="126" spans="1:36" s="102" customFormat="1" ht="12" customHeight="1" x14ac:dyDescent="0.2">
      <c r="A126" s="301"/>
      <c r="B126" s="351"/>
      <c r="C126" s="342"/>
      <c r="D126" s="352"/>
      <c r="E126" s="352"/>
      <c r="F126" s="1073"/>
      <c r="G126" s="1068"/>
      <c r="H126" s="37"/>
      <c r="I126" s="37"/>
      <c r="J126" s="37"/>
      <c r="K126" s="1106"/>
      <c r="L126" s="228"/>
      <c r="M126" s="228"/>
      <c r="N126" s="228"/>
      <c r="O126" s="37"/>
      <c r="P126" s="228"/>
      <c r="Q126" s="228"/>
      <c r="R126" s="228"/>
      <c r="S126" s="228"/>
      <c r="T126" s="228"/>
      <c r="U126" s="342"/>
      <c r="V126" s="354"/>
      <c r="W126" s="354"/>
      <c r="X126" s="342"/>
      <c r="Y126" s="738"/>
      <c r="Z126" s="738"/>
      <c r="AA126" s="738"/>
      <c r="AB126" s="342"/>
      <c r="AC126" s="228"/>
      <c r="AD126" s="228"/>
      <c r="AE126" s="228"/>
      <c r="AF126" s="37"/>
      <c r="AG126" s="682"/>
      <c r="AH126" s="682"/>
      <c r="AI126" s="682"/>
      <c r="AJ126" s="167"/>
    </row>
    <row r="127" spans="1:36" s="102" customFormat="1" ht="12" hidden="1" customHeight="1" x14ac:dyDescent="0.2">
      <c r="A127" s="301"/>
      <c r="B127" s="674" t="s">
        <v>167</v>
      </c>
      <c r="C127" s="356" t="s">
        <v>205</v>
      </c>
      <c r="D127" s="352"/>
      <c r="E127" s="352"/>
      <c r="F127" s="1073"/>
      <c r="G127" s="1068"/>
      <c r="H127" s="37"/>
      <c r="I127" s="37"/>
      <c r="J127" s="37"/>
      <c r="K127" s="1106"/>
      <c r="L127" s="228"/>
      <c r="M127" s="228"/>
      <c r="N127" s="228"/>
      <c r="O127" s="37"/>
      <c r="P127" s="228"/>
      <c r="Q127" s="228"/>
      <c r="R127" s="228"/>
      <c r="S127" s="228"/>
      <c r="T127" s="228"/>
      <c r="U127" s="342"/>
      <c r="V127" s="354"/>
      <c r="W127" s="354"/>
      <c r="X127" s="342"/>
      <c r="Y127" s="738"/>
      <c r="Z127" s="738"/>
      <c r="AA127" s="738"/>
      <c r="AB127" s="342"/>
      <c r="AC127" s="228"/>
      <c r="AD127" s="228"/>
      <c r="AE127" s="228"/>
      <c r="AF127" s="37"/>
      <c r="AG127" s="682"/>
      <c r="AH127" s="682"/>
      <c r="AI127" s="682"/>
      <c r="AJ127" s="167"/>
    </row>
    <row r="128" spans="1:36" s="102" customFormat="1" ht="12" hidden="1" customHeight="1" x14ac:dyDescent="0.2">
      <c r="A128" s="301"/>
      <c r="B128" s="351"/>
      <c r="C128" s="342"/>
      <c r="D128" s="352"/>
      <c r="E128" s="352"/>
      <c r="F128" s="1073"/>
      <c r="G128" s="1068"/>
      <c r="H128" s="37"/>
      <c r="I128" s="37"/>
      <c r="J128" s="37"/>
      <c r="K128" s="1106"/>
      <c r="L128" s="228"/>
      <c r="M128" s="228"/>
      <c r="N128" s="228"/>
      <c r="O128" s="37"/>
      <c r="P128" s="228"/>
      <c r="Q128" s="228"/>
      <c r="R128" s="228"/>
      <c r="S128" s="228"/>
      <c r="T128" s="228"/>
      <c r="U128" s="342"/>
      <c r="V128" s="354"/>
      <c r="W128" s="354"/>
      <c r="X128" s="342"/>
      <c r="Y128" s="738"/>
      <c r="Z128" s="738"/>
      <c r="AA128" s="738"/>
      <c r="AB128" s="342"/>
      <c r="AC128" s="228"/>
      <c r="AD128" s="228"/>
      <c r="AE128" s="228"/>
      <c r="AF128" s="37"/>
      <c r="AG128" s="682"/>
      <c r="AH128" s="682"/>
      <c r="AI128" s="682"/>
      <c r="AJ128" s="167"/>
    </row>
    <row r="129" spans="1:36" s="102" customFormat="1" ht="12" hidden="1" customHeight="1" x14ac:dyDescent="0.2">
      <c r="A129" s="307" t="s">
        <v>824</v>
      </c>
      <c r="B129" s="52" t="s">
        <v>900</v>
      </c>
      <c r="C129" s="52" t="s">
        <v>955</v>
      </c>
      <c r="D129" s="56" t="s">
        <v>956</v>
      </c>
      <c r="E129" s="56" t="s">
        <v>1008</v>
      </c>
      <c r="F129" s="1061" t="s">
        <v>777</v>
      </c>
      <c r="G129" s="1068" t="s">
        <v>807</v>
      </c>
      <c r="H129" s="228"/>
      <c r="I129" s="228"/>
      <c r="J129" s="174">
        <f>SUM(H129:I129)</f>
        <v>0</v>
      </c>
      <c r="K129" s="1106"/>
      <c r="L129" s="228"/>
      <c r="M129" s="228"/>
      <c r="N129" s="174">
        <f>SUM(L129:M129)</f>
        <v>0</v>
      </c>
      <c r="O129" s="37"/>
      <c r="P129" s="228"/>
      <c r="Q129" s="228"/>
      <c r="R129" s="228"/>
      <c r="S129" s="137"/>
      <c r="T129" s="137"/>
      <c r="U129" s="342"/>
      <c r="V129" s="354"/>
      <c r="W129" s="354"/>
      <c r="X129" s="342"/>
      <c r="Y129" s="738"/>
      <c r="Z129" s="738"/>
      <c r="AA129" s="738"/>
      <c r="AB129" s="342"/>
      <c r="AC129" s="131">
        <f t="shared" ref="AC129:AD132" si="103">L129+P129+S129+V129</f>
        <v>0</v>
      </c>
      <c r="AD129" s="131">
        <f t="shared" si="103"/>
        <v>0</v>
      </c>
      <c r="AE129" s="174">
        <f>SUM(AC129:AD129)</f>
        <v>0</v>
      </c>
      <c r="AF129" s="37"/>
      <c r="AG129" s="682"/>
      <c r="AH129" s="682"/>
      <c r="AI129" s="682"/>
      <c r="AJ129" s="167"/>
    </row>
    <row r="130" spans="1:36" s="102" customFormat="1" ht="12" hidden="1" customHeight="1" x14ac:dyDescent="0.2">
      <c r="A130" s="301" t="s">
        <v>824</v>
      </c>
      <c r="B130" s="52" t="s">
        <v>230</v>
      </c>
      <c r="C130" s="52" t="s">
        <v>1102</v>
      </c>
      <c r="D130" s="56" t="s">
        <v>863</v>
      </c>
      <c r="E130" s="56" t="s">
        <v>1005</v>
      </c>
      <c r="F130" s="1065" t="s">
        <v>917</v>
      </c>
      <c r="G130" s="1068" t="s">
        <v>807</v>
      </c>
      <c r="H130" s="131"/>
      <c r="I130" s="131"/>
      <c r="J130" s="174">
        <f>SUM(H130:I130)</f>
        <v>0</v>
      </c>
      <c r="K130" s="1106"/>
      <c r="L130" s="131"/>
      <c r="M130" s="131"/>
      <c r="N130" s="174">
        <f>SUM(L130:M130)</f>
        <v>0</v>
      </c>
      <c r="O130" s="95"/>
      <c r="P130" s="137"/>
      <c r="Q130" s="137"/>
      <c r="R130" s="137"/>
      <c r="S130" s="137"/>
      <c r="T130" s="137"/>
      <c r="U130" s="280"/>
      <c r="V130" s="131"/>
      <c r="W130" s="131"/>
      <c r="X130" s="280"/>
      <c r="Y130" s="696">
        <f t="shared" ref="Y130:Z132" si="104">L130+P130+S130+V130</f>
        <v>0</v>
      </c>
      <c r="Z130" s="696">
        <f t="shared" si="104"/>
        <v>0</v>
      </c>
      <c r="AA130" s="696">
        <f>SUM(Y130:Z130)</f>
        <v>0</v>
      </c>
      <c r="AB130" s="280"/>
      <c r="AC130" s="131">
        <f t="shared" si="103"/>
        <v>0</v>
      </c>
      <c r="AD130" s="131">
        <f t="shared" si="103"/>
        <v>0</v>
      </c>
      <c r="AE130" s="174">
        <f>SUM(AC130:AD130)</f>
        <v>0</v>
      </c>
      <c r="AF130" s="37"/>
      <c r="AG130" s="702">
        <f t="shared" ref="AG130:AH132" si="105">Y130-AC130</f>
        <v>0</v>
      </c>
      <c r="AH130" s="702">
        <f t="shared" si="105"/>
        <v>0</v>
      </c>
      <c r="AI130" s="696">
        <f>SUM(AG130:AH130)</f>
        <v>0</v>
      </c>
      <c r="AJ130" s="167"/>
    </row>
    <row r="131" spans="1:36" s="102" customFormat="1" ht="12" hidden="1" customHeight="1" x14ac:dyDescent="0.2">
      <c r="A131" s="301" t="s">
        <v>824</v>
      </c>
      <c r="B131" s="52" t="s">
        <v>230</v>
      </c>
      <c r="C131" s="52" t="s">
        <v>1228</v>
      </c>
      <c r="D131" s="56" t="s">
        <v>1229</v>
      </c>
      <c r="E131" s="56"/>
      <c r="F131" s="1068" t="s">
        <v>917</v>
      </c>
      <c r="G131" s="1068" t="s">
        <v>807</v>
      </c>
      <c r="H131" s="131"/>
      <c r="I131" s="131"/>
      <c r="J131" s="174">
        <f>SUM(H131:I131)</f>
        <v>0</v>
      </c>
      <c r="K131" s="1106"/>
      <c r="L131" s="131"/>
      <c r="M131" s="131"/>
      <c r="N131" s="174">
        <f>SUM(L131:M131)</f>
        <v>0</v>
      </c>
      <c r="O131" s="95"/>
      <c r="P131" s="137"/>
      <c r="Q131" s="137"/>
      <c r="R131" s="137"/>
      <c r="S131" s="137"/>
      <c r="T131" s="137"/>
      <c r="U131" s="280"/>
      <c r="V131" s="131"/>
      <c r="W131" s="131"/>
      <c r="X131" s="280"/>
      <c r="Y131" s="696">
        <f t="shared" si="104"/>
        <v>0</v>
      </c>
      <c r="Z131" s="696">
        <f t="shared" si="104"/>
        <v>0</v>
      </c>
      <c r="AA131" s="696">
        <f>SUM(Y131:Z131)</f>
        <v>0</v>
      </c>
      <c r="AB131" s="280"/>
      <c r="AC131" s="131">
        <f t="shared" si="103"/>
        <v>0</v>
      </c>
      <c r="AD131" s="131">
        <f t="shared" si="103"/>
        <v>0</v>
      </c>
      <c r="AE131" s="174">
        <f>SUM(AC131:AD131)</f>
        <v>0</v>
      </c>
      <c r="AF131" s="75"/>
      <c r="AG131" s="702">
        <f t="shared" si="105"/>
        <v>0</v>
      </c>
      <c r="AH131" s="702">
        <f t="shared" si="105"/>
        <v>0</v>
      </c>
      <c r="AI131" s="696">
        <f>SUM(AG131:AH131)</f>
        <v>0</v>
      </c>
      <c r="AJ131" s="96"/>
    </row>
    <row r="132" spans="1:36" s="102" customFormat="1" ht="12" hidden="1" customHeight="1" x14ac:dyDescent="0.2">
      <c r="A132" s="301" t="s">
        <v>824</v>
      </c>
      <c r="B132" s="52" t="s">
        <v>893</v>
      </c>
      <c r="C132" s="52" t="s">
        <v>937</v>
      </c>
      <c r="D132" s="56" t="s">
        <v>916</v>
      </c>
      <c r="E132" s="56" t="s">
        <v>1005</v>
      </c>
      <c r="F132" s="1061" t="s">
        <v>917</v>
      </c>
      <c r="G132" s="1068" t="s">
        <v>807</v>
      </c>
      <c r="H132" s="131"/>
      <c r="I132" s="131"/>
      <c r="J132" s="174">
        <f>SUM(H132:I132)</f>
        <v>0</v>
      </c>
      <c r="K132" s="1106"/>
      <c r="L132" s="131"/>
      <c r="M132" s="131"/>
      <c r="N132" s="174">
        <f>SUM(L132:M132)</f>
        <v>0</v>
      </c>
      <c r="O132" s="95"/>
      <c r="P132" s="137"/>
      <c r="Q132" s="137"/>
      <c r="R132" s="137"/>
      <c r="S132" s="137"/>
      <c r="T132" s="137"/>
      <c r="U132" s="280"/>
      <c r="V132" s="131"/>
      <c r="W132" s="131"/>
      <c r="X132" s="280"/>
      <c r="Y132" s="696">
        <f t="shared" si="104"/>
        <v>0</v>
      </c>
      <c r="Z132" s="696">
        <f t="shared" si="104"/>
        <v>0</v>
      </c>
      <c r="AA132" s="696">
        <f>SUM(Y132:Z132)</f>
        <v>0</v>
      </c>
      <c r="AB132" s="280"/>
      <c r="AC132" s="131">
        <f t="shared" si="103"/>
        <v>0</v>
      </c>
      <c r="AD132" s="131">
        <f t="shared" si="103"/>
        <v>0</v>
      </c>
      <c r="AE132" s="174">
        <f>SUM(AC132:AD132)</f>
        <v>0</v>
      </c>
      <c r="AF132" s="75"/>
      <c r="AG132" s="702">
        <f t="shared" si="105"/>
        <v>0</v>
      </c>
      <c r="AH132" s="702">
        <f t="shared" si="105"/>
        <v>0</v>
      </c>
      <c r="AI132" s="696">
        <f>SUM(AG132:AH132)</f>
        <v>0</v>
      </c>
      <c r="AJ132" s="96"/>
    </row>
    <row r="133" spans="1:36" s="102" customFormat="1" ht="12" hidden="1" customHeight="1" x14ac:dyDescent="0.2">
      <c r="A133" s="301"/>
      <c r="B133" s="81" t="s">
        <v>238</v>
      </c>
      <c r="C133" s="81" t="s">
        <v>458</v>
      </c>
      <c r="D133" s="83">
        <v>182112</v>
      </c>
      <c r="E133" s="179" t="s">
        <v>982</v>
      </c>
      <c r="F133" s="1065" t="s">
        <v>983</v>
      </c>
      <c r="G133" s="1068"/>
      <c r="H133" s="228">
        <f>SUM(H129:H132)</f>
        <v>0</v>
      </c>
      <c r="I133" s="228">
        <f>SUM(I129:I132)</f>
        <v>0</v>
      </c>
      <c r="J133" s="228">
        <f>SUM(J129:J132)</f>
        <v>0</v>
      </c>
      <c r="K133" s="1106"/>
      <c r="L133" s="228">
        <f>SUM(L129:L132)</f>
        <v>0</v>
      </c>
      <c r="M133" s="228">
        <f>SUM(M129:M132)</f>
        <v>0</v>
      </c>
      <c r="N133" s="228">
        <f>SUM(N129:N132)</f>
        <v>0</v>
      </c>
      <c r="O133" s="228"/>
      <c r="P133" s="228">
        <f t="shared" ref="P133:AI133" si="106">SUM(P129:P132)</f>
        <v>0</v>
      </c>
      <c r="Q133" s="228">
        <f t="shared" si="106"/>
        <v>0</v>
      </c>
      <c r="R133" s="228"/>
      <c r="S133" s="228">
        <f t="shared" si="106"/>
        <v>0</v>
      </c>
      <c r="T133" s="228">
        <f t="shared" si="106"/>
        <v>0</v>
      </c>
      <c r="U133" s="228">
        <f t="shared" si="106"/>
        <v>0</v>
      </c>
      <c r="V133" s="228">
        <f t="shared" si="106"/>
        <v>0</v>
      </c>
      <c r="W133" s="228">
        <f t="shared" si="106"/>
        <v>0</v>
      </c>
      <c r="X133" s="228"/>
      <c r="Y133" s="228">
        <f t="shared" si="106"/>
        <v>0</v>
      </c>
      <c r="Z133" s="228">
        <f t="shared" si="106"/>
        <v>0</v>
      </c>
      <c r="AA133" s="228">
        <f t="shared" si="106"/>
        <v>0</v>
      </c>
      <c r="AB133" s="228">
        <f t="shared" si="106"/>
        <v>0</v>
      </c>
      <c r="AC133" s="228">
        <f t="shared" si="106"/>
        <v>0</v>
      </c>
      <c r="AD133" s="228">
        <f t="shared" si="106"/>
        <v>0</v>
      </c>
      <c r="AE133" s="228">
        <f t="shared" si="106"/>
        <v>0</v>
      </c>
      <c r="AF133" s="228"/>
      <c r="AG133" s="727">
        <f t="shared" si="106"/>
        <v>0</v>
      </c>
      <c r="AH133" s="727">
        <f t="shared" si="106"/>
        <v>0</v>
      </c>
      <c r="AI133" s="727">
        <f t="shared" si="106"/>
        <v>0</v>
      </c>
      <c r="AJ133" s="96"/>
    </row>
    <row r="134" spans="1:36" s="102" customFormat="1" ht="9.9499999999999993" hidden="1" customHeight="1" x14ac:dyDescent="0.2">
      <c r="A134" s="301"/>
      <c r="B134" s="351"/>
      <c r="C134" s="342"/>
      <c r="D134" s="352"/>
      <c r="E134" s="352"/>
      <c r="F134" s="1073"/>
      <c r="G134" s="1068"/>
      <c r="H134" s="37"/>
      <c r="I134" s="37"/>
      <c r="J134" s="37"/>
      <c r="K134" s="1106"/>
      <c r="L134" s="228"/>
      <c r="M134" s="228"/>
      <c r="N134" s="340"/>
      <c r="O134" s="37"/>
      <c r="P134" s="228"/>
      <c r="Q134" s="228"/>
      <c r="R134" s="228"/>
      <c r="S134" s="228"/>
      <c r="T134" s="228"/>
      <c r="U134" s="342"/>
      <c r="V134" s="354"/>
      <c r="W134" s="354"/>
      <c r="X134" s="342"/>
      <c r="Y134" s="738"/>
      <c r="Z134" s="738"/>
      <c r="AA134" s="738"/>
      <c r="AB134" s="342"/>
      <c r="AC134" s="228"/>
      <c r="AD134" s="228"/>
      <c r="AE134" s="340"/>
      <c r="AF134" s="37"/>
      <c r="AG134" s="682"/>
      <c r="AH134" s="682"/>
      <c r="AI134" s="682"/>
      <c r="AJ134" s="96"/>
    </row>
    <row r="135" spans="1:36" x14ac:dyDescent="0.2">
      <c r="A135" s="52"/>
      <c r="B135" s="52"/>
      <c r="C135" s="94" t="s">
        <v>111</v>
      </c>
      <c r="D135" s="160"/>
      <c r="E135" s="56"/>
      <c r="F135" s="1061"/>
      <c r="G135" s="1068"/>
      <c r="H135" s="68">
        <f>H35+H53+H59+H64+H125+H133</f>
        <v>1462</v>
      </c>
      <c r="I135" s="68">
        <f>I35+I53+I59+I64+I125+I133</f>
        <v>362</v>
      </c>
      <c r="J135" s="68">
        <f>J35+J53+J59+J64+J125+J133</f>
        <v>1824</v>
      </c>
      <c r="K135" s="1106"/>
      <c r="L135" s="68">
        <f>L35+L53+L59+L64+L125+L133</f>
        <v>0</v>
      </c>
      <c r="M135" s="68">
        <f>M35+M53+M59+M64+M125+M133</f>
        <v>0</v>
      </c>
      <c r="N135" s="68">
        <f>N35+N53+N59+N64+N125+N133</f>
        <v>0</v>
      </c>
      <c r="O135" s="68"/>
      <c r="P135" s="68">
        <f>P35+P53+P59+P64+P125+P133</f>
        <v>0</v>
      </c>
      <c r="Q135" s="68">
        <f>Q35+Q53+Q59+Q64+Q125+Q133</f>
        <v>0</v>
      </c>
      <c r="R135" s="68"/>
      <c r="S135" s="68">
        <f>S35+S53+S59+S64+S125+S133</f>
        <v>0</v>
      </c>
      <c r="T135" s="68">
        <f>T35+T53+T59+T64+T125+T133</f>
        <v>0</v>
      </c>
      <c r="U135" s="68"/>
      <c r="V135" s="68">
        <f>V35+V53+V59+V64+V125+V133</f>
        <v>0</v>
      </c>
      <c r="W135" s="68">
        <f>W35+W53+W59+W64+W125+W133</f>
        <v>0</v>
      </c>
      <c r="X135" s="68"/>
      <c r="Y135" s="678">
        <f>Y35+Y53+Y59+Y64+Y125+Y133</f>
        <v>0</v>
      </c>
      <c r="Z135" s="678">
        <f>Z35+Z53+Z59+Z64+Z125+Z133</f>
        <v>0</v>
      </c>
      <c r="AA135" s="678">
        <f>AA35+AA53+AA59+AA64+AA125+AA133</f>
        <v>0</v>
      </c>
      <c r="AB135" s="68"/>
      <c r="AC135" s="68">
        <f t="shared" ref="AC135:AI135" si="107">AC35+AC53+AC59+AC64+AC125+AC133</f>
        <v>0</v>
      </c>
      <c r="AD135" s="68">
        <f t="shared" si="107"/>
        <v>0</v>
      </c>
      <c r="AE135" s="68">
        <f t="shared" si="107"/>
        <v>0</v>
      </c>
      <c r="AF135" s="68"/>
      <c r="AG135" s="678">
        <f t="shared" si="107"/>
        <v>0</v>
      </c>
      <c r="AH135" s="678">
        <f t="shared" si="107"/>
        <v>0</v>
      </c>
      <c r="AI135" s="678">
        <f t="shared" si="107"/>
        <v>0</v>
      </c>
      <c r="AJ135" s="133"/>
    </row>
    <row r="136" spans="1:36" x14ac:dyDescent="0.2">
      <c r="A136" s="52"/>
      <c r="B136" s="52"/>
      <c r="C136" s="94"/>
      <c r="D136" s="160"/>
      <c r="E136" s="56"/>
      <c r="F136" s="1061"/>
      <c r="G136" s="1068"/>
      <c r="H136" s="68"/>
      <c r="I136" s="68"/>
      <c r="J136" s="68"/>
      <c r="K136" s="1106"/>
      <c r="L136" s="68"/>
      <c r="M136" s="68"/>
      <c r="N136" s="68"/>
      <c r="O136" s="68"/>
      <c r="P136" s="68"/>
      <c r="Q136" s="68"/>
      <c r="R136" s="68"/>
      <c r="S136" s="68"/>
      <c r="T136" s="68"/>
      <c r="U136" s="68"/>
      <c r="V136" s="68"/>
      <c r="W136" s="68"/>
      <c r="X136" s="68"/>
      <c r="Y136" s="678"/>
      <c r="Z136" s="678"/>
      <c r="AA136" s="678"/>
      <c r="AB136" s="68"/>
      <c r="AC136" s="68"/>
      <c r="AD136" s="68"/>
      <c r="AE136" s="68"/>
      <c r="AF136" s="68"/>
      <c r="AG136" s="678"/>
      <c r="AH136" s="678"/>
      <c r="AI136" s="678"/>
      <c r="AJ136" s="133"/>
    </row>
    <row r="137" spans="1:36" x14ac:dyDescent="0.2">
      <c r="A137" s="813"/>
      <c r="B137" s="813"/>
      <c r="C137" s="901"/>
      <c r="D137" s="895"/>
      <c r="E137" s="802"/>
      <c r="F137" s="1098"/>
      <c r="G137" s="1110"/>
      <c r="H137" s="858"/>
      <c r="I137" s="858"/>
      <c r="J137" s="858"/>
      <c r="K137" s="1106"/>
      <c r="L137" s="858"/>
      <c r="M137" s="858"/>
      <c r="N137" s="858"/>
      <c r="O137" s="858"/>
      <c r="P137" s="858"/>
      <c r="Q137" s="858"/>
      <c r="R137" s="858"/>
      <c r="S137" s="858"/>
      <c r="T137" s="858"/>
      <c r="U137" s="858"/>
      <c r="V137" s="858"/>
      <c r="W137" s="858"/>
      <c r="X137" s="858"/>
      <c r="Y137" s="859"/>
      <c r="Z137" s="859"/>
      <c r="AA137" s="859"/>
      <c r="AB137" s="858"/>
      <c r="AC137" s="858"/>
      <c r="AD137" s="858"/>
      <c r="AE137" s="858"/>
      <c r="AF137" s="858"/>
      <c r="AG137" s="859"/>
      <c r="AH137" s="859"/>
      <c r="AI137" s="859"/>
      <c r="AJ137" s="133"/>
    </row>
    <row r="138" spans="1:36" x14ac:dyDescent="0.2">
      <c r="A138" s="52"/>
      <c r="B138" s="52"/>
      <c r="C138" s="25" t="s">
        <v>476</v>
      </c>
      <c r="D138" s="160"/>
      <c r="E138" s="56"/>
      <c r="F138" s="1061"/>
      <c r="G138" s="1068"/>
      <c r="H138" s="68"/>
      <c r="I138" s="68"/>
      <c r="J138" s="68"/>
      <c r="K138" s="1106"/>
      <c r="L138" s="68"/>
      <c r="M138" s="68"/>
      <c r="N138" s="68"/>
      <c r="O138" s="68"/>
      <c r="P138" s="68"/>
      <c r="Q138" s="68"/>
      <c r="R138" s="68"/>
      <c r="S138" s="68"/>
      <c r="T138" s="68"/>
      <c r="U138" s="68"/>
      <c r="V138" s="68"/>
      <c r="W138" s="68"/>
      <c r="X138" s="68"/>
      <c r="Y138" s="678"/>
      <c r="Z138" s="678"/>
      <c r="AA138" s="678"/>
      <c r="AB138" s="68"/>
      <c r="AC138" s="68"/>
      <c r="AD138" s="68"/>
      <c r="AE138" s="68"/>
      <c r="AF138" s="68"/>
      <c r="AG138" s="678"/>
      <c r="AH138" s="678"/>
      <c r="AI138" s="678"/>
      <c r="AJ138" s="133"/>
    </row>
    <row r="139" spans="1:36" x14ac:dyDescent="0.2">
      <c r="A139" s="52"/>
      <c r="B139" s="52"/>
      <c r="C139" s="94"/>
      <c r="D139" s="160"/>
      <c r="E139" s="56"/>
      <c r="F139" s="1061"/>
      <c r="G139" s="1068"/>
      <c r="H139" s="68"/>
      <c r="I139" s="68"/>
      <c r="J139" s="68"/>
      <c r="K139" s="1106"/>
      <c r="L139" s="68"/>
      <c r="M139" s="68"/>
      <c r="N139" s="68"/>
      <c r="O139" s="68"/>
      <c r="P139" s="68"/>
      <c r="Q139" s="68"/>
      <c r="R139" s="68"/>
      <c r="S139" s="68"/>
      <c r="T139" s="68"/>
      <c r="U139" s="68"/>
      <c r="V139" s="68"/>
      <c r="W139" s="68"/>
      <c r="X139" s="68"/>
      <c r="Y139" s="678"/>
      <c r="Z139" s="678"/>
      <c r="AA139" s="678"/>
      <c r="AB139" s="68"/>
      <c r="AC139" s="68"/>
      <c r="AD139" s="68"/>
      <c r="AE139" s="68"/>
      <c r="AF139" s="68"/>
      <c r="AG139" s="678"/>
      <c r="AH139" s="678"/>
      <c r="AI139" s="678"/>
      <c r="AJ139" s="133"/>
    </row>
    <row r="140" spans="1:36" x14ac:dyDescent="0.2">
      <c r="A140" s="52"/>
      <c r="B140" s="150" t="s">
        <v>745</v>
      </c>
      <c r="C140" s="173" t="s">
        <v>1372</v>
      </c>
      <c r="D140" s="160"/>
      <c r="E140" s="56"/>
      <c r="F140" s="1061"/>
      <c r="G140" s="1068"/>
      <c r="H140" s="68"/>
      <c r="I140" s="68"/>
      <c r="J140" s="68"/>
      <c r="K140" s="1106"/>
      <c r="L140" s="68"/>
      <c r="M140" s="68"/>
      <c r="N140" s="68"/>
      <c r="O140" s="68"/>
      <c r="P140" s="68"/>
      <c r="Q140" s="68"/>
      <c r="R140" s="68"/>
      <c r="S140" s="68"/>
      <c r="T140" s="68"/>
      <c r="U140" s="68"/>
      <c r="V140" s="68"/>
      <c r="W140" s="68"/>
      <c r="X140" s="68"/>
      <c r="Y140" s="678"/>
      <c r="Z140" s="678"/>
      <c r="AA140" s="678"/>
      <c r="AB140" s="68"/>
      <c r="AC140" s="68"/>
      <c r="AD140" s="68"/>
      <c r="AE140" s="68"/>
      <c r="AF140" s="68"/>
      <c r="AG140" s="678"/>
      <c r="AH140" s="678"/>
      <c r="AI140" s="678"/>
      <c r="AJ140" s="133"/>
    </row>
    <row r="141" spans="1:36" x14ac:dyDescent="0.2">
      <c r="A141" s="52"/>
      <c r="B141" s="52"/>
      <c r="C141" s="94"/>
      <c r="D141" s="160"/>
      <c r="E141" s="56"/>
      <c r="F141" s="1061"/>
      <c r="G141" s="1068"/>
      <c r="H141" s="68"/>
      <c r="I141" s="68"/>
      <c r="J141" s="68"/>
      <c r="K141" s="1106"/>
      <c r="L141" s="68"/>
      <c r="M141" s="68"/>
      <c r="N141" s="68"/>
      <c r="O141" s="68"/>
      <c r="P141" s="68"/>
      <c r="Q141" s="68"/>
      <c r="R141" s="68"/>
      <c r="S141" s="68"/>
      <c r="T141" s="68"/>
      <c r="U141" s="68"/>
      <c r="V141" s="68"/>
      <c r="W141" s="68"/>
      <c r="X141" s="68"/>
      <c r="Y141" s="678"/>
      <c r="Z141" s="678"/>
      <c r="AA141" s="678"/>
      <c r="AB141" s="68"/>
      <c r="AC141" s="68"/>
      <c r="AD141" s="68"/>
      <c r="AE141" s="68"/>
      <c r="AF141" s="68"/>
      <c r="AG141" s="678"/>
      <c r="AH141" s="678"/>
      <c r="AI141" s="678"/>
      <c r="AJ141" s="133"/>
    </row>
    <row r="142" spans="1:36" x14ac:dyDescent="0.2">
      <c r="A142" s="52" t="s">
        <v>824</v>
      </c>
      <c r="B142" s="65" t="s">
        <v>477</v>
      </c>
      <c r="C142" s="65" t="s">
        <v>1349</v>
      </c>
      <c r="D142" s="64" t="s">
        <v>953</v>
      </c>
      <c r="E142" s="64" t="s">
        <v>990</v>
      </c>
      <c r="F142" s="1061" t="s">
        <v>625</v>
      </c>
      <c r="G142" s="1068" t="s">
        <v>807</v>
      </c>
      <c r="H142" s="145">
        <v>1370</v>
      </c>
      <c r="I142" s="68"/>
      <c r="J142" s="174">
        <f t="shared" ref="J142" si="108">SUM(H142:I142)</f>
        <v>1370</v>
      </c>
      <c r="K142" s="1106"/>
      <c r="L142" s="145"/>
      <c r="M142" s="145"/>
      <c r="N142" s="165">
        <f>SUM(L142:M142)</f>
        <v>0</v>
      </c>
      <c r="O142" s="65"/>
      <c r="P142" s="75"/>
      <c r="Q142" s="137"/>
      <c r="R142" s="187"/>
      <c r="S142" s="165"/>
      <c r="T142" s="187"/>
      <c r="U142" s="187"/>
      <c r="V142" s="165"/>
      <c r="W142" s="165"/>
      <c r="X142" s="187"/>
      <c r="Y142" s="696">
        <f>L142+P142+S142+V142</f>
        <v>0</v>
      </c>
      <c r="Z142" s="696"/>
      <c r="AA142" s="696">
        <f>SUM(Y142:Z142)</f>
        <v>0</v>
      </c>
      <c r="AB142" s="187"/>
      <c r="AC142" s="131">
        <f>L142+P142+S142+V142</f>
        <v>0</v>
      </c>
      <c r="AD142" s="131">
        <f>M142+Q142+T142+W142</f>
        <v>0</v>
      </c>
      <c r="AE142" s="174">
        <f>SUM(AC142:AD142)</f>
        <v>0</v>
      </c>
      <c r="AF142" s="68"/>
      <c r="AG142" s="702">
        <f>Y142-AC142</f>
        <v>0</v>
      </c>
      <c r="AH142" s="702"/>
      <c r="AI142" s="696">
        <f>SUM(AG142:AH142)</f>
        <v>0</v>
      </c>
      <c r="AJ142" s="581" t="s">
        <v>1476</v>
      </c>
    </row>
    <row r="143" spans="1:36" x14ac:dyDescent="0.2">
      <c r="A143" s="173" t="s">
        <v>42</v>
      </c>
      <c r="B143" s="105" t="s">
        <v>625</v>
      </c>
      <c r="C143" s="81" t="s">
        <v>593</v>
      </c>
      <c r="D143" s="83"/>
      <c r="E143" s="64"/>
      <c r="F143" s="1061"/>
      <c r="G143" s="1068"/>
      <c r="H143" s="68">
        <f>SUM(H142:H142)</f>
        <v>1370</v>
      </c>
      <c r="I143" s="68"/>
      <c r="J143" s="68">
        <f>SUM(J142:J142)</f>
        <v>1370</v>
      </c>
      <c r="K143" s="1106"/>
      <c r="L143" s="68">
        <f>SUM(L142:L142)</f>
        <v>0</v>
      </c>
      <c r="M143" s="68"/>
      <c r="N143" s="68">
        <f>SUM(N142:N142)</f>
        <v>0</v>
      </c>
      <c r="O143" s="68"/>
      <c r="P143" s="68">
        <f>SUM(P142:P142)</f>
        <v>0</v>
      </c>
      <c r="Q143" s="68"/>
      <c r="R143" s="68"/>
      <c r="S143" s="68">
        <f>SUM(S142:S142)</f>
        <v>0</v>
      </c>
      <c r="T143" s="68"/>
      <c r="U143" s="68"/>
      <c r="V143" s="68">
        <f>SUM(V142:V142)</f>
        <v>0</v>
      </c>
      <c r="W143" s="68"/>
      <c r="X143" s="68"/>
      <c r="Y143" s="678">
        <f>SUM(Y142:Y142)</f>
        <v>0</v>
      </c>
      <c r="Z143" s="678"/>
      <c r="AA143" s="678">
        <f>SUM(AA142:AA142)</f>
        <v>0</v>
      </c>
      <c r="AB143" s="68"/>
      <c r="AC143" s="68">
        <f>SUM(AC142:AC142)</f>
        <v>0</v>
      </c>
      <c r="AD143" s="68">
        <f>SUM(AD142:AD142)</f>
        <v>0</v>
      </c>
      <c r="AE143" s="68">
        <f>SUM(AE142:AE142)</f>
        <v>0</v>
      </c>
      <c r="AF143" s="38"/>
      <c r="AG143" s="678">
        <f>SUM(AG142:AG142)</f>
        <v>0</v>
      </c>
      <c r="AH143" s="678"/>
      <c r="AI143" s="678">
        <f>SUM(AI142:AI142)</f>
        <v>0</v>
      </c>
      <c r="AJ143" s="133"/>
    </row>
    <row r="144" spans="1:36" x14ac:dyDescent="0.2">
      <c r="A144" s="52"/>
      <c r="B144" s="52"/>
      <c r="C144" s="94"/>
      <c r="D144" s="160"/>
      <c r="E144" s="56"/>
      <c r="F144" s="1061"/>
      <c r="G144" s="1068"/>
      <c r="H144" s="68"/>
      <c r="I144" s="68"/>
      <c r="J144" s="68"/>
      <c r="K144" s="1106"/>
      <c r="L144" s="68"/>
      <c r="M144" s="68"/>
      <c r="N144" s="68"/>
      <c r="O144" s="68"/>
      <c r="P144" s="68"/>
      <c r="Q144" s="68"/>
      <c r="R144" s="68"/>
      <c r="S144" s="68"/>
      <c r="T144" s="68"/>
      <c r="U144" s="68"/>
      <c r="V144" s="68"/>
      <c r="W144" s="68"/>
      <c r="X144" s="68"/>
      <c r="Y144" s="678"/>
      <c r="Z144" s="678"/>
      <c r="AA144" s="678"/>
      <c r="AB144" s="68"/>
      <c r="AC144" s="68"/>
      <c r="AD144" s="68"/>
      <c r="AE144" s="68"/>
      <c r="AF144" s="68"/>
      <c r="AG144" s="678"/>
      <c r="AH144" s="678"/>
      <c r="AI144" s="678"/>
      <c r="AJ144" s="133"/>
    </row>
    <row r="145" spans="1:36" x14ac:dyDescent="0.2">
      <c r="A145" s="301" t="s">
        <v>824</v>
      </c>
      <c r="B145" s="65" t="s">
        <v>918</v>
      </c>
      <c r="C145" s="128" t="s">
        <v>919</v>
      </c>
      <c r="D145" s="64" t="s">
        <v>920</v>
      </c>
      <c r="E145" s="64" t="s">
        <v>1068</v>
      </c>
      <c r="F145" s="1061" t="s">
        <v>626</v>
      </c>
      <c r="G145" s="1068" t="s">
        <v>1267</v>
      </c>
      <c r="H145" s="35"/>
      <c r="I145" s="68"/>
      <c r="J145" s="174">
        <f t="shared" ref="J145" si="109">SUM(H145:I145)</f>
        <v>0</v>
      </c>
      <c r="K145" s="1106"/>
      <c r="L145" s="35"/>
      <c r="M145" s="35"/>
      <c r="N145" s="66">
        <f>SUM(L145:M145)</f>
        <v>0</v>
      </c>
      <c r="O145" s="65"/>
      <c r="P145" s="175"/>
      <c r="Q145" s="175"/>
      <c r="R145" s="175"/>
      <c r="S145" s="36"/>
      <c r="T145" s="175"/>
      <c r="U145" s="65"/>
      <c r="V145" s="192"/>
      <c r="W145" s="192"/>
      <c r="X145" s="267"/>
      <c r="Y145" s="696">
        <f>L145+P145+S145+V145</f>
        <v>0</v>
      </c>
      <c r="Z145" s="696"/>
      <c r="AA145" s="696">
        <f>SUM(Y145:Z145)</f>
        <v>0</v>
      </c>
      <c r="AB145" s="267"/>
      <c r="AC145" s="33">
        <f>L145+P145+S145+V145</f>
        <v>0</v>
      </c>
      <c r="AD145" s="34"/>
      <c r="AE145" s="73">
        <f>SUM(AC145:AD145)</f>
        <v>0</v>
      </c>
      <c r="AF145" s="68"/>
      <c r="AG145" s="702">
        <f>Y145-AC145</f>
        <v>0</v>
      </c>
      <c r="AH145" s="702"/>
      <c r="AI145" s="696">
        <f>SUM(AG145:AH145)</f>
        <v>0</v>
      </c>
      <c r="AJ145" s="133"/>
    </row>
    <row r="146" spans="1:36" x14ac:dyDescent="0.2">
      <c r="A146" s="534" t="s">
        <v>43</v>
      </c>
      <c r="B146" s="105" t="s">
        <v>626</v>
      </c>
      <c r="C146" s="139" t="s">
        <v>594</v>
      </c>
      <c r="D146" s="160"/>
      <c r="E146" s="56"/>
      <c r="F146" s="1099"/>
      <c r="G146" s="1068"/>
      <c r="H146" s="68">
        <f>SUM(H145:H145)</f>
        <v>0</v>
      </c>
      <c r="I146" s="68"/>
      <c r="J146" s="68">
        <f>SUM(J145:J145)</f>
        <v>0</v>
      </c>
      <c r="K146" s="1106"/>
      <c r="L146" s="68">
        <f>SUM(L145:L145)</f>
        <v>0</v>
      </c>
      <c r="M146" s="68"/>
      <c r="N146" s="68">
        <f>SUM(N145:N145)</f>
        <v>0</v>
      </c>
      <c r="O146" s="68"/>
      <c r="P146" s="68">
        <f>SUM(P145:P145)</f>
        <v>0</v>
      </c>
      <c r="Q146" s="68"/>
      <c r="R146" s="68"/>
      <c r="S146" s="68">
        <f>SUM(S145:S145)</f>
        <v>0</v>
      </c>
      <c r="T146" s="68"/>
      <c r="U146" s="68"/>
      <c r="V146" s="68">
        <f>SUM(V145:V145)</f>
        <v>0</v>
      </c>
      <c r="W146" s="68"/>
      <c r="X146" s="68"/>
      <c r="Y146" s="678">
        <f>SUM(Y145:Y145)</f>
        <v>0</v>
      </c>
      <c r="Z146" s="678"/>
      <c r="AA146" s="678">
        <f>SUM(AA145:AA145)</f>
        <v>0</v>
      </c>
      <c r="AB146" s="68"/>
      <c r="AC146" s="68">
        <f>SUM(AC145:AC145)</f>
        <v>0</v>
      </c>
      <c r="AD146" s="68"/>
      <c r="AE146" s="68">
        <f>SUM(AE145:AE145)</f>
        <v>0</v>
      </c>
      <c r="AF146" s="68"/>
      <c r="AG146" s="678">
        <f>SUM(AG145:AG145)</f>
        <v>0</v>
      </c>
      <c r="AH146" s="678"/>
      <c r="AI146" s="678">
        <f>SUM(AI145:AI145)</f>
        <v>0</v>
      </c>
      <c r="AJ146" s="133"/>
    </row>
    <row r="147" spans="1:36" x14ac:dyDescent="0.2">
      <c r="A147" s="52"/>
      <c r="B147" s="52"/>
      <c r="C147" s="94"/>
      <c r="D147" s="160"/>
      <c r="E147" s="56"/>
      <c r="F147" s="1099"/>
      <c r="G147" s="1068"/>
      <c r="H147" s="68"/>
      <c r="I147" s="68"/>
      <c r="J147" s="68"/>
      <c r="K147" s="1146"/>
      <c r="L147" s="74"/>
      <c r="M147" s="68"/>
      <c r="N147" s="68"/>
      <c r="O147" s="74"/>
      <c r="P147" s="74"/>
      <c r="Q147" s="74"/>
      <c r="R147" s="74"/>
      <c r="S147" s="74"/>
      <c r="T147" s="68"/>
      <c r="U147" s="74"/>
      <c r="V147" s="74"/>
      <c r="W147" s="74"/>
      <c r="X147" s="74"/>
      <c r="Y147" s="678"/>
      <c r="Z147" s="678"/>
      <c r="AA147" s="678"/>
      <c r="AB147" s="74"/>
      <c r="AC147" s="68"/>
      <c r="AD147" s="68"/>
      <c r="AE147" s="68"/>
      <c r="AF147" s="68"/>
      <c r="AG147" s="678"/>
      <c r="AH147" s="678"/>
      <c r="AI147" s="678"/>
      <c r="AJ147" s="133"/>
    </row>
    <row r="148" spans="1:36" x14ac:dyDescent="0.2">
      <c r="A148" s="307"/>
      <c r="B148" s="65" t="s">
        <v>741</v>
      </c>
      <c r="C148" s="65" t="s">
        <v>1373</v>
      </c>
      <c r="D148" s="64" t="s">
        <v>842</v>
      </c>
      <c r="E148" s="64" t="s">
        <v>988</v>
      </c>
      <c r="F148" s="1099" t="s">
        <v>627</v>
      </c>
      <c r="G148" s="1068" t="s">
        <v>807</v>
      </c>
      <c r="H148" s="68"/>
      <c r="I148" s="145">
        <v>454</v>
      </c>
      <c r="J148" s="174">
        <f>SUM(H148:I148)</f>
        <v>454</v>
      </c>
      <c r="K148" s="1146"/>
      <c r="L148" s="29"/>
      <c r="M148" s="145"/>
      <c r="N148" s="145">
        <f>SUM(L148:M148)</f>
        <v>0</v>
      </c>
      <c r="O148" s="29"/>
      <c r="P148" s="29"/>
      <c r="Q148" s="29"/>
      <c r="R148" s="29"/>
      <c r="S148" s="29"/>
      <c r="T148" s="137"/>
      <c r="U148" s="29"/>
      <c r="V148" s="29"/>
      <c r="W148" s="29"/>
      <c r="X148" s="29"/>
      <c r="Y148" s="696"/>
      <c r="Z148" s="696">
        <f>M148+Q148+T148+W148</f>
        <v>0</v>
      </c>
      <c r="AA148" s="696">
        <f>SUM(Y148:Z148)</f>
        <v>0</v>
      </c>
      <c r="AB148" s="29"/>
      <c r="AC148" s="145"/>
      <c r="AD148" s="145">
        <f>M148+Q148+T148</f>
        <v>0</v>
      </c>
      <c r="AE148" s="145">
        <f>SUM(AC148:AD148)</f>
        <v>0</v>
      </c>
      <c r="AF148" s="68"/>
      <c r="AG148" s="702"/>
      <c r="AH148" s="702">
        <f>Z148-AD148</f>
        <v>0</v>
      </c>
      <c r="AI148" s="696">
        <f>SUM(AG148:AH148)</f>
        <v>0</v>
      </c>
      <c r="AJ148" s="1045" t="s">
        <v>1477</v>
      </c>
    </row>
    <row r="149" spans="1:36" x14ac:dyDescent="0.2">
      <c r="A149" s="22" t="s">
        <v>44</v>
      </c>
      <c r="B149" s="81" t="s">
        <v>627</v>
      </c>
      <c r="C149" s="81" t="s">
        <v>595</v>
      </c>
      <c r="D149" s="83"/>
      <c r="E149" s="83"/>
      <c r="F149" s="1062"/>
      <c r="G149" s="1062"/>
      <c r="H149" s="68"/>
      <c r="I149" s="68">
        <f>SUM(I148:I148)</f>
        <v>454</v>
      </c>
      <c r="J149" s="68">
        <f>SUM(J148:J148)</f>
        <v>454</v>
      </c>
      <c r="K149" s="1114"/>
      <c r="L149" s="68"/>
      <c r="M149" s="68">
        <f>SUM(M148)</f>
        <v>0</v>
      </c>
      <c r="N149" s="68">
        <f>SUM(N148)</f>
        <v>0</v>
      </c>
      <c r="O149" s="68"/>
      <c r="P149" s="68"/>
      <c r="Q149" s="68">
        <f>SUM(Q148)</f>
        <v>0</v>
      </c>
      <c r="R149" s="68"/>
      <c r="S149" s="68"/>
      <c r="T149" s="68">
        <f>SUM(T148)</f>
        <v>0</v>
      </c>
      <c r="U149" s="68"/>
      <c r="V149" s="68">
        <f>SUM(V148)</f>
        <v>0</v>
      </c>
      <c r="W149" s="68">
        <f>SUM(W148)</f>
        <v>0</v>
      </c>
      <c r="X149" s="68"/>
      <c r="Y149" s="678"/>
      <c r="Z149" s="678">
        <f>SUM(Z148)</f>
        <v>0</v>
      </c>
      <c r="AA149" s="678">
        <f>SUM(AA148)</f>
        <v>0</v>
      </c>
      <c r="AB149" s="68"/>
      <c r="AC149" s="68"/>
      <c r="AD149" s="68">
        <f>SUM(AD148)</f>
        <v>0</v>
      </c>
      <c r="AE149" s="68">
        <f>SUM(AE148)</f>
        <v>0</v>
      </c>
      <c r="AF149" s="68"/>
      <c r="AG149" s="678"/>
      <c r="AH149" s="678">
        <f>SUM(AH148:AH148)</f>
        <v>0</v>
      </c>
      <c r="AI149" s="678">
        <f>SUM(AI148:AI148)</f>
        <v>0</v>
      </c>
      <c r="AJ149" s="133"/>
    </row>
    <row r="150" spans="1:36" x14ac:dyDescent="0.2">
      <c r="A150" s="52"/>
      <c r="B150" s="52"/>
      <c r="C150" s="94"/>
      <c r="D150" s="160"/>
      <c r="E150" s="56"/>
      <c r="F150" s="56"/>
      <c r="G150" s="129"/>
      <c r="H150" s="68"/>
      <c r="I150" s="68"/>
      <c r="J150" s="68"/>
      <c r="K150" s="927"/>
      <c r="L150" s="68"/>
      <c r="M150" s="68"/>
      <c r="N150" s="68"/>
      <c r="O150" s="68"/>
      <c r="P150" s="68"/>
      <c r="Q150" s="68"/>
      <c r="R150" s="68"/>
      <c r="S150" s="68"/>
      <c r="T150" s="68"/>
      <c r="U150" s="68"/>
      <c r="V150" s="68"/>
      <c r="W150" s="68"/>
      <c r="X150" s="68"/>
      <c r="Y150" s="678"/>
      <c r="Z150" s="678"/>
      <c r="AA150" s="678"/>
      <c r="AB150" s="68"/>
      <c r="AC150" s="68"/>
      <c r="AD150" s="68"/>
      <c r="AE150" s="68"/>
      <c r="AF150" s="68"/>
      <c r="AG150" s="678"/>
      <c r="AH150" s="678"/>
      <c r="AI150" s="678"/>
      <c r="AJ150" s="133"/>
    </row>
    <row r="151" spans="1:36" x14ac:dyDescent="0.2">
      <c r="A151" s="52"/>
      <c r="B151" s="52"/>
      <c r="C151" s="94" t="s">
        <v>179</v>
      </c>
      <c r="D151" s="160"/>
      <c r="E151" s="56"/>
      <c r="F151" s="56"/>
      <c r="G151" s="129"/>
      <c r="H151" s="68">
        <f>H143+H146+H149</f>
        <v>1370</v>
      </c>
      <c r="I151" s="68">
        <f>I143+I146+I149</f>
        <v>454</v>
      </c>
      <c r="J151" s="68">
        <f>J143+J146+J149</f>
        <v>1824</v>
      </c>
      <c r="K151" s="927"/>
      <c r="L151" s="68">
        <f t="shared" ref="L151:M151" si="110">L143+L146+L149</f>
        <v>0</v>
      </c>
      <c r="M151" s="68">
        <f t="shared" si="110"/>
        <v>0</v>
      </c>
      <c r="N151" s="68">
        <f>N143+N146+N149</f>
        <v>0</v>
      </c>
      <c r="O151" s="68"/>
      <c r="P151" s="68">
        <f t="shared" ref="P151:AH151" si="111">P143+P146+P149</f>
        <v>0</v>
      </c>
      <c r="Q151" s="68">
        <f t="shared" si="111"/>
        <v>0</v>
      </c>
      <c r="R151" s="68"/>
      <c r="S151" s="68">
        <f t="shared" si="111"/>
        <v>0</v>
      </c>
      <c r="T151" s="68">
        <f t="shared" si="111"/>
        <v>0</v>
      </c>
      <c r="U151" s="68"/>
      <c r="V151" s="68">
        <f t="shared" si="111"/>
        <v>0</v>
      </c>
      <c r="W151" s="68">
        <f t="shared" si="111"/>
        <v>0</v>
      </c>
      <c r="X151" s="68"/>
      <c r="Y151" s="678">
        <f t="shared" si="111"/>
        <v>0</v>
      </c>
      <c r="Z151" s="678">
        <f t="shared" si="111"/>
        <v>0</v>
      </c>
      <c r="AA151" s="678">
        <f t="shared" si="111"/>
        <v>0</v>
      </c>
      <c r="AB151" s="68"/>
      <c r="AC151" s="68">
        <f t="shared" si="111"/>
        <v>0</v>
      </c>
      <c r="AD151" s="68">
        <f t="shared" si="111"/>
        <v>0</v>
      </c>
      <c r="AE151" s="68">
        <f t="shared" si="111"/>
        <v>0</v>
      </c>
      <c r="AF151" s="68"/>
      <c r="AG151" s="678">
        <f t="shared" si="111"/>
        <v>0</v>
      </c>
      <c r="AH151" s="678">
        <f t="shared" si="111"/>
        <v>0</v>
      </c>
      <c r="AI151" s="678">
        <f>AI143+AI146+AI149</f>
        <v>0</v>
      </c>
      <c r="AJ151" s="133"/>
    </row>
    <row r="152" spans="1:36" ht="8.1" customHeight="1" thickBot="1" x14ac:dyDescent="0.25">
      <c r="A152" s="52"/>
      <c r="B152" s="52"/>
      <c r="C152" s="94"/>
      <c r="D152" s="94"/>
      <c r="E152" s="56"/>
      <c r="F152" s="56"/>
      <c r="G152" s="56"/>
      <c r="H152" s="169"/>
      <c r="I152" s="169"/>
      <c r="J152" s="169"/>
      <c r="K152" s="953"/>
      <c r="L152" s="169"/>
      <c r="M152" s="169"/>
      <c r="N152" s="169"/>
      <c r="O152" s="169"/>
      <c r="P152" s="169"/>
      <c r="Q152" s="169"/>
      <c r="R152" s="169"/>
      <c r="S152" s="169"/>
      <c r="T152" s="169"/>
      <c r="U152" s="169"/>
      <c r="V152" s="169"/>
      <c r="W152" s="169"/>
      <c r="X152" s="169"/>
      <c r="Y152" s="732"/>
      <c r="Z152" s="732"/>
      <c r="AA152" s="732"/>
      <c r="AB152" s="169"/>
      <c r="AC152" s="169"/>
      <c r="AD152" s="169"/>
      <c r="AE152" s="169"/>
      <c r="AF152" s="169"/>
      <c r="AG152" s="732"/>
      <c r="AH152" s="732"/>
      <c r="AI152" s="732"/>
      <c r="AJ152" s="133"/>
    </row>
    <row r="153" spans="1:36" ht="12.75" customHeight="1" thickBot="1" x14ac:dyDescent="0.25">
      <c r="A153" s="107"/>
      <c r="B153" s="107"/>
      <c r="C153" s="107"/>
      <c r="D153" s="107"/>
      <c r="E153" s="107"/>
      <c r="F153" s="107"/>
      <c r="G153" s="107"/>
      <c r="H153" s="44"/>
      <c r="I153" s="44"/>
      <c r="J153" s="44"/>
      <c r="K153" s="107"/>
      <c r="L153" s="107"/>
      <c r="M153" s="107"/>
      <c r="N153" s="107"/>
      <c r="O153" s="107"/>
      <c r="P153" s="107"/>
      <c r="Q153" s="487"/>
      <c r="R153" s="107"/>
      <c r="S153" s="107"/>
      <c r="T153" s="107"/>
      <c r="U153" s="107"/>
      <c r="V153" s="107"/>
      <c r="W153" s="107"/>
      <c r="X153" s="107"/>
      <c r="Y153" s="701"/>
      <c r="Z153" s="701"/>
      <c r="AA153" s="701"/>
      <c r="AB153" s="107"/>
      <c r="AC153" s="44"/>
      <c r="AD153" s="44"/>
      <c r="AE153" s="44"/>
      <c r="AF153" s="44"/>
      <c r="AG153" s="690"/>
      <c r="AH153" s="690"/>
      <c r="AI153" s="690"/>
      <c r="AJ153" s="133"/>
    </row>
    <row r="154" spans="1:36" x14ac:dyDescent="0.2">
      <c r="Q154" s="109">
        <f>SUM(P135:Q135)</f>
        <v>0</v>
      </c>
      <c r="AJ154" s="133"/>
    </row>
    <row r="155" spans="1:36" ht="18.75" x14ac:dyDescent="0.3">
      <c r="A155" s="308"/>
      <c r="N155" s="109"/>
    </row>
    <row r="158" spans="1:36" x14ac:dyDescent="0.2">
      <c r="N158" s="109"/>
    </row>
    <row r="159" spans="1:36" x14ac:dyDescent="0.2">
      <c r="N159" s="109"/>
    </row>
    <row r="160" spans="1:36" x14ac:dyDescent="0.2">
      <c r="N160" s="109"/>
      <c r="P160" s="96">
        <v>15926.259842519685</v>
      </c>
      <c r="Q160" s="96">
        <v>4299.3701574803154</v>
      </c>
    </row>
    <row r="161" spans="14:14" x14ac:dyDescent="0.2">
      <c r="N161" s="109"/>
    </row>
    <row r="162" spans="14:14" x14ac:dyDescent="0.2">
      <c r="N162" s="109"/>
    </row>
  </sheetData>
  <mergeCells count="11">
    <mergeCell ref="AG3:AI3"/>
    <mergeCell ref="H3:J3"/>
    <mergeCell ref="Y4:AA4"/>
    <mergeCell ref="AG4:AI4"/>
    <mergeCell ref="A1:AE1"/>
    <mergeCell ref="L3:N3"/>
    <mergeCell ref="P3:Q3"/>
    <mergeCell ref="S3:T3"/>
    <mergeCell ref="V3:W3"/>
    <mergeCell ref="Y3:AA3"/>
    <mergeCell ref="AC3:AE3"/>
  </mergeCells>
  <printOptions horizontalCentered="1" verticalCentered="1"/>
  <pageMargins left="0.19685039370078741" right="0.19685039370078741" top="0.6692913385826772" bottom="0.6692913385826772" header="0.31496062992125984" footer="0.27559055118110237"/>
  <pageSetup paperSize="9" scale="70" orientation="landscape" r:id="rId1"/>
  <headerFooter alignWithMargins="0">
    <oddFooter>&amp;C&amp;F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7">
    <tabColor rgb="FF7030A0"/>
  </sheetPr>
  <dimension ref="A1:AJ67"/>
  <sheetViews>
    <sheetView topLeftCell="A6" zoomScale="80" zoomScaleNormal="80" workbookViewId="0">
      <pane xSplit="7" ySplit="5" topLeftCell="H11" activePane="bottomRight" state="frozen"/>
      <selection activeCell="M19" sqref="M19"/>
      <selection pane="topRight" activeCell="M19" sqref="M19"/>
      <selection pane="bottomLeft" activeCell="M19" sqref="M19"/>
      <selection pane="bottomRight" activeCell="M19" sqref="M19"/>
    </sheetView>
  </sheetViews>
  <sheetFormatPr defaultRowHeight="12.75" x14ac:dyDescent="0.2"/>
  <cols>
    <col min="1" max="1" width="9.7109375" customWidth="1"/>
    <col min="2" max="2" width="8.7109375" customWidth="1"/>
    <col min="3" max="3" width="46.140625" customWidth="1"/>
    <col min="4" max="4" width="9.42578125" customWidth="1"/>
    <col min="5" max="5" width="8.28515625" hidden="1" customWidth="1"/>
    <col min="6" max="6" width="5.28515625" customWidth="1"/>
    <col min="7" max="10" width="9.7109375" customWidth="1"/>
    <col min="11" max="11" width="1.7109375" customWidth="1"/>
    <col min="12" max="12" width="8" customWidth="1"/>
    <col min="13" max="14" width="7.85546875" customWidth="1"/>
    <col min="15" max="15" width="1.7109375" hidden="1" customWidth="1"/>
    <col min="16" max="17" width="9.7109375" hidden="1" customWidth="1"/>
    <col min="18" max="18" width="1.7109375" hidden="1" customWidth="1"/>
    <col min="19" max="20" width="9.7109375" hidden="1" customWidth="1"/>
    <col min="21" max="21" width="1.7109375" customWidth="1"/>
    <col min="22" max="23" width="9.7109375" hidden="1" customWidth="1"/>
    <col min="24" max="24" width="1.7109375" hidden="1" customWidth="1"/>
    <col min="25" max="27" width="9.7109375" hidden="1" customWidth="1"/>
    <col min="28" max="28" width="1.7109375" hidden="1" customWidth="1"/>
    <col min="29" max="31" width="9.7109375" customWidth="1"/>
    <col min="32" max="32" width="1.7109375" hidden="1" customWidth="1"/>
    <col min="33" max="35" width="9.7109375" hidden="1"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6" x14ac:dyDescent="0.2">
      <c r="A2" s="1720" t="s">
        <v>492</v>
      </c>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row>
    <row r="3" spans="1:36"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6"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6" ht="16.5" thickBot="1" x14ac:dyDescent="0.3">
      <c r="A5" s="3"/>
      <c r="B5" s="3"/>
      <c r="C5" s="3"/>
      <c r="D5" s="3"/>
      <c r="E5" s="3"/>
      <c r="F5" s="3"/>
      <c r="G5" s="3"/>
      <c r="H5" s="3"/>
      <c r="I5" s="3"/>
      <c r="J5" s="3"/>
      <c r="K5" s="3"/>
      <c r="L5" s="3"/>
      <c r="M5" s="3"/>
      <c r="N5" s="4"/>
      <c r="O5" s="1"/>
      <c r="P5" s="1"/>
      <c r="Q5" s="1"/>
      <c r="R5" s="1"/>
      <c r="S5" s="1"/>
      <c r="T5" s="1"/>
      <c r="U5" s="1"/>
      <c r="V5" s="1"/>
      <c r="W5" s="1"/>
      <c r="X5" s="1"/>
      <c r="Y5" s="730"/>
      <c r="Z5" s="730"/>
      <c r="AA5" s="730"/>
      <c r="AB5" s="1"/>
      <c r="AC5" s="1"/>
      <c r="AD5" s="1"/>
      <c r="AE5" s="1"/>
    </row>
    <row r="6" spans="1:36" ht="13.5" thickBot="1" x14ac:dyDescent="0.25">
      <c r="A6" s="51" t="s">
        <v>113</v>
      </c>
      <c r="B6" s="7" t="s">
        <v>478</v>
      </c>
      <c r="C6" s="51" t="s">
        <v>1279</v>
      </c>
      <c r="D6" s="7" t="s">
        <v>308</v>
      </c>
      <c r="E6" s="7" t="s">
        <v>479</v>
      </c>
      <c r="F6" s="563" t="s">
        <v>972</v>
      </c>
      <c r="G6" s="563" t="s">
        <v>778</v>
      </c>
      <c r="H6" s="1721" t="s">
        <v>1471</v>
      </c>
      <c r="I6" s="1721"/>
      <c r="J6" s="1721"/>
      <c r="K6" s="563"/>
      <c r="L6" s="1721" t="s">
        <v>1510</v>
      </c>
      <c r="M6" s="1721"/>
      <c r="N6" s="1721"/>
      <c r="O6" s="293"/>
      <c r="P6" s="1722" t="s">
        <v>1332</v>
      </c>
      <c r="Q6" s="1723"/>
      <c r="R6" s="293"/>
      <c r="S6" s="1722" t="s">
        <v>1512</v>
      </c>
      <c r="T6" s="1723"/>
      <c r="U6" s="293"/>
      <c r="V6" s="1722" t="s">
        <v>123</v>
      </c>
      <c r="W6" s="1724"/>
      <c r="X6" s="293"/>
      <c r="Y6" s="1725" t="s">
        <v>1511</v>
      </c>
      <c r="Z6" s="1726"/>
      <c r="AA6" s="1726"/>
      <c r="AB6" s="293"/>
      <c r="AC6" s="1721" t="s">
        <v>1511</v>
      </c>
      <c r="AD6" s="1721"/>
      <c r="AE6" s="1721"/>
      <c r="AF6" s="1223"/>
      <c r="AG6" s="1725"/>
      <c r="AH6" s="1726"/>
      <c r="AI6" s="1726"/>
      <c r="AJ6" s="96"/>
    </row>
    <row r="7" spans="1:36" x14ac:dyDescent="0.2">
      <c r="A7" s="6" t="s">
        <v>114</v>
      </c>
      <c r="B7" s="6" t="s">
        <v>311</v>
      </c>
      <c r="C7" s="6" t="s">
        <v>295</v>
      </c>
      <c r="D7" s="8" t="s">
        <v>116</v>
      </c>
      <c r="E7" s="6" t="s">
        <v>220</v>
      </c>
      <c r="F7" s="6" t="s">
        <v>38</v>
      </c>
      <c r="G7" s="6" t="s">
        <v>779</v>
      </c>
      <c r="H7" s="22" t="s">
        <v>296</v>
      </c>
      <c r="I7" s="22" t="s">
        <v>368</v>
      </c>
      <c r="J7" s="22" t="s">
        <v>369</v>
      </c>
      <c r="K7" s="968"/>
      <c r="L7" s="22" t="s">
        <v>296</v>
      </c>
      <c r="M7" s="22" t="s">
        <v>368</v>
      </c>
      <c r="N7" s="22" t="s">
        <v>369</v>
      </c>
      <c r="O7" s="22"/>
      <c r="P7" s="22" t="s">
        <v>296</v>
      </c>
      <c r="Q7" s="22" t="s">
        <v>368</v>
      </c>
      <c r="R7" s="22"/>
      <c r="S7" s="22" t="s">
        <v>296</v>
      </c>
      <c r="T7" s="22" t="s">
        <v>368</v>
      </c>
      <c r="U7" s="22"/>
      <c r="V7" s="22" t="s">
        <v>296</v>
      </c>
      <c r="W7" s="22" t="s">
        <v>368</v>
      </c>
      <c r="X7" s="22"/>
      <c r="Y7" s="1727" t="s">
        <v>1273</v>
      </c>
      <c r="Z7" s="1728"/>
      <c r="AA7" s="1729"/>
      <c r="AB7" s="22"/>
      <c r="AC7" s="22" t="s">
        <v>296</v>
      </c>
      <c r="AD7" s="22" t="s">
        <v>368</v>
      </c>
      <c r="AE7" s="22" t="s">
        <v>369</v>
      </c>
      <c r="AF7" s="22"/>
      <c r="AG7" s="1727" t="s">
        <v>1274</v>
      </c>
      <c r="AH7" s="1728"/>
      <c r="AI7" s="1729"/>
    </row>
    <row r="8" spans="1:36" ht="13.5" thickBot="1" x14ac:dyDescent="0.25">
      <c r="A8" s="9" t="s">
        <v>370</v>
      </c>
      <c r="B8" s="10" t="s">
        <v>371</v>
      </c>
      <c r="C8" s="9"/>
      <c r="D8" s="9" t="s">
        <v>115</v>
      </c>
      <c r="E8" s="10" t="s">
        <v>221</v>
      </c>
      <c r="F8" s="10"/>
      <c r="G8" s="10" t="s">
        <v>780</v>
      </c>
      <c r="H8" s="98"/>
      <c r="I8" s="98"/>
      <c r="J8" s="98"/>
      <c r="K8" s="10"/>
      <c r="L8" s="98"/>
      <c r="M8" s="98"/>
      <c r="N8" s="98"/>
      <c r="O8" s="98"/>
      <c r="P8" s="98"/>
      <c r="Q8" s="98"/>
      <c r="R8" s="98"/>
      <c r="S8" s="98"/>
      <c r="T8" s="98"/>
      <c r="U8" s="98"/>
      <c r="V8" s="98"/>
      <c r="W8" s="98"/>
      <c r="X8" s="98"/>
      <c r="Y8" s="683" t="s">
        <v>296</v>
      </c>
      <c r="Z8" s="683" t="s">
        <v>368</v>
      </c>
      <c r="AA8" s="683" t="s">
        <v>369</v>
      </c>
      <c r="AB8" s="98"/>
      <c r="AC8" s="98"/>
      <c r="AD8" s="98"/>
      <c r="AE8" s="98"/>
      <c r="AF8" s="98"/>
      <c r="AG8" s="683" t="s">
        <v>296</v>
      </c>
      <c r="AH8" s="683" t="s">
        <v>368</v>
      </c>
      <c r="AI8" s="683" t="s">
        <v>369</v>
      </c>
    </row>
    <row r="9" spans="1:36" x14ac:dyDescent="0.2">
      <c r="A9" s="11"/>
      <c r="B9" s="11"/>
      <c r="C9" s="11"/>
      <c r="D9" s="11"/>
      <c r="E9" s="11"/>
      <c r="F9" s="11"/>
      <c r="G9" s="11"/>
      <c r="H9" s="11"/>
      <c r="I9" s="11"/>
      <c r="J9" s="11"/>
      <c r="K9" s="11"/>
      <c r="L9" s="11"/>
      <c r="M9" s="11"/>
      <c r="N9" s="11"/>
      <c r="O9" s="11"/>
      <c r="P9" s="11"/>
      <c r="Q9" s="11"/>
      <c r="R9" s="11"/>
      <c r="S9" s="11"/>
      <c r="T9" s="11"/>
      <c r="U9" s="11"/>
      <c r="V9" s="11"/>
      <c r="W9" s="11"/>
      <c r="X9" s="11"/>
      <c r="Y9" s="675"/>
      <c r="Z9" s="675"/>
      <c r="AA9" s="675"/>
      <c r="AB9" s="11"/>
      <c r="AC9" s="11"/>
      <c r="AD9" s="11"/>
      <c r="AE9" s="11"/>
      <c r="AF9" s="11"/>
      <c r="AG9" s="675"/>
      <c r="AH9" s="675"/>
      <c r="AI9" s="675"/>
    </row>
    <row r="10" spans="1:36" x14ac:dyDescent="0.2">
      <c r="A10" s="1031" t="s">
        <v>1472</v>
      </c>
      <c r="B10" s="1032" t="s">
        <v>1464</v>
      </c>
      <c r="C10" s="1033" t="s">
        <v>1473</v>
      </c>
      <c r="D10" s="90"/>
      <c r="E10" s="15"/>
      <c r="F10" s="15"/>
      <c r="G10" s="15"/>
      <c r="H10" s="18"/>
      <c r="I10" s="18"/>
      <c r="J10" s="19"/>
      <c r="K10" s="939"/>
      <c r="L10" s="333" t="s">
        <v>519</v>
      </c>
      <c r="M10" s="18"/>
      <c r="N10" s="19"/>
      <c r="O10" s="19"/>
      <c r="P10" s="19"/>
      <c r="Q10" s="19"/>
      <c r="R10" s="19"/>
      <c r="S10" s="19"/>
      <c r="T10" s="19"/>
      <c r="U10" s="19"/>
      <c r="V10" s="19"/>
      <c r="W10" s="19"/>
      <c r="X10" s="19"/>
      <c r="Y10" s="703"/>
      <c r="Z10" s="703"/>
      <c r="AA10" s="703"/>
      <c r="AB10" s="19"/>
      <c r="AC10" s="19"/>
      <c r="AD10" s="19"/>
      <c r="AE10" s="19"/>
      <c r="AF10" s="19"/>
      <c r="AG10" s="703"/>
      <c r="AH10" s="703"/>
      <c r="AI10" s="703"/>
    </row>
    <row r="11" spans="1:36" x14ac:dyDescent="0.2">
      <c r="A11" s="14"/>
      <c r="B11" s="14"/>
      <c r="C11" s="22"/>
      <c r="D11" s="22"/>
      <c r="E11" s="14"/>
      <c r="F11" s="14"/>
      <c r="G11" s="14"/>
      <c r="H11" s="18"/>
      <c r="I11" s="18"/>
      <c r="J11" s="18"/>
      <c r="K11" s="933"/>
      <c r="L11" s="18"/>
      <c r="M11" s="18"/>
      <c r="N11" s="18"/>
      <c r="O11" s="18"/>
      <c r="P11" s="18"/>
      <c r="Q11" s="18"/>
      <c r="R11" s="18"/>
      <c r="S11" s="18"/>
      <c r="T11" s="18"/>
      <c r="U11" s="18"/>
      <c r="V11" s="18"/>
      <c r="W11" s="18"/>
      <c r="X11" s="18"/>
      <c r="Y11" s="686"/>
      <c r="Z11" s="686"/>
      <c r="AA11" s="686"/>
      <c r="AB11" s="18"/>
      <c r="AC11" s="18"/>
      <c r="AD11" s="18"/>
      <c r="AE11" s="18"/>
      <c r="AF11" s="18"/>
      <c r="AG11" s="686"/>
      <c r="AH11" s="686"/>
      <c r="AI11" s="686"/>
    </row>
    <row r="12" spans="1:36" x14ac:dyDescent="0.2">
      <c r="A12" s="14"/>
      <c r="B12" s="14"/>
      <c r="C12" s="22" t="s">
        <v>357</v>
      </c>
      <c r="D12" s="22"/>
      <c r="E12" s="14"/>
      <c r="F12" s="14"/>
      <c r="G12" s="14"/>
      <c r="H12" s="18"/>
      <c r="I12" s="18"/>
      <c r="J12" s="18"/>
      <c r="K12" s="933"/>
      <c r="L12" s="18"/>
      <c r="M12" s="18"/>
      <c r="N12" s="18"/>
      <c r="O12" s="18"/>
      <c r="P12" s="18"/>
      <c r="Q12" s="18"/>
      <c r="R12" s="18"/>
      <c r="S12" s="18"/>
      <c r="T12" s="18"/>
      <c r="U12" s="18"/>
      <c r="V12" s="18"/>
      <c r="W12" s="18"/>
      <c r="X12" s="18"/>
      <c r="Y12" s="686"/>
      <c r="Z12" s="686"/>
      <c r="AA12" s="686"/>
      <c r="AB12" s="18"/>
      <c r="AC12" s="18"/>
      <c r="AD12" s="18"/>
      <c r="AE12" s="18"/>
      <c r="AF12" s="18"/>
      <c r="AG12" s="686"/>
      <c r="AH12" s="686"/>
      <c r="AI12" s="686"/>
    </row>
    <row r="13" spans="1:36" x14ac:dyDescent="0.2">
      <c r="A13" s="14"/>
      <c r="B13" s="14"/>
      <c r="C13" s="22"/>
      <c r="D13" s="22"/>
      <c r="E13" s="14"/>
      <c r="F13" s="14"/>
      <c r="G13" s="14"/>
      <c r="H13" s="18"/>
      <c r="I13" s="18"/>
      <c r="J13" s="18"/>
      <c r="K13" s="933"/>
      <c r="L13" s="18"/>
      <c r="M13" s="18"/>
      <c r="N13" s="18"/>
      <c r="O13" s="18"/>
      <c r="P13" s="18"/>
      <c r="Q13" s="18"/>
      <c r="R13" s="18"/>
      <c r="S13" s="18"/>
      <c r="T13" s="18"/>
      <c r="U13" s="18"/>
      <c r="V13" s="18"/>
      <c r="W13" s="18"/>
      <c r="X13" s="18"/>
      <c r="Y13" s="686"/>
      <c r="Z13" s="686"/>
      <c r="AA13" s="686"/>
      <c r="AB13" s="18"/>
      <c r="AC13" s="18"/>
      <c r="AD13" s="18"/>
      <c r="AE13" s="18"/>
      <c r="AF13" s="18"/>
      <c r="AG13" s="686"/>
      <c r="AH13" s="686"/>
      <c r="AI13" s="686"/>
    </row>
    <row r="14" spans="1:36" x14ac:dyDescent="0.2">
      <c r="A14" s="20"/>
      <c r="B14" s="304" t="s">
        <v>8</v>
      </c>
      <c r="C14" s="22" t="s">
        <v>834</v>
      </c>
      <c r="D14" s="22"/>
      <c r="E14" s="56"/>
      <c r="F14" s="56"/>
      <c r="G14" s="56"/>
      <c r="H14" s="18"/>
      <c r="I14" s="18"/>
      <c r="J14" s="18"/>
      <c r="K14" s="953"/>
      <c r="L14" s="23"/>
      <c r="M14" s="23"/>
      <c r="N14" s="23"/>
      <c r="O14" s="23"/>
      <c r="P14" s="23"/>
      <c r="Q14" s="23"/>
      <c r="R14" s="23"/>
      <c r="S14" s="23"/>
      <c r="T14" s="23"/>
      <c r="U14" s="23"/>
      <c r="V14" s="23"/>
      <c r="W14" s="23"/>
      <c r="X14" s="23"/>
      <c r="Y14" s="677"/>
      <c r="Z14" s="677"/>
      <c r="AA14" s="677"/>
      <c r="AB14" s="23"/>
      <c r="AC14" s="23"/>
      <c r="AD14" s="23"/>
      <c r="AE14" s="23"/>
      <c r="AF14" s="18"/>
      <c r="AG14" s="686"/>
      <c r="AH14" s="686"/>
      <c r="AI14" s="686"/>
    </row>
    <row r="15" spans="1:36" x14ac:dyDescent="0.2">
      <c r="A15" s="20"/>
      <c r="B15" s="20"/>
      <c r="C15" s="22"/>
      <c r="D15" s="22"/>
      <c r="E15" s="20"/>
      <c r="F15" s="1131"/>
      <c r="G15" s="1131"/>
      <c r="H15" s="18"/>
      <c r="I15" s="18"/>
      <c r="J15" s="18"/>
      <c r="K15" s="1134"/>
      <c r="L15" s="23"/>
      <c r="M15" s="23"/>
      <c r="N15" s="23"/>
      <c r="O15" s="23"/>
      <c r="P15" s="23"/>
      <c r="Q15" s="23"/>
      <c r="R15" s="23"/>
      <c r="S15" s="23"/>
      <c r="T15" s="23"/>
      <c r="U15" s="23"/>
      <c r="V15" s="23"/>
      <c r="W15" s="23"/>
      <c r="X15" s="23"/>
      <c r="Y15" s="677"/>
      <c r="Z15" s="677"/>
      <c r="AA15" s="677"/>
      <c r="AB15" s="23"/>
      <c r="AC15" s="23"/>
      <c r="AD15" s="23"/>
      <c r="AE15" s="23"/>
      <c r="AF15" s="23"/>
      <c r="AG15" s="677"/>
      <c r="AH15" s="677"/>
      <c r="AI15" s="677"/>
    </row>
    <row r="16" spans="1:36" hidden="1" x14ac:dyDescent="0.2">
      <c r="A16" s="56"/>
      <c r="B16" s="150" t="s">
        <v>167</v>
      </c>
      <c r="C16" s="331" t="s">
        <v>88</v>
      </c>
      <c r="D16" s="56"/>
      <c r="E16" s="56"/>
      <c r="F16" s="1131"/>
      <c r="G16" s="1131"/>
      <c r="H16" s="18"/>
      <c r="I16" s="18"/>
      <c r="J16" s="18"/>
      <c r="K16" s="1134"/>
      <c r="L16" s="23"/>
      <c r="M16" s="23"/>
      <c r="N16" s="23"/>
      <c r="O16" s="23"/>
      <c r="P16" s="23"/>
      <c r="Q16" s="23"/>
      <c r="R16" s="23"/>
      <c r="S16" s="23"/>
      <c r="T16" s="23"/>
      <c r="U16" s="23"/>
      <c r="V16" s="23"/>
      <c r="W16" s="23"/>
      <c r="X16" s="23"/>
      <c r="Y16" s="677"/>
      <c r="Z16" s="677"/>
      <c r="AA16" s="677"/>
      <c r="AB16" s="23"/>
      <c r="AC16" s="23"/>
      <c r="AD16" s="23"/>
      <c r="AE16" s="23"/>
      <c r="AF16" s="23"/>
      <c r="AG16" s="677"/>
      <c r="AH16" s="677"/>
      <c r="AI16" s="677"/>
    </row>
    <row r="17" spans="1:36" hidden="1" x14ac:dyDescent="0.2">
      <c r="A17" s="307"/>
      <c r="B17" s="150"/>
      <c r="C17" s="235"/>
      <c r="D17" s="56"/>
      <c r="E17" s="56"/>
      <c r="F17" s="1131"/>
      <c r="G17" s="1131"/>
      <c r="H17" s="18"/>
      <c r="I17" s="18"/>
      <c r="J17" s="18"/>
      <c r="K17" s="1134"/>
      <c r="L17" s="23"/>
      <c r="M17" s="23"/>
      <c r="N17" s="23"/>
      <c r="O17" s="23"/>
      <c r="P17" s="23"/>
      <c r="Q17" s="23"/>
      <c r="R17" s="23"/>
      <c r="S17" s="23"/>
      <c r="T17" s="23"/>
      <c r="U17" s="23"/>
      <c r="V17" s="23"/>
      <c r="W17" s="23"/>
      <c r="X17" s="23"/>
      <c r="Y17" s="677"/>
      <c r="Z17" s="677"/>
      <c r="AA17" s="677"/>
      <c r="AB17" s="23"/>
      <c r="AC17" s="23"/>
      <c r="AD17" s="23"/>
      <c r="AE17" s="23"/>
      <c r="AF17" s="23"/>
      <c r="AG17" s="677"/>
      <c r="AH17" s="677"/>
      <c r="AI17" s="677"/>
    </row>
    <row r="18" spans="1:36" hidden="1" x14ac:dyDescent="0.2">
      <c r="A18" s="574" t="s">
        <v>833</v>
      </c>
      <c r="B18" s="52" t="s">
        <v>484</v>
      </c>
      <c r="C18" s="52" t="s">
        <v>138</v>
      </c>
      <c r="D18" s="56" t="s">
        <v>964</v>
      </c>
      <c r="E18" s="56" t="s">
        <v>981</v>
      </c>
      <c r="F18" s="1085" t="s">
        <v>984</v>
      </c>
      <c r="G18" s="1085" t="s">
        <v>823</v>
      </c>
      <c r="H18" s="18"/>
      <c r="I18" s="18"/>
      <c r="J18" s="35">
        <f>SUM(H18:I18)</f>
        <v>0</v>
      </c>
      <c r="K18" s="1090"/>
      <c r="L18" s="23"/>
      <c r="M18" s="23"/>
      <c r="N18" s="35">
        <f>SUM(L18:M18)</f>
        <v>0</v>
      </c>
      <c r="O18" s="23"/>
      <c r="P18" s="23"/>
      <c r="Q18" s="23"/>
      <c r="R18" s="23"/>
      <c r="S18" s="23"/>
      <c r="T18" s="23"/>
      <c r="U18" s="23"/>
      <c r="V18" s="23"/>
      <c r="W18" s="23"/>
      <c r="X18" s="23"/>
      <c r="Y18" s="696">
        <f>L18+P18+S18+V18</f>
        <v>0</v>
      </c>
      <c r="Z18" s="696">
        <f>M18+Q18+T18+W18</f>
        <v>0</v>
      </c>
      <c r="AA18" s="696">
        <f>SUM(Y18:Z18)</f>
        <v>0</v>
      </c>
      <c r="AB18" s="23"/>
      <c r="AC18" s="35">
        <f>L18+P18+S18+V18</f>
        <v>0</v>
      </c>
      <c r="AD18" s="35">
        <f>M18+Q18+T18+W18</f>
        <v>0</v>
      </c>
      <c r="AE18" s="35">
        <f>SUM(AC18:AD18)</f>
        <v>0</v>
      </c>
      <c r="AF18" s="23"/>
      <c r="AG18" s="702">
        <f>Y18-AC18</f>
        <v>0</v>
      </c>
      <c r="AH18" s="702">
        <f>Z18-AD18</f>
        <v>0</v>
      </c>
      <c r="AI18" s="696">
        <f>SUM(AG18:AH18)</f>
        <v>0</v>
      </c>
    </row>
    <row r="19" spans="1:36" hidden="1" x14ac:dyDescent="0.2">
      <c r="A19" s="307"/>
      <c r="B19" s="150"/>
      <c r="C19" s="235"/>
      <c r="D19" s="56"/>
      <c r="E19" s="56"/>
      <c r="F19" s="1131"/>
      <c r="G19" s="1131"/>
      <c r="H19" s="18"/>
      <c r="I19" s="18"/>
      <c r="J19" s="18"/>
      <c r="K19" s="1134"/>
      <c r="L19" s="23"/>
      <c r="M19" s="23"/>
      <c r="N19" s="23"/>
      <c r="O19" s="23"/>
      <c r="P19" s="23"/>
      <c r="Q19" s="23"/>
      <c r="R19" s="23"/>
      <c r="S19" s="23"/>
      <c r="T19" s="23"/>
      <c r="U19" s="23"/>
      <c r="V19" s="23"/>
      <c r="W19" s="23"/>
      <c r="X19" s="23"/>
      <c r="Y19" s="677"/>
      <c r="Z19" s="677"/>
      <c r="AA19" s="677"/>
      <c r="AB19" s="23"/>
      <c r="AC19" s="35"/>
      <c r="AD19" s="35"/>
      <c r="AE19" s="35"/>
      <c r="AF19" s="23"/>
      <c r="AG19" s="677"/>
      <c r="AH19" s="677"/>
      <c r="AI19" s="677"/>
    </row>
    <row r="20" spans="1:36" x14ac:dyDescent="0.2">
      <c r="A20" s="307"/>
      <c r="B20" s="150" t="s">
        <v>167</v>
      </c>
      <c r="C20" s="331" t="s">
        <v>835</v>
      </c>
      <c r="D20" s="56"/>
      <c r="E20" s="56"/>
      <c r="F20" s="1131"/>
      <c r="G20" s="1131"/>
      <c r="H20" s="18"/>
      <c r="I20" s="18"/>
      <c r="J20" s="18"/>
      <c r="K20" s="1134"/>
      <c r="L20" s="23"/>
      <c r="M20" s="23"/>
      <c r="N20" s="23"/>
      <c r="O20" s="23"/>
      <c r="P20" s="23"/>
      <c r="Q20" s="23"/>
      <c r="R20" s="23"/>
      <c r="S20" s="23"/>
      <c r="T20" s="23"/>
      <c r="U20" s="23"/>
      <c r="V20" s="23"/>
      <c r="W20" s="23"/>
      <c r="X20" s="23"/>
      <c r="Y20" s="677"/>
      <c r="Z20" s="677"/>
      <c r="AA20" s="677"/>
      <c r="AB20" s="23"/>
      <c r="AC20" s="35"/>
      <c r="AD20" s="35"/>
      <c r="AE20" s="35"/>
      <c r="AF20" s="23"/>
      <c r="AG20" s="677"/>
      <c r="AH20" s="677"/>
      <c r="AI20" s="677"/>
    </row>
    <row r="21" spans="1:36" x14ac:dyDescent="0.2">
      <c r="A21" s="307"/>
      <c r="B21" s="150"/>
      <c r="C21" s="235"/>
      <c r="D21" s="56"/>
      <c r="E21" s="56"/>
      <c r="F21" s="1131"/>
      <c r="G21" s="1131"/>
      <c r="H21" s="18"/>
      <c r="I21" s="18"/>
      <c r="J21" s="18"/>
      <c r="K21" s="1134"/>
      <c r="L21" s="23"/>
      <c r="M21" s="23"/>
      <c r="N21" s="23"/>
      <c r="O21" s="23"/>
      <c r="P21" s="23"/>
      <c r="Q21" s="23"/>
      <c r="R21" s="23"/>
      <c r="S21" s="23"/>
      <c r="T21" s="23"/>
      <c r="U21" s="23"/>
      <c r="V21" s="23"/>
      <c r="W21" s="23"/>
      <c r="X21" s="23"/>
      <c r="Y21" s="677"/>
      <c r="Z21" s="677"/>
      <c r="AA21" s="677"/>
      <c r="AB21" s="23"/>
      <c r="AC21" s="35"/>
      <c r="AD21" s="35"/>
      <c r="AE21" s="35"/>
      <c r="AF21" s="23"/>
      <c r="AG21" s="677"/>
      <c r="AH21" s="677"/>
      <c r="AI21" s="677"/>
    </row>
    <row r="22" spans="1:36" hidden="1" x14ac:dyDescent="0.2">
      <c r="A22" s="574" t="s">
        <v>833</v>
      </c>
      <c r="B22" s="52" t="s">
        <v>1079</v>
      </c>
      <c r="C22" s="52" t="s">
        <v>1080</v>
      </c>
      <c r="D22" s="56" t="s">
        <v>1081</v>
      </c>
      <c r="E22" s="56" t="s">
        <v>981</v>
      </c>
      <c r="F22" s="1085" t="s">
        <v>984</v>
      </c>
      <c r="G22" s="1085" t="s">
        <v>823</v>
      </c>
      <c r="H22" s="18"/>
      <c r="I22" s="18"/>
      <c r="J22" s="18"/>
      <c r="K22" s="1090"/>
      <c r="L22" s="23"/>
      <c r="M22" s="23"/>
      <c r="N22" s="35">
        <f t="shared" ref="N22:N31" si="0">SUM(L22:M22)</f>
        <v>0</v>
      </c>
      <c r="O22" s="23"/>
      <c r="P22" s="75"/>
      <c r="Q22" s="75"/>
      <c r="R22" s="23"/>
      <c r="S22" s="23"/>
      <c r="T22" s="23"/>
      <c r="U22" s="23"/>
      <c r="V22" s="23"/>
      <c r="W22" s="23"/>
      <c r="X22" s="23"/>
      <c r="Y22" s="696">
        <f t="shared" ref="Y22:Y31" si="1">L22+P22+S22+V22</f>
        <v>0</v>
      </c>
      <c r="Z22" s="696">
        <f t="shared" ref="Z22:Z31" si="2">M22+Q22+T22+W22</f>
        <v>0</v>
      </c>
      <c r="AA22" s="696">
        <f t="shared" ref="AA22:AA31" si="3">SUM(Y22:Z22)</f>
        <v>0</v>
      </c>
      <c r="AB22" s="23"/>
      <c r="AC22" s="35">
        <f t="shared" ref="AC22:AC31" si="4">L22+P22+S22+V22</f>
        <v>0</v>
      </c>
      <c r="AD22" s="35">
        <f t="shared" ref="AD22:AD31" si="5">M22+Q22+T22+W22</f>
        <v>0</v>
      </c>
      <c r="AE22" s="35">
        <f t="shared" ref="AE22:AE31" si="6">SUM(AC22:AD22)</f>
        <v>0</v>
      </c>
      <c r="AF22" s="23"/>
      <c r="AG22" s="702">
        <f t="shared" ref="AG22:AG31" si="7">Y22-AC22</f>
        <v>0</v>
      </c>
      <c r="AH22" s="702">
        <f t="shared" ref="AH22:AH31" si="8">Z22-AD22</f>
        <v>0</v>
      </c>
      <c r="AI22" s="696">
        <f t="shared" ref="AI22:AI31" si="9">SUM(AG22:AH22)</f>
        <v>0</v>
      </c>
    </row>
    <row r="23" spans="1:36" x14ac:dyDescent="0.2">
      <c r="A23" s="574" t="s">
        <v>833</v>
      </c>
      <c r="B23" s="144" t="s">
        <v>214</v>
      </c>
      <c r="C23" s="144" t="s">
        <v>1507</v>
      </c>
      <c r="D23" s="364" t="s">
        <v>962</v>
      </c>
      <c r="E23" s="364" t="s">
        <v>981</v>
      </c>
      <c r="F23" s="1194" t="s">
        <v>984</v>
      </c>
      <c r="G23" s="1194" t="s">
        <v>823</v>
      </c>
      <c r="H23" s="23"/>
      <c r="I23" s="23"/>
      <c r="J23" s="35">
        <f t="shared" ref="J23:J31" si="10">SUM(H23:I23)</f>
        <v>0</v>
      </c>
      <c r="K23" s="1158"/>
      <c r="L23" s="23"/>
      <c r="M23" s="23"/>
      <c r="N23" s="35">
        <f t="shared" si="0"/>
        <v>0</v>
      </c>
      <c r="O23" s="23"/>
      <c r="P23" s="75"/>
      <c r="Q23" s="75"/>
      <c r="R23" s="23"/>
      <c r="S23" s="75"/>
      <c r="T23" s="75"/>
      <c r="U23" s="23"/>
      <c r="V23" s="23"/>
      <c r="W23" s="23"/>
      <c r="X23" s="23"/>
      <c r="Y23" s="696">
        <f t="shared" ref="Y23" si="11">L23+P23+S23+V23</f>
        <v>0</v>
      </c>
      <c r="Z23" s="696">
        <f t="shared" ref="Z23" si="12">M23+Q23+T23+W23</f>
        <v>0</v>
      </c>
      <c r="AA23" s="696">
        <f t="shared" ref="AA23" si="13">SUM(Y23:Z23)</f>
        <v>0</v>
      </c>
      <c r="AB23" s="23"/>
      <c r="AC23" s="35">
        <f>L23+P23+S23+V23</f>
        <v>0</v>
      </c>
      <c r="AD23" s="35">
        <f>M23+Q23+T23+W23</f>
        <v>0</v>
      </c>
      <c r="AE23" s="35">
        <f>SUM(AC23:AD23)</f>
        <v>0</v>
      </c>
      <c r="AF23" s="23"/>
      <c r="AG23" s="702">
        <f t="shared" ref="AG23" si="14">Y23-AC23</f>
        <v>0</v>
      </c>
      <c r="AH23" s="702">
        <f t="shared" ref="AH23" si="15">Z23-AD23</f>
        <v>0</v>
      </c>
      <c r="AI23" s="696">
        <f t="shared" ref="AI23" si="16">SUM(AG23:AH23)</f>
        <v>0</v>
      </c>
    </row>
    <row r="24" spans="1:36" x14ac:dyDescent="0.2">
      <c r="A24" s="574" t="s">
        <v>833</v>
      </c>
      <c r="B24" s="52" t="s">
        <v>484</v>
      </c>
      <c r="C24" s="52" t="s">
        <v>1504</v>
      </c>
      <c r="D24" s="56" t="s">
        <v>964</v>
      </c>
      <c r="E24" s="56" t="s">
        <v>981</v>
      </c>
      <c r="F24" s="1085" t="s">
        <v>984</v>
      </c>
      <c r="G24" s="1085" t="s">
        <v>823</v>
      </c>
      <c r="H24" s="23"/>
      <c r="I24" s="23"/>
      <c r="J24" s="35">
        <f t="shared" si="10"/>
        <v>0</v>
      </c>
      <c r="K24" s="1090"/>
      <c r="L24" s="23"/>
      <c r="M24" s="23"/>
      <c r="N24" s="35">
        <f t="shared" si="0"/>
        <v>0</v>
      </c>
      <c r="O24" s="23"/>
      <c r="P24" s="964"/>
      <c r="Q24" s="964"/>
      <c r="R24" s="23"/>
      <c r="S24" s="75"/>
      <c r="T24" s="75"/>
      <c r="U24" s="23"/>
      <c r="V24" s="964"/>
      <c r="W24" s="964"/>
      <c r="X24" s="23"/>
      <c r="Y24" s="696">
        <f t="shared" si="1"/>
        <v>0</v>
      </c>
      <c r="Z24" s="696">
        <f t="shared" si="2"/>
        <v>0</v>
      </c>
      <c r="AA24" s="696">
        <f t="shared" si="3"/>
        <v>0</v>
      </c>
      <c r="AB24" s="23"/>
      <c r="AC24" s="35">
        <f t="shared" si="4"/>
        <v>0</v>
      </c>
      <c r="AD24" s="35">
        <f t="shared" si="5"/>
        <v>0</v>
      </c>
      <c r="AE24" s="35">
        <f t="shared" si="6"/>
        <v>0</v>
      </c>
      <c r="AF24" s="23"/>
      <c r="AG24" s="702">
        <f t="shared" si="7"/>
        <v>0</v>
      </c>
      <c r="AH24" s="702">
        <f t="shared" si="8"/>
        <v>0</v>
      </c>
      <c r="AI24" s="696">
        <f t="shared" si="9"/>
        <v>0</v>
      </c>
    </row>
    <row r="25" spans="1:36" hidden="1" x14ac:dyDescent="0.2">
      <c r="A25" s="574" t="s">
        <v>833</v>
      </c>
      <c r="B25" s="52" t="s">
        <v>484</v>
      </c>
      <c r="C25" s="52" t="s">
        <v>1003</v>
      </c>
      <c r="D25" s="56" t="s">
        <v>964</v>
      </c>
      <c r="E25" s="56" t="s">
        <v>981</v>
      </c>
      <c r="F25" s="1085" t="s">
        <v>984</v>
      </c>
      <c r="G25" s="1085" t="s">
        <v>823</v>
      </c>
      <c r="H25" s="23"/>
      <c r="I25" s="23"/>
      <c r="J25" s="35">
        <f t="shared" si="10"/>
        <v>0</v>
      </c>
      <c r="K25" s="1090"/>
      <c r="L25" s="23"/>
      <c r="M25" s="23"/>
      <c r="N25" s="35">
        <f t="shared" si="0"/>
        <v>0</v>
      </c>
      <c r="O25" s="23"/>
      <c r="P25" s="75"/>
      <c r="Q25" s="75"/>
      <c r="R25" s="23"/>
      <c r="S25" s="75"/>
      <c r="T25" s="75"/>
      <c r="U25" s="23"/>
      <c r="V25" s="23"/>
      <c r="W25" s="23"/>
      <c r="X25" s="23"/>
      <c r="Y25" s="696">
        <f t="shared" si="1"/>
        <v>0</v>
      </c>
      <c r="Z25" s="696">
        <f t="shared" si="2"/>
        <v>0</v>
      </c>
      <c r="AA25" s="696">
        <f t="shared" si="3"/>
        <v>0</v>
      </c>
      <c r="AB25" s="23"/>
      <c r="AC25" s="35">
        <f t="shared" si="4"/>
        <v>0</v>
      </c>
      <c r="AD25" s="35">
        <f t="shared" si="5"/>
        <v>0</v>
      </c>
      <c r="AE25" s="35">
        <f t="shared" si="6"/>
        <v>0</v>
      </c>
      <c r="AF25" s="23"/>
      <c r="AG25" s="702">
        <f t="shared" si="7"/>
        <v>0</v>
      </c>
      <c r="AH25" s="702">
        <f t="shared" si="8"/>
        <v>0</v>
      </c>
      <c r="AI25" s="696">
        <f t="shared" si="9"/>
        <v>0</v>
      </c>
    </row>
    <row r="26" spans="1:36" s="96" customFormat="1" hidden="1" x14ac:dyDescent="0.2">
      <c r="A26" s="574" t="s">
        <v>833</v>
      </c>
      <c r="B26" s="52" t="s">
        <v>1070</v>
      </c>
      <c r="C26" s="52" t="s">
        <v>1082</v>
      </c>
      <c r="D26" s="56" t="s">
        <v>1071</v>
      </c>
      <c r="E26" s="56"/>
      <c r="F26" s="1085" t="s">
        <v>984</v>
      </c>
      <c r="G26" s="1085" t="s">
        <v>823</v>
      </c>
      <c r="H26" s="75"/>
      <c r="I26" s="75"/>
      <c r="J26" s="35">
        <f t="shared" si="10"/>
        <v>0</v>
      </c>
      <c r="K26" s="1090"/>
      <c r="L26" s="75"/>
      <c r="M26" s="75"/>
      <c r="N26" s="35">
        <f t="shared" si="0"/>
        <v>0</v>
      </c>
      <c r="O26" s="75"/>
      <c r="P26" s="75"/>
      <c r="Q26" s="75"/>
      <c r="R26" s="75"/>
      <c r="S26" s="75"/>
      <c r="T26" s="75"/>
      <c r="U26" s="75"/>
      <c r="V26" s="75"/>
      <c r="W26" s="75"/>
      <c r="X26" s="75"/>
      <c r="Y26" s="696">
        <f t="shared" si="1"/>
        <v>0</v>
      </c>
      <c r="Z26" s="696">
        <f t="shared" si="2"/>
        <v>0</v>
      </c>
      <c r="AA26" s="696">
        <f t="shared" si="3"/>
        <v>0</v>
      </c>
      <c r="AB26" s="75"/>
      <c r="AC26" s="35">
        <f t="shared" si="4"/>
        <v>0</v>
      </c>
      <c r="AD26" s="35">
        <f t="shared" si="5"/>
        <v>0</v>
      </c>
      <c r="AE26" s="35">
        <f t="shared" si="6"/>
        <v>0</v>
      </c>
      <c r="AF26" s="75"/>
      <c r="AG26" s="702">
        <f t="shared" si="7"/>
        <v>0</v>
      </c>
      <c r="AH26" s="702">
        <f t="shared" si="8"/>
        <v>0</v>
      </c>
      <c r="AI26" s="696">
        <f t="shared" si="9"/>
        <v>0</v>
      </c>
    </row>
    <row r="27" spans="1:36" s="96" customFormat="1" hidden="1" x14ac:dyDescent="0.2">
      <c r="A27" s="574" t="s">
        <v>833</v>
      </c>
      <c r="B27" s="128" t="s">
        <v>893</v>
      </c>
      <c r="C27" s="128" t="s">
        <v>937</v>
      </c>
      <c r="D27" s="129" t="s">
        <v>1076</v>
      </c>
      <c r="E27" s="129" t="s">
        <v>1005</v>
      </c>
      <c r="F27" s="1085" t="s">
        <v>917</v>
      </c>
      <c r="G27" s="1085" t="s">
        <v>823</v>
      </c>
      <c r="H27" s="75"/>
      <c r="I27" s="75"/>
      <c r="J27" s="35">
        <f t="shared" si="10"/>
        <v>0</v>
      </c>
      <c r="K27" s="1090"/>
      <c r="L27" s="75"/>
      <c r="M27" s="75"/>
      <c r="N27" s="35">
        <f t="shared" si="0"/>
        <v>0</v>
      </c>
      <c r="O27" s="75"/>
      <c r="P27" s="75"/>
      <c r="Q27" s="75"/>
      <c r="R27" s="75"/>
      <c r="S27" s="75"/>
      <c r="T27" s="75"/>
      <c r="U27" s="75"/>
      <c r="V27" s="75"/>
      <c r="W27" s="75"/>
      <c r="X27" s="75"/>
      <c r="Y27" s="696">
        <f t="shared" si="1"/>
        <v>0</v>
      </c>
      <c r="Z27" s="696">
        <f t="shared" si="2"/>
        <v>0</v>
      </c>
      <c r="AA27" s="696">
        <f t="shared" si="3"/>
        <v>0</v>
      </c>
      <c r="AB27" s="75"/>
      <c r="AC27" s="35">
        <f t="shared" si="4"/>
        <v>0</v>
      </c>
      <c r="AD27" s="35">
        <f t="shared" si="5"/>
        <v>0</v>
      </c>
      <c r="AE27" s="35">
        <f t="shared" si="6"/>
        <v>0</v>
      </c>
      <c r="AF27" s="75"/>
      <c r="AG27" s="702">
        <f t="shared" si="7"/>
        <v>0</v>
      </c>
      <c r="AH27" s="702">
        <f t="shared" si="8"/>
        <v>0</v>
      </c>
      <c r="AI27" s="696">
        <f t="shared" si="9"/>
        <v>0</v>
      </c>
    </row>
    <row r="28" spans="1:36" s="96" customFormat="1" hidden="1" x14ac:dyDescent="0.2">
      <c r="A28" s="574" t="s">
        <v>833</v>
      </c>
      <c r="B28" s="52" t="s">
        <v>484</v>
      </c>
      <c r="C28" s="128" t="s">
        <v>1091</v>
      </c>
      <c r="D28" s="56" t="s">
        <v>964</v>
      </c>
      <c r="E28" s="56" t="s">
        <v>981</v>
      </c>
      <c r="F28" s="1085" t="s">
        <v>984</v>
      </c>
      <c r="G28" s="1085" t="s">
        <v>823</v>
      </c>
      <c r="H28" s="592">
        <f>10000-2500-100-7400</f>
        <v>0</v>
      </c>
      <c r="I28" s="592">
        <f>2700-675-27-1998</f>
        <v>0</v>
      </c>
      <c r="J28" s="569">
        <f t="shared" si="10"/>
        <v>0</v>
      </c>
      <c r="K28" s="1090"/>
      <c r="L28" s="592">
        <f>10000-2500-100-7400</f>
        <v>0</v>
      </c>
      <c r="M28" s="592">
        <f>2700-675-27-1998</f>
        <v>0</v>
      </c>
      <c r="N28" s="569">
        <f t="shared" si="0"/>
        <v>0</v>
      </c>
      <c r="O28" s="75"/>
      <c r="P28" s="75"/>
      <c r="Q28" s="75"/>
      <c r="R28" s="75"/>
      <c r="S28" s="75"/>
      <c r="T28" s="75"/>
      <c r="U28" s="75"/>
      <c r="V28" s="75"/>
      <c r="W28" s="75"/>
      <c r="X28" s="75"/>
      <c r="Y28" s="696">
        <f t="shared" si="1"/>
        <v>0</v>
      </c>
      <c r="Z28" s="696">
        <f t="shared" si="2"/>
        <v>0</v>
      </c>
      <c r="AA28" s="696">
        <f t="shared" si="3"/>
        <v>0</v>
      </c>
      <c r="AB28" s="75"/>
      <c r="AC28" s="35">
        <f t="shared" si="4"/>
        <v>0</v>
      </c>
      <c r="AD28" s="35">
        <f t="shared" si="5"/>
        <v>0</v>
      </c>
      <c r="AE28" s="35">
        <f t="shared" si="6"/>
        <v>0</v>
      </c>
      <c r="AF28" s="75"/>
      <c r="AG28" s="702">
        <f t="shared" si="7"/>
        <v>0</v>
      </c>
      <c r="AH28" s="702">
        <f t="shared" si="8"/>
        <v>0</v>
      </c>
      <c r="AI28" s="696">
        <f t="shared" si="9"/>
        <v>0</v>
      </c>
      <c r="AJ28" s="96" t="s">
        <v>1096</v>
      </c>
    </row>
    <row r="29" spans="1:36" s="96" customFormat="1" hidden="1" x14ac:dyDescent="0.2">
      <c r="A29" s="574" t="s">
        <v>833</v>
      </c>
      <c r="B29" s="52" t="s">
        <v>484</v>
      </c>
      <c r="C29" s="128" t="s">
        <v>1092</v>
      </c>
      <c r="D29" s="56" t="s">
        <v>964</v>
      </c>
      <c r="E29" s="56" t="s">
        <v>981</v>
      </c>
      <c r="F29" s="1085" t="s">
        <v>984</v>
      </c>
      <c r="G29" s="1085" t="s">
        <v>823</v>
      </c>
      <c r="H29" s="592">
        <f>4200-1200+200-3200</f>
        <v>0</v>
      </c>
      <c r="I29" s="592">
        <f>1134-324+54-864</f>
        <v>0</v>
      </c>
      <c r="J29" s="569">
        <f t="shared" si="10"/>
        <v>0</v>
      </c>
      <c r="K29" s="1090"/>
      <c r="L29" s="592">
        <f>4200-1200+200-3200</f>
        <v>0</v>
      </c>
      <c r="M29" s="592">
        <f>1134-324+54-864</f>
        <v>0</v>
      </c>
      <c r="N29" s="569">
        <f t="shared" si="0"/>
        <v>0</v>
      </c>
      <c r="O29" s="75"/>
      <c r="P29" s="75"/>
      <c r="Q29" s="75"/>
      <c r="R29" s="75"/>
      <c r="S29" s="75"/>
      <c r="T29" s="75"/>
      <c r="U29" s="75"/>
      <c r="V29" s="75"/>
      <c r="W29" s="75"/>
      <c r="X29" s="75"/>
      <c r="Y29" s="696">
        <f t="shared" si="1"/>
        <v>0</v>
      </c>
      <c r="Z29" s="696">
        <f t="shared" si="2"/>
        <v>0</v>
      </c>
      <c r="AA29" s="696">
        <f t="shared" si="3"/>
        <v>0</v>
      </c>
      <c r="AB29" s="75"/>
      <c r="AC29" s="35">
        <f t="shared" si="4"/>
        <v>0</v>
      </c>
      <c r="AD29" s="35">
        <f t="shared" si="5"/>
        <v>0</v>
      </c>
      <c r="AE29" s="35">
        <f t="shared" si="6"/>
        <v>0</v>
      </c>
      <c r="AF29" s="75"/>
      <c r="AG29" s="702">
        <f t="shared" si="7"/>
        <v>0</v>
      </c>
      <c r="AH29" s="702">
        <f t="shared" si="8"/>
        <v>0</v>
      </c>
      <c r="AI29" s="696">
        <f t="shared" si="9"/>
        <v>0</v>
      </c>
      <c r="AJ29" s="96" t="s">
        <v>1096</v>
      </c>
    </row>
    <row r="30" spans="1:36" s="96" customFormat="1" hidden="1" x14ac:dyDescent="0.2">
      <c r="A30" s="574" t="s">
        <v>833</v>
      </c>
      <c r="B30" s="52" t="s">
        <v>484</v>
      </c>
      <c r="C30" s="128" t="s">
        <v>1093</v>
      </c>
      <c r="D30" s="56" t="s">
        <v>964</v>
      </c>
      <c r="E30" s="56" t="s">
        <v>981</v>
      </c>
      <c r="F30" s="1085" t="s">
        <v>984</v>
      </c>
      <c r="G30" s="1085" t="s">
        <v>823</v>
      </c>
      <c r="H30" s="592">
        <f>10000-2500-100-7400</f>
        <v>0</v>
      </c>
      <c r="I30" s="592">
        <f>2700-675-27-1998</f>
        <v>0</v>
      </c>
      <c r="J30" s="569">
        <f t="shared" si="10"/>
        <v>0</v>
      </c>
      <c r="K30" s="1090"/>
      <c r="L30" s="592">
        <f>10000-2500-100-7400</f>
        <v>0</v>
      </c>
      <c r="M30" s="592">
        <f>2700-675-27-1998</f>
        <v>0</v>
      </c>
      <c r="N30" s="569">
        <f t="shared" si="0"/>
        <v>0</v>
      </c>
      <c r="O30" s="75"/>
      <c r="P30" s="75"/>
      <c r="Q30" s="75"/>
      <c r="R30" s="75"/>
      <c r="S30" s="75"/>
      <c r="T30" s="75"/>
      <c r="U30" s="75"/>
      <c r="V30" s="75"/>
      <c r="W30" s="75"/>
      <c r="X30" s="75"/>
      <c r="Y30" s="696">
        <f t="shared" si="1"/>
        <v>0</v>
      </c>
      <c r="Z30" s="696">
        <f t="shared" si="2"/>
        <v>0</v>
      </c>
      <c r="AA30" s="696">
        <f t="shared" si="3"/>
        <v>0</v>
      </c>
      <c r="AB30" s="75"/>
      <c r="AC30" s="35">
        <f t="shared" si="4"/>
        <v>0</v>
      </c>
      <c r="AD30" s="35">
        <f t="shared" si="5"/>
        <v>0</v>
      </c>
      <c r="AE30" s="35">
        <f t="shared" si="6"/>
        <v>0</v>
      </c>
      <c r="AF30" s="75"/>
      <c r="AG30" s="702">
        <f t="shared" si="7"/>
        <v>0</v>
      </c>
      <c r="AH30" s="702">
        <f t="shared" si="8"/>
        <v>0</v>
      </c>
      <c r="AI30" s="696">
        <f t="shared" si="9"/>
        <v>0</v>
      </c>
      <c r="AJ30" s="96" t="s">
        <v>1096</v>
      </c>
    </row>
    <row r="31" spans="1:36" hidden="1" x14ac:dyDescent="0.2">
      <c r="A31" s="574" t="s">
        <v>833</v>
      </c>
      <c r="B31" s="52" t="s">
        <v>299</v>
      </c>
      <c r="C31" s="65" t="s">
        <v>1094</v>
      </c>
      <c r="D31" s="56" t="s">
        <v>963</v>
      </c>
      <c r="E31" s="56" t="s">
        <v>981</v>
      </c>
      <c r="F31" s="1085" t="s">
        <v>984</v>
      </c>
      <c r="G31" s="1085" t="s">
        <v>823</v>
      </c>
      <c r="H31" s="23"/>
      <c r="I31" s="23"/>
      <c r="J31" s="23">
        <f t="shared" si="10"/>
        <v>0</v>
      </c>
      <c r="K31" s="1090"/>
      <c r="L31" s="23">
        <f>35000-35000</f>
        <v>0</v>
      </c>
      <c r="M31" s="23">
        <f>9450-9450</f>
        <v>0</v>
      </c>
      <c r="N31" s="23">
        <f t="shared" si="0"/>
        <v>0</v>
      </c>
      <c r="O31" s="23"/>
      <c r="P31" s="75"/>
      <c r="Q31" s="75"/>
      <c r="R31" s="23"/>
      <c r="S31" s="75"/>
      <c r="T31" s="75"/>
      <c r="U31" s="23"/>
      <c r="V31" s="23"/>
      <c r="W31" s="23"/>
      <c r="X31" s="23"/>
      <c r="Y31" s="696">
        <f t="shared" si="1"/>
        <v>0</v>
      </c>
      <c r="Z31" s="696">
        <f t="shared" si="2"/>
        <v>0</v>
      </c>
      <c r="AA31" s="696">
        <f t="shared" si="3"/>
        <v>0</v>
      </c>
      <c r="AB31" s="23"/>
      <c r="AC31" s="23">
        <f t="shared" si="4"/>
        <v>0</v>
      </c>
      <c r="AD31" s="23">
        <f t="shared" si="5"/>
        <v>0</v>
      </c>
      <c r="AE31" s="23">
        <f t="shared" si="6"/>
        <v>0</v>
      </c>
      <c r="AF31" s="23"/>
      <c r="AG31" s="702">
        <f t="shared" si="7"/>
        <v>0</v>
      </c>
      <c r="AH31" s="702">
        <f t="shared" si="8"/>
        <v>0</v>
      </c>
      <c r="AI31" s="696">
        <f t="shared" si="9"/>
        <v>0</v>
      </c>
    </row>
    <row r="32" spans="1:36" x14ac:dyDescent="0.2">
      <c r="A32" s="307"/>
      <c r="B32" s="945"/>
      <c r="C32" s="965"/>
      <c r="D32" s="953"/>
      <c r="E32" s="953"/>
      <c r="F32" s="1090"/>
      <c r="G32" s="1090"/>
      <c r="H32" s="966"/>
      <c r="I32" s="966"/>
      <c r="J32" s="966"/>
      <c r="K32" s="1090"/>
      <c r="L32" s="966"/>
      <c r="M32" s="966"/>
      <c r="N32" s="966"/>
      <c r="O32" s="966"/>
      <c r="P32" s="964"/>
      <c r="Q32" s="964"/>
      <c r="R32" s="966"/>
      <c r="S32" s="964"/>
      <c r="T32" s="964"/>
      <c r="U32" s="966"/>
      <c r="V32" s="966"/>
      <c r="W32" s="966"/>
      <c r="X32" s="966"/>
      <c r="Y32" s="923"/>
      <c r="Z32" s="923"/>
      <c r="AA32" s="923"/>
      <c r="AB32" s="966"/>
      <c r="AC32" s="966"/>
      <c r="AD32" s="966"/>
      <c r="AE32" s="966"/>
      <c r="AF32" s="966"/>
      <c r="AG32" s="924"/>
      <c r="AH32" s="924"/>
      <c r="AI32" s="923"/>
    </row>
    <row r="33" spans="1:35" x14ac:dyDescent="0.2">
      <c r="A33" s="307"/>
      <c r="B33" s="65" t="s">
        <v>238</v>
      </c>
      <c r="C33" s="81" t="s">
        <v>209</v>
      </c>
      <c r="D33" s="184" t="s">
        <v>903</v>
      </c>
      <c r="E33" s="56" t="s">
        <v>982</v>
      </c>
      <c r="F33" s="1085" t="s">
        <v>983</v>
      </c>
      <c r="G33" s="1085"/>
      <c r="H33" s="151">
        <f>SUM(H18:H31)</f>
        <v>0</v>
      </c>
      <c r="I33" s="151">
        <f>SUM(I18:I31)</f>
        <v>0</v>
      </c>
      <c r="J33" s="151">
        <f>SUM(J18:J31)</f>
        <v>0</v>
      </c>
      <c r="K33" s="1090"/>
      <c r="L33" s="151">
        <f t="shared" ref="L33:W33" si="17">SUM(L18:L31)</f>
        <v>0</v>
      </c>
      <c r="M33" s="151">
        <f t="shared" si="17"/>
        <v>0</v>
      </c>
      <c r="N33" s="151">
        <f>SUM(N18:N31)</f>
        <v>0</v>
      </c>
      <c r="O33" s="151"/>
      <c r="P33" s="151">
        <f t="shared" si="17"/>
        <v>0</v>
      </c>
      <c r="Q33" s="151">
        <f t="shared" si="17"/>
        <v>0</v>
      </c>
      <c r="R33" s="151"/>
      <c r="S33" s="151">
        <f t="shared" si="17"/>
        <v>0</v>
      </c>
      <c r="T33" s="151">
        <f t="shared" si="17"/>
        <v>0</v>
      </c>
      <c r="U33" s="151"/>
      <c r="V33" s="151">
        <f t="shared" si="17"/>
        <v>0</v>
      </c>
      <c r="W33" s="151">
        <f t="shared" si="17"/>
        <v>0</v>
      </c>
      <c r="X33" s="151"/>
      <c r="Y33" s="714">
        <f>SUM(Y18:Y31)</f>
        <v>0</v>
      </c>
      <c r="Z33" s="714">
        <f>SUM(Z18:Z31)</f>
        <v>0</v>
      </c>
      <c r="AA33" s="714">
        <f>SUM(AA18:AA31)</f>
        <v>0</v>
      </c>
      <c r="AB33" s="151"/>
      <c r="AC33" s="151">
        <f>SUM(AC18:AC31)</f>
        <v>0</v>
      </c>
      <c r="AD33" s="151">
        <f>SUM(AD18:AD31)</f>
        <v>0</v>
      </c>
      <c r="AE33" s="151">
        <f>SUM(AE18:AE31)</f>
        <v>0</v>
      </c>
      <c r="AF33" s="75"/>
      <c r="AG33" s="714">
        <f>SUM(AG18:AG31)</f>
        <v>0</v>
      </c>
      <c r="AH33" s="714">
        <f>SUM(AH18:AH31)</f>
        <v>0</v>
      </c>
      <c r="AI33" s="714">
        <f>SUM(AI18:AI31)</f>
        <v>0</v>
      </c>
    </row>
    <row r="34" spans="1:35" x14ac:dyDescent="0.2">
      <c r="A34" s="307"/>
      <c r="B34" s="150"/>
      <c r="C34" s="235"/>
      <c r="D34" s="56"/>
      <c r="E34" s="56"/>
      <c r="F34" s="1085"/>
      <c r="G34" s="1085"/>
      <c r="H34" s="35"/>
      <c r="I34" s="35"/>
      <c r="J34" s="35"/>
      <c r="K34" s="1090"/>
      <c r="L34" s="35"/>
      <c r="M34" s="35"/>
      <c r="N34" s="35"/>
      <c r="O34" s="95"/>
      <c r="P34" s="35"/>
      <c r="Q34" s="35"/>
      <c r="R34" s="75"/>
      <c r="S34" s="75"/>
      <c r="T34" s="75"/>
      <c r="U34" s="75"/>
      <c r="V34" s="75"/>
      <c r="W34" s="75"/>
      <c r="X34" s="75"/>
      <c r="Y34" s="677"/>
      <c r="Z34" s="677"/>
      <c r="AA34" s="677"/>
      <c r="AB34" s="75"/>
      <c r="AC34" s="35"/>
      <c r="AD34" s="35"/>
      <c r="AE34" s="35"/>
      <c r="AF34" s="75"/>
      <c r="AG34" s="677"/>
      <c r="AH34" s="677"/>
      <c r="AI34" s="677"/>
    </row>
    <row r="35" spans="1:35" x14ac:dyDescent="0.2">
      <c r="A35" s="307"/>
      <c r="B35" s="52"/>
      <c r="C35" s="52"/>
      <c r="D35" s="56"/>
      <c r="E35" s="56"/>
      <c r="F35" s="1085"/>
      <c r="G35" s="1085"/>
      <c r="H35" s="35"/>
      <c r="I35" s="35"/>
      <c r="J35" s="35"/>
      <c r="K35" s="1090"/>
      <c r="L35" s="35"/>
      <c r="M35" s="35"/>
      <c r="N35" s="35"/>
      <c r="O35" s="95"/>
      <c r="P35" s="35"/>
      <c r="Q35" s="35"/>
      <c r="R35" s="75"/>
      <c r="S35" s="75"/>
      <c r="T35" s="75"/>
      <c r="U35" s="75"/>
      <c r="V35" s="75"/>
      <c r="W35" s="75"/>
      <c r="X35" s="75"/>
      <c r="Y35" s="677"/>
      <c r="Z35" s="677"/>
      <c r="AA35" s="677"/>
      <c r="AB35" s="75"/>
      <c r="AC35" s="35"/>
      <c r="AD35" s="35"/>
      <c r="AE35" s="35"/>
      <c r="AF35" s="75"/>
      <c r="AG35" s="677"/>
      <c r="AH35" s="677"/>
      <c r="AI35" s="677"/>
    </row>
    <row r="36" spans="1:35" hidden="1" x14ac:dyDescent="0.2">
      <c r="A36" s="574" t="s">
        <v>833</v>
      </c>
      <c r="B36" s="52" t="s">
        <v>475</v>
      </c>
      <c r="C36" s="52" t="s">
        <v>363</v>
      </c>
      <c r="D36" s="56" t="s">
        <v>852</v>
      </c>
      <c r="E36" s="56" t="s">
        <v>994</v>
      </c>
      <c r="F36" s="1065" t="s">
        <v>767</v>
      </c>
      <c r="G36" s="1085" t="s">
        <v>823</v>
      </c>
      <c r="H36" s="35"/>
      <c r="I36" s="35"/>
      <c r="J36" s="35">
        <f t="shared" ref="J36:J43" si="18">SUM(H36:I36)</f>
        <v>0</v>
      </c>
      <c r="K36" s="1090"/>
      <c r="L36" s="35"/>
      <c r="M36" s="35"/>
      <c r="N36" s="35">
        <f t="shared" ref="N36:N42" si="19">SUM(L36:M36)</f>
        <v>0</v>
      </c>
      <c r="O36" s="95"/>
      <c r="P36" s="75"/>
      <c r="Q36" s="75"/>
      <c r="R36" s="75"/>
      <c r="S36" s="75"/>
      <c r="T36" s="75"/>
      <c r="U36" s="75"/>
      <c r="V36" s="75"/>
      <c r="W36" s="75"/>
      <c r="X36" s="75"/>
      <c r="Y36" s="696">
        <f t="shared" ref="Y36:Y43" si="20">L36+P36+S36+V36</f>
        <v>0</v>
      </c>
      <c r="Z36" s="696">
        <f t="shared" ref="Z36:Z43" si="21">M36+Q36+T36+W36</f>
        <v>0</v>
      </c>
      <c r="AA36" s="696">
        <f t="shared" ref="AA36:AA43" si="22">SUM(Y36:Z36)</f>
        <v>0</v>
      </c>
      <c r="AB36" s="75"/>
      <c r="AC36" s="35">
        <f t="shared" ref="AC36:AD43" si="23">L36+P36+S36+V36</f>
        <v>0</v>
      </c>
      <c r="AD36" s="35">
        <f t="shared" si="23"/>
        <v>0</v>
      </c>
      <c r="AE36" s="35">
        <f t="shared" ref="AE36:AE43" si="24">SUM(AC36:AD36)</f>
        <v>0</v>
      </c>
      <c r="AF36" s="75"/>
      <c r="AG36" s="702">
        <f t="shared" ref="AG36:AG44" si="25">Y36-AC36</f>
        <v>0</v>
      </c>
      <c r="AH36" s="702">
        <f t="shared" ref="AH36:AH44" si="26">Z36-AD36</f>
        <v>0</v>
      </c>
      <c r="AI36" s="696">
        <f t="shared" ref="AI36:AI44" si="27">SUM(AG36:AH36)</f>
        <v>0</v>
      </c>
    </row>
    <row r="37" spans="1:35" hidden="1" x14ac:dyDescent="0.2">
      <c r="A37" s="574" t="s">
        <v>833</v>
      </c>
      <c r="B37" s="128" t="s">
        <v>338</v>
      </c>
      <c r="C37" s="128" t="s">
        <v>719</v>
      </c>
      <c r="D37" s="129" t="s">
        <v>872</v>
      </c>
      <c r="E37" s="129" t="s">
        <v>1012</v>
      </c>
      <c r="F37" s="1065" t="s">
        <v>770</v>
      </c>
      <c r="G37" s="1085" t="s">
        <v>823</v>
      </c>
      <c r="H37" s="35"/>
      <c r="I37" s="35"/>
      <c r="J37" s="35">
        <f t="shared" si="18"/>
        <v>0</v>
      </c>
      <c r="K37" s="1090"/>
      <c r="L37" s="35"/>
      <c r="M37" s="35"/>
      <c r="N37" s="35">
        <f t="shared" si="19"/>
        <v>0</v>
      </c>
      <c r="O37" s="95"/>
      <c r="P37" s="75"/>
      <c r="Q37" s="75"/>
      <c r="R37" s="75"/>
      <c r="S37" s="75"/>
      <c r="T37" s="75"/>
      <c r="U37" s="75"/>
      <c r="V37" s="75"/>
      <c r="W37" s="75"/>
      <c r="X37" s="75"/>
      <c r="Y37" s="696">
        <f t="shared" si="20"/>
        <v>0</v>
      </c>
      <c r="Z37" s="696">
        <f t="shared" si="21"/>
        <v>0</v>
      </c>
      <c r="AA37" s="696">
        <f t="shared" si="22"/>
        <v>0</v>
      </c>
      <c r="AB37" s="75"/>
      <c r="AC37" s="35">
        <f t="shared" si="23"/>
        <v>0</v>
      </c>
      <c r="AD37" s="35">
        <f t="shared" si="23"/>
        <v>0</v>
      </c>
      <c r="AE37" s="35">
        <f>SUM(AC37:AD37)</f>
        <v>0</v>
      </c>
      <c r="AF37" s="75"/>
      <c r="AG37" s="702">
        <f t="shared" si="25"/>
        <v>0</v>
      </c>
      <c r="AH37" s="702">
        <f t="shared" si="26"/>
        <v>0</v>
      </c>
      <c r="AI37" s="696">
        <f t="shared" si="27"/>
        <v>0</v>
      </c>
    </row>
    <row r="38" spans="1:35" hidden="1" x14ac:dyDescent="0.2">
      <c r="A38" s="574" t="s">
        <v>833</v>
      </c>
      <c r="B38" s="128" t="s">
        <v>542</v>
      </c>
      <c r="C38" s="128" t="s">
        <v>720</v>
      </c>
      <c r="D38" s="129" t="s">
        <v>873</v>
      </c>
      <c r="E38" s="129" t="s">
        <v>1012</v>
      </c>
      <c r="F38" s="1065" t="s">
        <v>770</v>
      </c>
      <c r="G38" s="1085" t="s">
        <v>823</v>
      </c>
      <c r="H38" s="35"/>
      <c r="I38" s="35"/>
      <c r="J38" s="35">
        <f t="shared" si="18"/>
        <v>0</v>
      </c>
      <c r="K38" s="1090"/>
      <c r="L38" s="35"/>
      <c r="M38" s="35"/>
      <c r="N38" s="35">
        <f t="shared" si="19"/>
        <v>0</v>
      </c>
      <c r="O38" s="95"/>
      <c r="P38" s="75"/>
      <c r="Q38" s="75"/>
      <c r="R38" s="75"/>
      <c r="S38" s="75"/>
      <c r="T38" s="75"/>
      <c r="U38" s="75"/>
      <c r="V38" s="75"/>
      <c r="W38" s="75"/>
      <c r="X38" s="75"/>
      <c r="Y38" s="696">
        <f t="shared" si="20"/>
        <v>0</v>
      </c>
      <c r="Z38" s="696">
        <f t="shared" si="21"/>
        <v>0</v>
      </c>
      <c r="AA38" s="696">
        <f t="shared" si="22"/>
        <v>0</v>
      </c>
      <c r="AB38" s="75"/>
      <c r="AC38" s="35">
        <f t="shared" si="23"/>
        <v>0</v>
      </c>
      <c r="AD38" s="35">
        <f t="shared" si="23"/>
        <v>0</v>
      </c>
      <c r="AE38" s="35">
        <f>SUM(AC38:AD38)</f>
        <v>0</v>
      </c>
      <c r="AF38" s="75"/>
      <c r="AG38" s="702">
        <f t="shared" si="25"/>
        <v>0</v>
      </c>
      <c r="AH38" s="702">
        <f t="shared" si="26"/>
        <v>0</v>
      </c>
      <c r="AI38" s="696">
        <f t="shared" si="27"/>
        <v>0</v>
      </c>
    </row>
    <row r="39" spans="1:35" hidden="1" x14ac:dyDescent="0.2">
      <c r="A39" s="574" t="s">
        <v>833</v>
      </c>
      <c r="B39" s="52" t="s">
        <v>224</v>
      </c>
      <c r="C39" s="52" t="s">
        <v>298</v>
      </c>
      <c r="D39" s="56" t="s">
        <v>845</v>
      </c>
      <c r="E39" s="56" t="s">
        <v>996</v>
      </c>
      <c r="F39" s="1065" t="s">
        <v>771</v>
      </c>
      <c r="G39" s="1085" t="s">
        <v>823</v>
      </c>
      <c r="H39" s="35"/>
      <c r="I39" s="35"/>
      <c r="J39" s="35">
        <f t="shared" si="18"/>
        <v>0</v>
      </c>
      <c r="K39" s="1090"/>
      <c r="L39" s="35"/>
      <c r="M39" s="35"/>
      <c r="N39" s="35">
        <f t="shared" si="19"/>
        <v>0</v>
      </c>
      <c r="O39" s="95"/>
      <c r="P39" s="35"/>
      <c r="Q39" s="75"/>
      <c r="R39" s="75"/>
      <c r="S39" s="75"/>
      <c r="T39" s="75"/>
      <c r="U39" s="75"/>
      <c r="V39" s="75"/>
      <c r="W39" s="75"/>
      <c r="X39" s="75"/>
      <c r="Y39" s="696">
        <f t="shared" si="20"/>
        <v>0</v>
      </c>
      <c r="Z39" s="696">
        <f t="shared" si="21"/>
        <v>0</v>
      </c>
      <c r="AA39" s="696">
        <f t="shared" si="22"/>
        <v>0</v>
      </c>
      <c r="AB39" s="75"/>
      <c r="AC39" s="35">
        <f t="shared" si="23"/>
        <v>0</v>
      </c>
      <c r="AD39" s="35">
        <f t="shared" si="23"/>
        <v>0</v>
      </c>
      <c r="AE39" s="35">
        <f t="shared" si="24"/>
        <v>0</v>
      </c>
      <c r="AF39" s="75"/>
      <c r="AG39" s="702">
        <f t="shared" si="25"/>
        <v>0</v>
      </c>
      <c r="AH39" s="702">
        <f t="shared" si="26"/>
        <v>0</v>
      </c>
      <c r="AI39" s="696">
        <f t="shared" si="27"/>
        <v>0</v>
      </c>
    </row>
    <row r="40" spans="1:35" hidden="1" x14ac:dyDescent="0.2">
      <c r="A40" s="574" t="s">
        <v>833</v>
      </c>
      <c r="B40" s="52" t="s">
        <v>966</v>
      </c>
      <c r="C40" s="52" t="s">
        <v>967</v>
      </c>
      <c r="D40" s="56" t="s">
        <v>968</v>
      </c>
      <c r="E40" s="56"/>
      <c r="F40" s="1065" t="s">
        <v>773</v>
      </c>
      <c r="G40" s="1085" t="s">
        <v>823</v>
      </c>
      <c r="H40" s="35"/>
      <c r="I40" s="35"/>
      <c r="J40" s="35">
        <f t="shared" si="18"/>
        <v>0</v>
      </c>
      <c r="K40" s="1090"/>
      <c r="L40" s="35"/>
      <c r="M40" s="35"/>
      <c r="N40" s="35">
        <f t="shared" si="19"/>
        <v>0</v>
      </c>
      <c r="O40" s="95"/>
      <c r="P40" s="35"/>
      <c r="Q40" s="75"/>
      <c r="R40" s="75"/>
      <c r="S40" s="75"/>
      <c r="T40" s="75"/>
      <c r="U40" s="75"/>
      <c r="V40" s="75"/>
      <c r="W40" s="75"/>
      <c r="X40" s="75"/>
      <c r="Y40" s="696">
        <f t="shared" si="20"/>
        <v>0</v>
      </c>
      <c r="Z40" s="696">
        <f t="shared" si="21"/>
        <v>0</v>
      </c>
      <c r="AA40" s="696">
        <f t="shared" si="22"/>
        <v>0</v>
      </c>
      <c r="AB40" s="75"/>
      <c r="AC40" s="35">
        <f t="shared" si="23"/>
        <v>0</v>
      </c>
      <c r="AD40" s="35">
        <f t="shared" si="23"/>
        <v>0</v>
      </c>
      <c r="AE40" s="35">
        <f t="shared" si="24"/>
        <v>0</v>
      </c>
      <c r="AF40" s="75"/>
      <c r="AG40" s="702">
        <f t="shared" si="25"/>
        <v>0</v>
      </c>
      <c r="AH40" s="702">
        <f t="shared" si="26"/>
        <v>0</v>
      </c>
      <c r="AI40" s="696">
        <f t="shared" si="27"/>
        <v>0</v>
      </c>
    </row>
    <row r="41" spans="1:35" hidden="1" x14ac:dyDescent="0.2">
      <c r="A41" s="574" t="s">
        <v>833</v>
      </c>
      <c r="B41" s="52" t="s">
        <v>153</v>
      </c>
      <c r="C41" s="52" t="s">
        <v>337</v>
      </c>
      <c r="D41" s="56" t="s">
        <v>846</v>
      </c>
      <c r="E41" s="56" t="s">
        <v>975</v>
      </c>
      <c r="F41" s="1091" t="s">
        <v>774</v>
      </c>
      <c r="G41" s="1085" t="s">
        <v>823</v>
      </c>
      <c r="H41" s="35"/>
      <c r="I41" s="35"/>
      <c r="J41" s="35">
        <f t="shared" si="18"/>
        <v>0</v>
      </c>
      <c r="K41" s="1090"/>
      <c r="L41" s="35"/>
      <c r="M41" s="35"/>
      <c r="N41" s="35">
        <f t="shared" si="19"/>
        <v>0</v>
      </c>
      <c r="O41" s="95"/>
      <c r="P41" s="75"/>
      <c r="Q41" s="75"/>
      <c r="R41" s="75"/>
      <c r="S41" s="75"/>
      <c r="T41" s="75"/>
      <c r="U41" s="75"/>
      <c r="V41" s="75"/>
      <c r="W41" s="75"/>
      <c r="X41" s="75"/>
      <c r="Y41" s="696">
        <f t="shared" si="20"/>
        <v>0</v>
      </c>
      <c r="Z41" s="696">
        <f t="shared" si="21"/>
        <v>0</v>
      </c>
      <c r="AA41" s="696">
        <f t="shared" si="22"/>
        <v>0</v>
      </c>
      <c r="AB41" s="75"/>
      <c r="AC41" s="35">
        <f t="shared" si="23"/>
        <v>0</v>
      </c>
      <c r="AD41" s="35">
        <f t="shared" si="23"/>
        <v>0</v>
      </c>
      <c r="AE41" s="35">
        <f t="shared" si="24"/>
        <v>0</v>
      </c>
      <c r="AF41" s="75"/>
      <c r="AG41" s="702">
        <f t="shared" si="25"/>
        <v>0</v>
      </c>
      <c r="AH41" s="702">
        <f t="shared" si="26"/>
        <v>0</v>
      </c>
      <c r="AI41" s="696">
        <f t="shared" si="27"/>
        <v>0</v>
      </c>
    </row>
    <row r="42" spans="1:35" ht="12.75" hidden="1" customHeight="1" x14ac:dyDescent="0.2">
      <c r="A42" s="574" t="s">
        <v>833</v>
      </c>
      <c r="B42" s="52" t="s">
        <v>658</v>
      </c>
      <c r="C42" s="52" t="s">
        <v>135</v>
      </c>
      <c r="D42" s="56" t="s">
        <v>841</v>
      </c>
      <c r="E42" s="56" t="s">
        <v>975</v>
      </c>
      <c r="F42" s="1065" t="s">
        <v>774</v>
      </c>
      <c r="G42" s="1085" t="s">
        <v>823</v>
      </c>
      <c r="H42" s="35"/>
      <c r="I42" s="35"/>
      <c r="J42" s="35">
        <f t="shared" si="18"/>
        <v>0</v>
      </c>
      <c r="K42" s="1090"/>
      <c r="L42" s="35"/>
      <c r="M42" s="35"/>
      <c r="N42" s="35">
        <f t="shared" si="19"/>
        <v>0</v>
      </c>
      <c r="O42" s="95"/>
      <c r="P42" s="137"/>
      <c r="Q42" s="75"/>
      <c r="R42" s="75"/>
      <c r="S42" s="35"/>
      <c r="T42" s="35"/>
      <c r="U42" s="75"/>
      <c r="V42" s="75"/>
      <c r="W42" s="75"/>
      <c r="X42" s="75"/>
      <c r="Y42" s="696">
        <f t="shared" si="20"/>
        <v>0</v>
      </c>
      <c r="Z42" s="696">
        <f t="shared" si="21"/>
        <v>0</v>
      </c>
      <c r="AA42" s="696">
        <f t="shared" si="22"/>
        <v>0</v>
      </c>
      <c r="AB42" s="75"/>
      <c r="AC42" s="35">
        <f t="shared" si="23"/>
        <v>0</v>
      </c>
      <c r="AD42" s="35">
        <f t="shared" si="23"/>
        <v>0</v>
      </c>
      <c r="AE42" s="35">
        <f t="shared" si="24"/>
        <v>0</v>
      </c>
      <c r="AF42" s="75"/>
      <c r="AG42" s="702">
        <f t="shared" si="25"/>
        <v>0</v>
      </c>
      <c r="AH42" s="702">
        <f t="shared" si="26"/>
        <v>0</v>
      </c>
      <c r="AI42" s="696">
        <f t="shared" si="27"/>
        <v>0</v>
      </c>
    </row>
    <row r="43" spans="1:35" ht="12.75" hidden="1" customHeight="1" x14ac:dyDescent="0.2">
      <c r="A43" s="574" t="s">
        <v>833</v>
      </c>
      <c r="B43" s="52" t="s">
        <v>487</v>
      </c>
      <c r="C43" s="52" t="s">
        <v>965</v>
      </c>
      <c r="D43" s="56" t="s">
        <v>892</v>
      </c>
      <c r="E43" s="56" t="s">
        <v>974</v>
      </c>
      <c r="F43" s="1065" t="s">
        <v>776</v>
      </c>
      <c r="G43" s="1085" t="s">
        <v>823</v>
      </c>
      <c r="H43" s="35"/>
      <c r="I43" s="35"/>
      <c r="J43" s="35">
        <f t="shared" si="18"/>
        <v>0</v>
      </c>
      <c r="K43" s="1090"/>
      <c r="L43" s="35"/>
      <c r="M43" s="35"/>
      <c r="N43" s="35"/>
      <c r="O43" s="95"/>
      <c r="P43" s="593"/>
      <c r="Q43" s="593"/>
      <c r="R43" s="75"/>
      <c r="S43" s="35"/>
      <c r="T43" s="35"/>
      <c r="U43" s="75"/>
      <c r="V43" s="75"/>
      <c r="W43" s="75"/>
      <c r="X43" s="75"/>
      <c r="Y43" s="696">
        <f t="shared" si="20"/>
        <v>0</v>
      </c>
      <c r="Z43" s="696">
        <f t="shared" si="21"/>
        <v>0</v>
      </c>
      <c r="AA43" s="696">
        <f t="shared" si="22"/>
        <v>0</v>
      </c>
      <c r="AB43" s="75"/>
      <c r="AC43" s="35">
        <f t="shared" si="23"/>
        <v>0</v>
      </c>
      <c r="AD43" s="35">
        <f t="shared" si="23"/>
        <v>0</v>
      </c>
      <c r="AE43" s="35">
        <f t="shared" si="24"/>
        <v>0</v>
      </c>
      <c r="AF43" s="75"/>
      <c r="AG43" s="702">
        <f t="shared" si="25"/>
        <v>0</v>
      </c>
      <c r="AH43" s="702">
        <f t="shared" si="26"/>
        <v>0</v>
      </c>
      <c r="AI43" s="696">
        <f t="shared" si="27"/>
        <v>0</v>
      </c>
    </row>
    <row r="44" spans="1:35" hidden="1" x14ac:dyDescent="0.2">
      <c r="A44" s="52"/>
      <c r="B44" s="52"/>
      <c r="C44" s="95"/>
      <c r="D44" s="52"/>
      <c r="E44" s="56"/>
      <c r="F44" s="1085"/>
      <c r="G44" s="1085"/>
      <c r="H44" s="35"/>
      <c r="I44" s="75"/>
      <c r="J44" s="35"/>
      <c r="K44" s="1090"/>
      <c r="L44" s="35"/>
      <c r="M44" s="75"/>
      <c r="N44" s="35"/>
      <c r="O44" s="75"/>
      <c r="P44" s="75"/>
      <c r="Q44" s="75"/>
      <c r="R44" s="75"/>
      <c r="S44" s="75"/>
      <c r="T44" s="75"/>
      <c r="U44" s="75"/>
      <c r="V44" s="75"/>
      <c r="W44" s="75"/>
      <c r="X44" s="75"/>
      <c r="Y44" s="677"/>
      <c r="Z44" s="677"/>
      <c r="AA44" s="677"/>
      <c r="AB44" s="75"/>
      <c r="AC44" s="35"/>
      <c r="AD44" s="35"/>
      <c r="AE44" s="35"/>
      <c r="AF44" s="75"/>
      <c r="AG44" s="702">
        <f t="shared" si="25"/>
        <v>0</v>
      </c>
      <c r="AH44" s="702">
        <f t="shared" si="26"/>
        <v>0</v>
      </c>
      <c r="AI44" s="696">
        <f t="shared" si="27"/>
        <v>0</v>
      </c>
    </row>
    <row r="45" spans="1:35" x14ac:dyDescent="0.2">
      <c r="A45" s="52"/>
      <c r="B45" s="28" t="s">
        <v>288</v>
      </c>
      <c r="C45" s="81" t="s">
        <v>210</v>
      </c>
      <c r="D45" s="64" t="s">
        <v>844</v>
      </c>
      <c r="E45" s="56" t="s">
        <v>980</v>
      </c>
      <c r="F45" s="1070" t="s">
        <v>775</v>
      </c>
      <c r="G45" s="1133"/>
      <c r="H45" s="151">
        <f>SUM(H36:H44)</f>
        <v>0</v>
      </c>
      <c r="I45" s="151">
        <f>SUM(I36:I44)</f>
        <v>0</v>
      </c>
      <c r="J45" s="151">
        <f>SUM(J36:J44)</f>
        <v>0</v>
      </c>
      <c r="K45" s="1159"/>
      <c r="L45" s="151">
        <f t="shared" ref="L45:W45" si="28">SUM(L36:L44)</f>
        <v>0</v>
      </c>
      <c r="M45" s="151">
        <f t="shared" si="28"/>
        <v>0</v>
      </c>
      <c r="N45" s="151">
        <f t="shared" si="28"/>
        <v>0</v>
      </c>
      <c r="O45" s="151"/>
      <c r="P45" s="151">
        <f t="shared" si="28"/>
        <v>0</v>
      </c>
      <c r="Q45" s="151">
        <f t="shared" si="28"/>
        <v>0</v>
      </c>
      <c r="R45" s="151"/>
      <c r="S45" s="151">
        <f t="shared" si="28"/>
        <v>0</v>
      </c>
      <c r="T45" s="151">
        <f t="shared" si="28"/>
        <v>0</v>
      </c>
      <c r="U45" s="151"/>
      <c r="V45" s="151">
        <f t="shared" si="28"/>
        <v>0</v>
      </c>
      <c r="W45" s="151">
        <f t="shared" si="28"/>
        <v>0</v>
      </c>
      <c r="X45" s="151"/>
      <c r="Y45" s="714">
        <f>SUM(Y36:Y44)</f>
        <v>0</v>
      </c>
      <c r="Z45" s="714">
        <f>SUM(Z36:Z44)</f>
        <v>0</v>
      </c>
      <c r="AA45" s="714">
        <f>SUM(AA36:AA44)</f>
        <v>0</v>
      </c>
      <c r="AB45" s="151"/>
      <c r="AC45" s="151">
        <f>SUM(AC36:AC44)</f>
        <v>0</v>
      </c>
      <c r="AD45" s="151">
        <f>SUM(AD36:AD44)</f>
        <v>0</v>
      </c>
      <c r="AE45" s="151">
        <f>SUM(AE36:AE44)</f>
        <v>0</v>
      </c>
      <c r="AF45" s="151"/>
      <c r="AG45" s="714">
        <f>SUM(AG36:AG44)</f>
        <v>0</v>
      </c>
      <c r="AH45" s="714">
        <f>SUM(AH36:AH44)</f>
        <v>0</v>
      </c>
      <c r="AI45" s="714">
        <f>SUM(AI36:AI44)</f>
        <v>0</v>
      </c>
    </row>
    <row r="46" spans="1:35" x14ac:dyDescent="0.2">
      <c r="A46" s="52"/>
      <c r="B46" s="52"/>
      <c r="C46" s="105"/>
      <c r="D46" s="579"/>
      <c r="E46" s="56"/>
      <c r="F46" s="566"/>
      <c r="G46" s="56"/>
      <c r="H46" s="151"/>
      <c r="I46" s="151"/>
      <c r="J46" s="151"/>
      <c r="K46" s="953"/>
      <c r="L46" s="151"/>
      <c r="M46" s="151"/>
      <c r="N46" s="151"/>
      <c r="O46" s="151"/>
      <c r="P46" s="151"/>
      <c r="Q46" s="151"/>
      <c r="R46" s="151"/>
      <c r="S46" s="151"/>
      <c r="T46" s="151"/>
      <c r="U46" s="151"/>
      <c r="V46" s="151"/>
      <c r="W46" s="151"/>
      <c r="X46" s="151"/>
      <c r="Y46" s="714"/>
      <c r="Z46" s="714"/>
      <c r="AA46" s="714"/>
      <c r="AB46" s="151"/>
      <c r="AC46" s="151"/>
      <c r="AD46" s="151"/>
      <c r="AE46" s="151"/>
      <c r="AF46" s="151"/>
      <c r="AG46" s="714"/>
      <c r="AH46" s="714"/>
      <c r="AI46" s="714"/>
    </row>
    <row r="47" spans="1:35" x14ac:dyDescent="0.2">
      <c r="A47" s="52"/>
      <c r="B47" s="52"/>
      <c r="C47" s="105"/>
      <c r="D47" s="184"/>
      <c r="E47" s="56"/>
      <c r="F47" s="56"/>
      <c r="G47" s="56"/>
      <c r="H47" s="151"/>
      <c r="I47" s="151"/>
      <c r="J47" s="151"/>
      <c r="K47" s="953"/>
      <c r="L47" s="151"/>
      <c r="M47" s="151"/>
      <c r="N47" s="151"/>
      <c r="O47" s="151"/>
      <c r="P47" s="151"/>
      <c r="Q47" s="151"/>
      <c r="R47" s="151"/>
      <c r="S47" s="151"/>
      <c r="T47" s="151"/>
      <c r="U47" s="151"/>
      <c r="V47" s="151"/>
      <c r="W47" s="151"/>
      <c r="X47" s="151"/>
      <c r="Y47" s="714"/>
      <c r="Z47" s="714"/>
      <c r="AA47" s="714"/>
      <c r="AB47" s="151"/>
      <c r="AC47" s="151"/>
      <c r="AD47" s="151"/>
      <c r="AE47" s="151"/>
      <c r="AF47" s="151"/>
      <c r="AG47" s="714"/>
      <c r="AH47" s="714"/>
      <c r="AI47" s="714"/>
    </row>
    <row r="48" spans="1:35" x14ac:dyDescent="0.2">
      <c r="A48" s="52"/>
      <c r="B48" s="52"/>
      <c r="C48" s="105"/>
      <c r="D48" s="184"/>
      <c r="E48" s="56"/>
      <c r="F48" s="56"/>
      <c r="G48" s="56"/>
      <c r="H48" s="151"/>
      <c r="I48" s="151"/>
      <c r="J48" s="151"/>
      <c r="K48" s="953"/>
      <c r="L48" s="151"/>
      <c r="M48" s="151"/>
      <c r="N48" s="151"/>
      <c r="O48" s="151"/>
      <c r="P48" s="151"/>
      <c r="Q48" s="151"/>
      <c r="R48" s="151"/>
      <c r="S48" s="151"/>
      <c r="T48" s="151"/>
      <c r="U48" s="151"/>
      <c r="V48" s="151"/>
      <c r="W48" s="151"/>
      <c r="X48" s="151"/>
      <c r="Y48" s="714"/>
      <c r="Z48" s="714"/>
      <c r="AA48" s="714"/>
      <c r="AB48" s="151"/>
      <c r="AC48" s="151"/>
      <c r="AD48" s="151"/>
      <c r="AE48" s="151"/>
      <c r="AF48" s="151"/>
      <c r="AG48" s="714"/>
      <c r="AH48" s="714"/>
      <c r="AI48" s="714"/>
    </row>
    <row r="49" spans="1:35" x14ac:dyDescent="0.2">
      <c r="A49" s="52"/>
      <c r="B49" s="52"/>
      <c r="C49" s="94" t="s">
        <v>111</v>
      </c>
      <c r="D49" s="160"/>
      <c r="E49" s="56"/>
      <c r="F49" s="56"/>
      <c r="G49" s="56"/>
      <c r="H49" s="37">
        <f>H33+H45</f>
        <v>0</v>
      </c>
      <c r="I49" s="37">
        <f>I33+I45</f>
        <v>0</v>
      </c>
      <c r="J49" s="37">
        <f>J33+J45</f>
        <v>0</v>
      </c>
      <c r="K49" s="953"/>
      <c r="L49" s="37">
        <f>L33+L45</f>
        <v>0</v>
      </c>
      <c r="M49" s="37">
        <f t="shared" ref="M49:W49" si="29">M33+M45</f>
        <v>0</v>
      </c>
      <c r="N49" s="37">
        <f t="shared" si="29"/>
        <v>0</v>
      </c>
      <c r="O49" s="37"/>
      <c r="P49" s="37">
        <f t="shared" si="29"/>
        <v>0</v>
      </c>
      <c r="Q49" s="37">
        <f t="shared" si="29"/>
        <v>0</v>
      </c>
      <c r="R49" s="37"/>
      <c r="S49" s="37">
        <f t="shared" si="29"/>
        <v>0</v>
      </c>
      <c r="T49" s="37">
        <f t="shared" si="29"/>
        <v>0</v>
      </c>
      <c r="U49" s="37"/>
      <c r="V49" s="37">
        <f t="shared" si="29"/>
        <v>0</v>
      </c>
      <c r="W49" s="37">
        <f t="shared" si="29"/>
        <v>0</v>
      </c>
      <c r="X49" s="37"/>
      <c r="Y49" s="682">
        <f>Y33+Y45</f>
        <v>0</v>
      </c>
      <c r="Z49" s="682">
        <f>Z33+Z45</f>
        <v>0</v>
      </c>
      <c r="AA49" s="682">
        <f>AA33+AA45</f>
        <v>0</v>
      </c>
      <c r="AB49" s="37"/>
      <c r="AC49" s="37">
        <f>AC33+AC45</f>
        <v>0</v>
      </c>
      <c r="AD49" s="37">
        <f>AD33+AD45</f>
        <v>0</v>
      </c>
      <c r="AE49" s="37">
        <f>AE33+AE45</f>
        <v>0</v>
      </c>
      <c r="AF49" s="37"/>
      <c r="AG49" s="682">
        <f>AG33+AG45</f>
        <v>0</v>
      </c>
      <c r="AH49" s="682">
        <f>AH33+AH45</f>
        <v>0</v>
      </c>
      <c r="AI49" s="682">
        <f>AI33+AI45</f>
        <v>0</v>
      </c>
    </row>
    <row r="50" spans="1:35" x14ac:dyDescent="0.2">
      <c r="A50" s="52"/>
      <c r="B50" s="52"/>
      <c r="C50" s="52"/>
      <c r="D50" s="56"/>
      <c r="E50" s="56"/>
      <c r="F50" s="56"/>
      <c r="G50" s="56"/>
      <c r="H50" s="23"/>
      <c r="I50" s="189"/>
      <c r="J50" s="189"/>
      <c r="K50" s="953"/>
      <c r="L50" s="23"/>
      <c r="M50" s="189"/>
      <c r="N50" s="189"/>
      <c r="O50" s="189"/>
      <c r="P50" s="189"/>
      <c r="Q50" s="189"/>
      <c r="R50" s="189"/>
      <c r="S50" s="189"/>
      <c r="T50" s="189"/>
      <c r="U50" s="189"/>
      <c r="V50" s="189"/>
      <c r="W50" s="189"/>
      <c r="X50" s="189"/>
      <c r="Y50" s="713"/>
      <c r="Z50" s="713"/>
      <c r="AA50" s="713"/>
      <c r="AB50" s="189"/>
      <c r="AC50" s="189"/>
      <c r="AD50" s="189"/>
      <c r="AE50" s="189"/>
      <c r="AF50" s="189"/>
      <c r="AG50" s="713"/>
      <c r="AH50" s="713"/>
      <c r="AI50" s="713"/>
    </row>
    <row r="51" spans="1:35" x14ac:dyDescent="0.2">
      <c r="A51" s="52"/>
      <c r="B51" s="52"/>
      <c r="C51" s="52"/>
      <c r="D51" s="56"/>
      <c r="E51" s="56"/>
      <c r="F51" s="56"/>
      <c r="G51" s="56"/>
      <c r="H51" s="23"/>
      <c r="I51" s="189"/>
      <c r="J51" s="189"/>
      <c r="K51" s="953"/>
      <c r="L51" s="23"/>
      <c r="M51" s="189"/>
      <c r="N51" s="189"/>
      <c r="O51" s="189"/>
      <c r="P51" s="189"/>
      <c r="Q51" s="189"/>
      <c r="R51" s="189"/>
      <c r="S51" s="189"/>
      <c r="T51" s="189"/>
      <c r="U51" s="189"/>
      <c r="V51" s="189"/>
      <c r="W51" s="189"/>
      <c r="X51" s="189"/>
      <c r="Y51" s="713"/>
      <c r="Z51" s="713"/>
      <c r="AA51" s="713"/>
      <c r="AB51" s="189"/>
      <c r="AC51" s="189"/>
      <c r="AD51" s="189"/>
      <c r="AE51" s="189"/>
      <c r="AF51" s="189"/>
      <c r="AG51" s="713"/>
      <c r="AH51" s="713"/>
      <c r="AI51" s="713"/>
    </row>
    <row r="52" spans="1:35" hidden="1" x14ac:dyDescent="0.2">
      <c r="A52" s="52"/>
      <c r="B52" s="52"/>
      <c r="C52" s="22" t="s">
        <v>279</v>
      </c>
      <c r="D52" s="22"/>
      <c r="E52" s="56"/>
      <c r="F52" s="56"/>
      <c r="G52" s="56"/>
      <c r="H52" s="23"/>
      <c r="I52" s="189"/>
      <c r="J52" s="189"/>
      <c r="K52" s="953"/>
      <c r="L52" s="23"/>
      <c r="M52" s="189"/>
      <c r="N52" s="189"/>
      <c r="O52" s="189"/>
      <c r="P52" s="189"/>
      <c r="Q52" s="189"/>
      <c r="R52" s="189"/>
      <c r="S52" s="189"/>
      <c r="T52" s="189"/>
      <c r="U52" s="189"/>
      <c r="V52" s="189"/>
      <c r="W52" s="189"/>
      <c r="X52" s="189"/>
      <c r="Y52" s="713"/>
      <c r="Z52" s="713"/>
      <c r="AA52" s="713"/>
      <c r="AB52" s="189"/>
      <c r="AC52" s="189"/>
      <c r="AD52" s="189"/>
      <c r="AE52" s="189"/>
      <c r="AF52" s="189"/>
      <c r="AG52" s="713"/>
      <c r="AH52" s="713"/>
      <c r="AI52" s="713"/>
    </row>
    <row r="53" spans="1:35" hidden="1" x14ac:dyDescent="0.2">
      <c r="A53" s="52"/>
      <c r="B53" s="52"/>
      <c r="C53" s="22"/>
      <c r="D53" s="22"/>
      <c r="E53" s="56"/>
      <c r="F53" s="56"/>
      <c r="G53" s="56"/>
      <c r="H53" s="23"/>
      <c r="I53" s="189"/>
      <c r="J53" s="189"/>
      <c r="K53" s="953"/>
      <c r="L53" s="23"/>
      <c r="M53" s="189"/>
      <c r="N53" s="189"/>
      <c r="O53" s="189"/>
      <c r="P53" s="189"/>
      <c r="Q53" s="189"/>
      <c r="R53" s="189"/>
      <c r="S53" s="189"/>
      <c r="T53" s="189"/>
      <c r="U53" s="189"/>
      <c r="V53" s="189"/>
      <c r="W53" s="189"/>
      <c r="X53" s="189"/>
      <c r="Y53" s="713"/>
      <c r="Z53" s="713"/>
      <c r="AA53" s="713"/>
      <c r="AB53" s="189"/>
      <c r="AC53" s="189"/>
      <c r="AD53" s="189"/>
      <c r="AE53" s="189"/>
      <c r="AF53" s="189"/>
      <c r="AG53" s="713"/>
      <c r="AH53" s="713"/>
      <c r="AI53" s="713"/>
    </row>
    <row r="54" spans="1:35" hidden="1" x14ac:dyDescent="0.2">
      <c r="A54" s="52"/>
      <c r="B54" s="52"/>
      <c r="C54" s="22"/>
      <c r="D54" s="22"/>
      <c r="E54" s="56"/>
      <c r="F54" s="56"/>
      <c r="G54" s="56"/>
      <c r="H54" s="23"/>
      <c r="I54" s="189"/>
      <c r="J54" s="189"/>
      <c r="K54" s="953"/>
      <c r="L54" s="23"/>
      <c r="M54" s="189"/>
      <c r="N54" s="189"/>
      <c r="O54" s="189"/>
      <c r="P54" s="189"/>
      <c r="Q54" s="189"/>
      <c r="R54" s="189"/>
      <c r="S54" s="189"/>
      <c r="T54" s="189"/>
      <c r="U54" s="189"/>
      <c r="V54" s="189"/>
      <c r="W54" s="189"/>
      <c r="X54" s="189"/>
      <c r="Y54" s="713"/>
      <c r="Z54" s="713"/>
      <c r="AA54" s="713"/>
      <c r="AB54" s="189"/>
      <c r="AC54" s="189"/>
      <c r="AD54" s="189"/>
      <c r="AE54" s="189"/>
      <c r="AF54" s="189"/>
      <c r="AG54" s="713"/>
      <c r="AH54" s="713"/>
      <c r="AI54" s="713"/>
    </row>
    <row r="55" spans="1:35" hidden="1" x14ac:dyDescent="0.2">
      <c r="A55" s="52"/>
      <c r="B55" s="304" t="s">
        <v>745</v>
      </c>
      <c r="C55" s="22" t="s">
        <v>644</v>
      </c>
      <c r="D55" s="22"/>
      <c r="E55" s="56"/>
      <c r="F55" s="56"/>
      <c r="G55" s="56"/>
      <c r="H55" s="23"/>
      <c r="I55" s="189"/>
      <c r="J55" s="189"/>
      <c r="K55" s="953"/>
      <c r="L55" s="23"/>
      <c r="M55" s="189"/>
      <c r="N55" s="189"/>
      <c r="O55" s="189"/>
      <c r="P55" s="189"/>
      <c r="Q55" s="189"/>
      <c r="R55" s="189"/>
      <c r="S55" s="189"/>
      <c r="T55" s="189"/>
      <c r="U55" s="189"/>
      <c r="V55" s="189"/>
      <c r="W55" s="189"/>
      <c r="X55" s="189"/>
      <c r="Y55" s="713"/>
      <c r="Z55" s="713"/>
      <c r="AA55" s="713"/>
      <c r="AB55" s="189"/>
      <c r="AC55" s="189"/>
      <c r="AD55" s="189"/>
      <c r="AE55" s="189"/>
      <c r="AF55" s="189"/>
      <c r="AG55" s="713"/>
      <c r="AH55" s="713"/>
      <c r="AI55" s="713"/>
    </row>
    <row r="56" spans="1:35" hidden="1" x14ac:dyDescent="0.2">
      <c r="A56" s="52"/>
      <c r="B56" s="52"/>
      <c r="C56" s="52"/>
      <c r="D56" s="52"/>
      <c r="E56" s="56"/>
      <c r="F56" s="56"/>
      <c r="G56" s="56"/>
      <c r="H56" s="23"/>
      <c r="I56" s="189"/>
      <c r="J56" s="189"/>
      <c r="K56" s="953"/>
      <c r="L56" s="23"/>
      <c r="M56" s="189"/>
      <c r="N56" s="189"/>
      <c r="O56" s="189"/>
      <c r="P56" s="189"/>
      <c r="Q56" s="189"/>
      <c r="R56" s="189"/>
      <c r="S56" s="189"/>
      <c r="T56" s="189"/>
      <c r="U56" s="189"/>
      <c r="V56" s="189"/>
      <c r="W56" s="189"/>
      <c r="X56" s="189"/>
      <c r="Y56" s="713"/>
      <c r="Z56" s="713"/>
      <c r="AA56" s="713"/>
      <c r="AB56" s="189"/>
      <c r="AC56" s="189"/>
      <c r="AD56" s="189"/>
      <c r="AE56" s="189"/>
      <c r="AF56" s="189"/>
      <c r="AG56" s="713"/>
      <c r="AH56" s="713"/>
      <c r="AI56" s="713"/>
    </row>
    <row r="57" spans="1:35" ht="12.75" hidden="1" customHeight="1" x14ac:dyDescent="0.2">
      <c r="A57" s="307" t="s">
        <v>497</v>
      </c>
      <c r="B57" s="52" t="s">
        <v>498</v>
      </c>
      <c r="C57" s="130" t="s">
        <v>499</v>
      </c>
      <c r="D57" s="52">
        <v>4651122207</v>
      </c>
      <c r="E57" s="56" t="s">
        <v>5</v>
      </c>
      <c r="F57" s="56"/>
      <c r="G57" s="56"/>
      <c r="H57" s="75">
        <v>0</v>
      </c>
      <c r="I57" s="75"/>
      <c r="J57" s="75">
        <f>SUM(H57:I57)</f>
        <v>0</v>
      </c>
      <c r="K57" s="953"/>
      <c r="L57" s="75"/>
      <c r="M57" s="75"/>
      <c r="N57" s="75">
        <f>SUM(L57:M57)</f>
        <v>0</v>
      </c>
      <c r="O57" s="75"/>
      <c r="P57" s="75"/>
      <c r="Q57" s="75"/>
      <c r="R57" s="75"/>
      <c r="S57" s="137"/>
      <c r="T57" s="137"/>
      <c r="U57" s="75"/>
      <c r="V57" s="137"/>
      <c r="W57" s="137"/>
      <c r="X57" s="75"/>
      <c r="Y57" s="677"/>
      <c r="Z57" s="677"/>
      <c r="AA57" s="677"/>
      <c r="AB57" s="75"/>
      <c r="AC57" s="137">
        <f>L57+P57+S57+V57</f>
        <v>0</v>
      </c>
      <c r="AD57" s="137"/>
      <c r="AE57" s="137">
        <f>SUM(AC57:AD57)</f>
        <v>0</v>
      </c>
      <c r="AF57" s="75"/>
      <c r="AG57" s="677"/>
      <c r="AH57" s="677"/>
      <c r="AI57" s="677"/>
    </row>
    <row r="58" spans="1:35" hidden="1" x14ac:dyDescent="0.2">
      <c r="A58" s="52"/>
      <c r="B58" s="52"/>
      <c r="C58" s="95"/>
      <c r="D58" s="95"/>
      <c r="E58" s="56"/>
      <c r="F58" s="56"/>
      <c r="G58" s="56"/>
      <c r="H58" s="23"/>
      <c r="I58" s="23"/>
      <c r="J58" s="23"/>
      <c r="K58" s="953"/>
      <c r="L58" s="23"/>
      <c r="M58" s="23"/>
      <c r="N58" s="23"/>
      <c r="O58" s="23"/>
      <c r="P58" s="23"/>
      <c r="Q58" s="23"/>
      <c r="R58" s="23"/>
      <c r="S58" s="23"/>
      <c r="T58" s="23"/>
      <c r="U58" s="23"/>
      <c r="V58" s="23"/>
      <c r="W58" s="23"/>
      <c r="X58" s="23"/>
      <c r="Y58" s="677"/>
      <c r="Z58" s="677"/>
      <c r="AA58" s="677"/>
      <c r="AB58" s="23"/>
      <c r="AC58" s="23"/>
      <c r="AD58" s="23"/>
      <c r="AE58" s="23"/>
      <c r="AF58" s="23"/>
      <c r="AG58" s="677"/>
      <c r="AH58" s="677"/>
      <c r="AI58" s="677"/>
    </row>
    <row r="59" spans="1:35" hidden="1" x14ac:dyDescent="0.2">
      <c r="A59" s="52"/>
      <c r="B59" s="52"/>
      <c r="C59" s="81" t="s">
        <v>461</v>
      </c>
      <c r="D59" s="81"/>
      <c r="E59" s="56"/>
      <c r="F59" s="56"/>
      <c r="G59" s="56"/>
      <c r="H59" s="30">
        <f>SUM(H57:H58)</f>
        <v>0</v>
      </c>
      <c r="I59" s="30"/>
      <c r="J59" s="30">
        <f>SUM(J57:J58)</f>
        <v>0</v>
      </c>
      <c r="K59" s="953"/>
      <c r="L59" s="30">
        <f>SUM(L57:L58)</f>
        <v>0</v>
      </c>
      <c r="M59" s="30"/>
      <c r="N59" s="30">
        <f>SUM(N57:N58)</f>
        <v>0</v>
      </c>
      <c r="O59" s="30"/>
      <c r="P59" s="30">
        <f>SUM(P57:P58)</f>
        <v>0</v>
      </c>
      <c r="Q59" s="30"/>
      <c r="R59" s="30"/>
      <c r="S59" s="30">
        <f>SUM(S57:S58)</f>
        <v>0</v>
      </c>
      <c r="T59" s="30"/>
      <c r="U59" s="30"/>
      <c r="V59" s="30">
        <f>SUM(V57:V58)</f>
        <v>0</v>
      </c>
      <c r="W59" s="30"/>
      <c r="X59" s="30"/>
      <c r="Y59" s="678"/>
      <c r="Z59" s="678"/>
      <c r="AA59" s="678"/>
      <c r="AB59" s="30"/>
      <c r="AC59" s="30">
        <f>SUM(AC57:AC58)</f>
        <v>0</v>
      </c>
      <c r="AD59" s="30"/>
      <c r="AE59" s="30">
        <f>SUM(AE57:AE58)</f>
        <v>0</v>
      </c>
      <c r="AF59" s="30"/>
      <c r="AG59" s="678"/>
      <c r="AH59" s="678"/>
      <c r="AI59" s="678"/>
    </row>
    <row r="60" spans="1:35" hidden="1" x14ac:dyDescent="0.2">
      <c r="A60" s="28"/>
      <c r="B60" s="28"/>
      <c r="C60" s="81"/>
      <c r="D60" s="81"/>
      <c r="E60" s="57"/>
      <c r="F60" s="57"/>
      <c r="G60" s="57"/>
      <c r="H60" s="37"/>
      <c r="I60" s="37"/>
      <c r="J60" s="30"/>
      <c r="K60" s="997"/>
      <c r="L60" s="37"/>
      <c r="M60" s="37"/>
      <c r="N60" s="30"/>
      <c r="O60" s="30"/>
      <c r="P60" s="30"/>
      <c r="Q60" s="30"/>
      <c r="R60" s="30"/>
      <c r="S60" s="30"/>
      <c r="T60" s="30"/>
      <c r="U60" s="30"/>
      <c r="V60" s="37"/>
      <c r="W60" s="37"/>
      <c r="X60" s="30"/>
      <c r="Y60" s="678"/>
      <c r="Z60" s="678"/>
      <c r="AA60" s="678"/>
      <c r="AB60" s="30"/>
      <c r="AC60" s="30"/>
      <c r="AD60" s="30"/>
      <c r="AE60" s="30"/>
      <c r="AF60" s="30"/>
      <c r="AG60" s="678"/>
      <c r="AH60" s="678"/>
      <c r="AI60" s="678"/>
    </row>
    <row r="61" spans="1:35" hidden="1" x14ac:dyDescent="0.2">
      <c r="A61" s="20"/>
      <c r="B61" s="20"/>
      <c r="C61" s="52"/>
      <c r="D61" s="52"/>
      <c r="E61" s="53"/>
      <c r="F61" s="53"/>
      <c r="G61" s="53"/>
      <c r="H61" s="35"/>
      <c r="I61" s="35"/>
      <c r="J61" s="35"/>
      <c r="K61" s="987"/>
      <c r="L61" s="35"/>
      <c r="M61" s="35"/>
      <c r="N61" s="35"/>
      <c r="O61" s="35"/>
      <c r="P61" s="35"/>
      <c r="Q61" s="35"/>
      <c r="R61" s="35"/>
      <c r="S61" s="35"/>
      <c r="T61" s="35"/>
      <c r="U61" s="35"/>
      <c r="V61" s="35"/>
      <c r="W61" s="35"/>
      <c r="X61" s="35"/>
      <c r="Y61" s="687"/>
      <c r="Z61" s="687"/>
      <c r="AA61" s="687"/>
      <c r="AB61" s="35"/>
      <c r="AC61" s="35"/>
      <c r="AD61" s="35"/>
      <c r="AE61" s="35"/>
      <c r="AF61" s="35"/>
      <c r="AG61" s="687"/>
      <c r="AH61" s="687"/>
      <c r="AI61" s="687"/>
    </row>
    <row r="62" spans="1:35" hidden="1" x14ac:dyDescent="0.2">
      <c r="A62" s="20"/>
      <c r="B62" s="20"/>
      <c r="C62" s="268" t="s">
        <v>179</v>
      </c>
      <c r="D62" s="268"/>
      <c r="E62" s="53"/>
      <c r="F62" s="53"/>
      <c r="G62" s="53"/>
      <c r="H62" s="37">
        <f>H59</f>
        <v>0</v>
      </c>
      <c r="I62" s="37"/>
      <c r="J62" s="37">
        <f>J59</f>
        <v>0</v>
      </c>
      <c r="K62" s="987"/>
      <c r="L62" s="37">
        <f>L59</f>
        <v>0</v>
      </c>
      <c r="M62" s="37"/>
      <c r="N62" s="37">
        <f>N59</f>
        <v>0</v>
      </c>
      <c r="O62" s="37"/>
      <c r="P62" s="37">
        <f>P59</f>
        <v>0</v>
      </c>
      <c r="Q62" s="37"/>
      <c r="R62" s="37"/>
      <c r="S62" s="37">
        <f>S59</f>
        <v>0</v>
      </c>
      <c r="T62" s="37"/>
      <c r="U62" s="37"/>
      <c r="V62" s="37" t="e">
        <f>V59+#REF!+#REF!</f>
        <v>#REF!</v>
      </c>
      <c r="W62" s="37"/>
      <c r="X62" s="37"/>
      <c r="Y62" s="682"/>
      <c r="Z62" s="682"/>
      <c r="AA62" s="682"/>
      <c r="AB62" s="37"/>
      <c r="AC62" s="37">
        <f>AC59</f>
        <v>0</v>
      </c>
      <c r="AD62" s="37"/>
      <c r="AE62" s="37">
        <f>AE59</f>
        <v>0</v>
      </c>
      <c r="AF62" s="37"/>
      <c r="AG62" s="682"/>
      <c r="AH62" s="682"/>
      <c r="AI62" s="682"/>
    </row>
    <row r="63" spans="1:35" ht="13.5" thickBot="1" x14ac:dyDescent="0.25">
      <c r="A63" s="20"/>
      <c r="B63" s="20"/>
      <c r="C63" s="52"/>
      <c r="D63" s="52"/>
      <c r="E63" s="20"/>
      <c r="F63" s="20"/>
      <c r="G63" s="20"/>
      <c r="H63" s="35"/>
      <c r="I63" s="35"/>
      <c r="J63" s="33"/>
      <c r="K63" s="992"/>
      <c r="L63" s="35"/>
      <c r="M63" s="35"/>
      <c r="N63" s="33"/>
      <c r="O63" s="33"/>
      <c r="P63" s="33"/>
      <c r="Q63" s="33"/>
      <c r="R63" s="33"/>
      <c r="S63" s="33"/>
      <c r="T63" s="33"/>
      <c r="U63" s="33"/>
      <c r="V63" s="33"/>
      <c r="W63" s="33"/>
      <c r="X63" s="33"/>
      <c r="Y63" s="687"/>
      <c r="Z63" s="687"/>
      <c r="AA63" s="687"/>
      <c r="AB63" s="33"/>
      <c r="AC63" s="33"/>
      <c r="AD63" s="33"/>
      <c r="AE63" s="33"/>
      <c r="AF63" s="33"/>
      <c r="AG63" s="687"/>
      <c r="AH63" s="687"/>
      <c r="AI63" s="687"/>
    </row>
    <row r="64" spans="1:35" ht="13.5" thickBot="1" x14ac:dyDescent="0.25">
      <c r="A64" s="43"/>
      <c r="B64" s="43"/>
      <c r="C64" s="107"/>
      <c r="D64" s="107"/>
      <c r="E64" s="43"/>
      <c r="F64" s="43"/>
      <c r="G64" s="43"/>
      <c r="H64" s="44"/>
      <c r="I64" s="44"/>
      <c r="J64" s="45"/>
      <c r="K64" s="43"/>
      <c r="L64" s="44"/>
      <c r="M64" s="44"/>
      <c r="N64" s="45"/>
      <c r="O64" s="45"/>
      <c r="P64" s="45"/>
      <c r="Q64" s="45">
        <f>SUM(P49:Q49)</f>
        <v>0</v>
      </c>
      <c r="R64" s="45"/>
      <c r="S64" s="45"/>
      <c r="T64" s="45"/>
      <c r="U64" s="45"/>
      <c r="V64" s="1734">
        <f>SUM(V49:W49)</f>
        <v>0</v>
      </c>
      <c r="W64" s="1735"/>
      <c r="X64" s="45"/>
      <c r="Y64" s="690"/>
      <c r="Z64" s="690"/>
      <c r="AA64" s="690"/>
      <c r="AB64" s="45"/>
      <c r="AC64" s="45"/>
      <c r="AD64" s="45"/>
      <c r="AE64" s="45"/>
      <c r="AF64" s="45"/>
      <c r="AG64" s="690"/>
      <c r="AH64" s="690"/>
      <c r="AI64" s="690"/>
    </row>
    <row r="65" spans="1:17" x14ac:dyDescent="0.2">
      <c r="Q65" s="108">
        <f>P49+Q49</f>
        <v>0</v>
      </c>
    </row>
    <row r="67" spans="1:17" ht="18.75" x14ac:dyDescent="0.3">
      <c r="A67" s="308"/>
    </row>
  </sheetData>
  <mergeCells count="12">
    <mergeCell ref="V64:W64"/>
    <mergeCell ref="Y7:AA7"/>
    <mergeCell ref="AG7:AI7"/>
    <mergeCell ref="H6:J6"/>
    <mergeCell ref="A2:AE2"/>
    <mergeCell ref="L6:N6"/>
    <mergeCell ref="P6:Q6"/>
    <mergeCell ref="S6:T6"/>
    <mergeCell ref="AC6:AE6"/>
    <mergeCell ref="V6:W6"/>
    <mergeCell ref="Y6:AA6"/>
    <mergeCell ref="AG6:AI6"/>
  </mergeCells>
  <phoneticPr fontId="0" type="noConversion"/>
  <printOptions horizontalCentered="1"/>
  <pageMargins left="0.19685039370078741" right="0.19685039370078741" top="1.4173228346456694" bottom="0.78740157480314965" header="0.23622047244094491" footer="0.51181102362204722"/>
  <pageSetup paperSize="9" scale="70" firstPageNumber="0" orientation="landscape" horizontalDpi="300" verticalDpi="300" r:id="rId1"/>
  <headerFooter alignWithMargins="0">
    <oddFooter>&amp;C&amp;F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M80"/>
  <sheetViews>
    <sheetView topLeftCell="A6" zoomScale="80" zoomScaleNormal="80" workbookViewId="0">
      <pane xSplit="7" ySplit="7" topLeftCell="H13" activePane="bottomRight" state="frozen"/>
      <selection activeCell="B5" sqref="B5:B7"/>
      <selection pane="topRight" activeCell="B5" sqref="B5:B7"/>
      <selection pane="bottomLeft" activeCell="B5" sqref="B5:B7"/>
      <selection pane="bottomRight" activeCell="G6" sqref="G1:L1048576"/>
    </sheetView>
  </sheetViews>
  <sheetFormatPr defaultRowHeight="12.75" x14ac:dyDescent="0.2"/>
  <cols>
    <col min="1" max="1" width="9.7109375" customWidth="1"/>
    <col min="2" max="2" width="8.7109375" customWidth="1"/>
    <col min="3" max="3" width="41.85546875" customWidth="1"/>
    <col min="4" max="4" width="11.5703125" customWidth="1"/>
    <col min="5" max="5" width="8.28515625" customWidth="1"/>
    <col min="6" max="6" width="6.7109375" customWidth="1"/>
    <col min="7" max="7" width="7.7109375" customWidth="1"/>
    <col min="8" max="10" width="9.7109375" hidden="1" customWidth="1"/>
    <col min="11" max="11" width="1.7109375" hidden="1" customWidth="1"/>
    <col min="12" max="12" width="9.7109375" customWidth="1"/>
    <col min="13" max="13" width="7.7109375" customWidth="1"/>
    <col min="14" max="14" width="9.7109375" customWidth="1"/>
    <col min="15" max="15" width="1.7109375" customWidth="1"/>
    <col min="16" max="17" width="9.7109375" customWidth="1"/>
    <col min="18" max="18" width="1.7109375" customWidth="1"/>
    <col min="19" max="20" width="9.7109375" customWidth="1"/>
    <col min="21" max="21" width="1.7109375" customWidth="1"/>
    <col min="22" max="23" width="9.7109375" hidden="1" customWidth="1"/>
    <col min="24" max="24" width="1.7109375" hidden="1" customWidth="1"/>
    <col min="25" max="27" width="9.7109375" hidden="1" customWidth="1"/>
    <col min="28" max="28" width="1.7109375" hidden="1" customWidth="1"/>
    <col min="29" max="31" width="9.7109375" customWidth="1"/>
    <col min="32" max="32" width="1.7109375" hidden="1" customWidth="1"/>
    <col min="33" max="35" width="9.7109375" hidden="1" customWidth="1"/>
    <col min="36" max="36" width="3.7109375" hidden="1" customWidth="1"/>
    <col min="37" max="39" width="0" hidden="1" customWidth="1"/>
  </cols>
  <sheetData>
    <row r="1" spans="1:3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x14ac:dyDescent="0.2">
      <c r="A2" s="1720" t="s">
        <v>492</v>
      </c>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row>
    <row r="3" spans="1:39"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ht="16.5" thickBot="1" x14ac:dyDescent="0.3">
      <c r="A5" s="3"/>
      <c r="B5" s="3"/>
      <c r="C5" s="3"/>
      <c r="D5" s="3"/>
      <c r="E5" s="3"/>
      <c r="F5" s="3"/>
      <c r="G5" s="3"/>
      <c r="H5" s="3"/>
      <c r="I5" s="3"/>
      <c r="J5" s="3"/>
      <c r="K5" s="3"/>
      <c r="L5" s="3"/>
      <c r="M5" s="3"/>
      <c r="N5" s="4"/>
      <c r="O5" s="1"/>
      <c r="P5" s="1"/>
      <c r="Q5" s="1"/>
      <c r="R5" s="1"/>
      <c r="S5" s="1"/>
      <c r="T5" s="1"/>
      <c r="U5" s="1"/>
      <c r="V5" s="1"/>
      <c r="W5" s="1"/>
      <c r="X5" s="1"/>
      <c r="Y5" s="1"/>
      <c r="Z5" s="1"/>
      <c r="AA5" s="1"/>
      <c r="AB5" s="1"/>
      <c r="AC5" s="1"/>
      <c r="AD5" s="1"/>
      <c r="AE5" s="1"/>
    </row>
    <row r="6" spans="1:39" ht="13.5" thickBot="1" x14ac:dyDescent="0.25">
      <c r="A6" s="51" t="s">
        <v>113</v>
      </c>
      <c r="B6" s="7" t="s">
        <v>1518</v>
      </c>
      <c r="C6" s="51" t="s">
        <v>1279</v>
      </c>
      <c r="D6" s="7" t="s">
        <v>308</v>
      </c>
      <c r="E6" s="7" t="s">
        <v>1560</v>
      </c>
      <c r="F6" s="563" t="s">
        <v>972</v>
      </c>
      <c r="G6" s="563" t="s">
        <v>778</v>
      </c>
      <c r="H6" s="1721" t="s">
        <v>1510</v>
      </c>
      <c r="I6" s="1721"/>
      <c r="J6" s="1721"/>
      <c r="K6" s="563"/>
      <c r="L6" s="1721" t="s">
        <v>1671</v>
      </c>
      <c r="M6" s="1721"/>
      <c r="N6" s="1721"/>
      <c r="O6" s="293"/>
      <c r="P6" s="1722" t="s">
        <v>1332</v>
      </c>
      <c r="Q6" s="1723"/>
      <c r="R6" s="293"/>
      <c r="S6" s="1722" t="s">
        <v>1672</v>
      </c>
      <c r="T6" s="1723"/>
      <c r="U6" s="293"/>
      <c r="V6" s="1722" t="s">
        <v>123</v>
      </c>
      <c r="W6" s="1724"/>
      <c r="X6" s="293"/>
      <c r="Y6" s="1725" t="s">
        <v>1673</v>
      </c>
      <c r="Z6" s="1726"/>
      <c r="AA6" s="1726"/>
      <c r="AB6" s="293"/>
      <c r="AC6" s="1721" t="s">
        <v>1673</v>
      </c>
      <c r="AD6" s="1721"/>
      <c r="AE6" s="1721"/>
      <c r="AF6" s="1354"/>
      <c r="AG6" s="1725"/>
      <c r="AH6" s="1726"/>
      <c r="AI6" s="1726"/>
      <c r="AJ6" s="96"/>
      <c r="AK6" s="1730" t="s">
        <v>1670</v>
      </c>
      <c r="AL6" s="1721"/>
      <c r="AM6" s="1721"/>
    </row>
    <row r="7" spans="1:39" x14ac:dyDescent="0.2">
      <c r="A7" s="6" t="s">
        <v>114</v>
      </c>
      <c r="B7" s="6" t="s">
        <v>1519</v>
      </c>
      <c r="C7" s="6" t="s">
        <v>295</v>
      </c>
      <c r="D7" s="8" t="s">
        <v>116</v>
      </c>
      <c r="E7" s="968" t="s">
        <v>1561</v>
      </c>
      <c r="F7" s="6" t="s">
        <v>38</v>
      </c>
      <c r="G7" s="6" t="s">
        <v>779</v>
      </c>
      <c r="H7" s="22" t="s">
        <v>296</v>
      </c>
      <c r="I7" s="22" t="s">
        <v>368</v>
      </c>
      <c r="J7" s="22" t="s">
        <v>369</v>
      </c>
      <c r="K7" s="968"/>
      <c r="L7" s="22" t="s">
        <v>296</v>
      </c>
      <c r="M7" s="22" t="s">
        <v>368</v>
      </c>
      <c r="N7" s="22" t="s">
        <v>369</v>
      </c>
      <c r="O7" s="22"/>
      <c r="P7" s="22" t="s">
        <v>296</v>
      </c>
      <c r="Q7" s="22" t="s">
        <v>368</v>
      </c>
      <c r="R7" s="22"/>
      <c r="S7" s="22" t="s">
        <v>296</v>
      </c>
      <c r="T7" s="22" t="s">
        <v>368</v>
      </c>
      <c r="U7" s="22"/>
      <c r="V7" s="22" t="s">
        <v>296</v>
      </c>
      <c r="W7" s="22" t="s">
        <v>368</v>
      </c>
      <c r="X7" s="22"/>
      <c r="Y7" s="1727" t="s">
        <v>1273</v>
      </c>
      <c r="Z7" s="1728"/>
      <c r="AA7" s="1729"/>
      <c r="AB7" s="22"/>
      <c r="AC7" s="22" t="s">
        <v>296</v>
      </c>
      <c r="AD7" s="22" t="s">
        <v>368</v>
      </c>
      <c r="AE7" s="22" t="s">
        <v>369</v>
      </c>
      <c r="AF7" s="22"/>
      <c r="AG7" s="1727" t="s">
        <v>1274</v>
      </c>
      <c r="AH7" s="1728"/>
      <c r="AI7" s="1729"/>
      <c r="AK7" s="1311" t="s">
        <v>296</v>
      </c>
      <c r="AL7" s="1311" t="s">
        <v>368</v>
      </c>
      <c r="AM7" s="1311" t="s">
        <v>369</v>
      </c>
    </row>
    <row r="8" spans="1:39" ht="13.5" thickBot="1" x14ac:dyDescent="0.25">
      <c r="A8" s="9" t="s">
        <v>370</v>
      </c>
      <c r="B8" s="10" t="s">
        <v>1520</v>
      </c>
      <c r="C8" s="9"/>
      <c r="D8" s="9" t="s">
        <v>115</v>
      </c>
      <c r="E8" s="10" t="s">
        <v>371</v>
      </c>
      <c r="F8" s="10"/>
      <c r="G8" s="10" t="s">
        <v>780</v>
      </c>
      <c r="H8" s="98"/>
      <c r="I8" s="98"/>
      <c r="J8" s="98"/>
      <c r="K8" s="10"/>
      <c r="L8" s="98"/>
      <c r="M8" s="98"/>
      <c r="N8" s="98"/>
      <c r="O8" s="98"/>
      <c r="P8" s="98"/>
      <c r="Q8" s="98"/>
      <c r="R8" s="98"/>
      <c r="S8" s="98"/>
      <c r="T8" s="98"/>
      <c r="U8" s="98"/>
      <c r="V8" s="98"/>
      <c r="W8" s="98"/>
      <c r="X8" s="98"/>
      <c r="Y8" s="683" t="s">
        <v>296</v>
      </c>
      <c r="Z8" s="683" t="s">
        <v>368</v>
      </c>
      <c r="AA8" s="683" t="s">
        <v>369</v>
      </c>
      <c r="AB8" s="98"/>
      <c r="AC8" s="98"/>
      <c r="AD8" s="98"/>
      <c r="AE8" s="98"/>
      <c r="AF8" s="98"/>
      <c r="AG8" s="683" t="s">
        <v>296</v>
      </c>
      <c r="AH8" s="683" t="s">
        <v>368</v>
      </c>
      <c r="AI8" s="683" t="s">
        <v>369</v>
      </c>
      <c r="AK8" s="1302"/>
      <c r="AL8" s="1302"/>
      <c r="AM8" s="1302"/>
    </row>
    <row r="9" spans="1:39" ht="9.9499999999999993" customHeight="1" x14ac:dyDescent="0.2">
      <c r="A9" s="11"/>
      <c r="B9" s="11"/>
      <c r="C9" s="11"/>
      <c r="D9" s="11"/>
      <c r="E9" s="11"/>
      <c r="F9" s="11"/>
      <c r="G9" s="11"/>
      <c r="H9" s="11"/>
      <c r="I9" s="11"/>
      <c r="J9" s="11"/>
      <c r="K9" s="11"/>
      <c r="L9" s="11"/>
      <c r="M9" s="11"/>
      <c r="N9" s="11"/>
      <c r="O9" s="11"/>
      <c r="P9" s="11"/>
      <c r="Q9" s="11"/>
      <c r="R9" s="11"/>
      <c r="S9" s="11"/>
      <c r="T9" s="11"/>
      <c r="U9" s="11"/>
      <c r="V9" s="11"/>
      <c r="W9" s="11"/>
      <c r="X9" s="11"/>
      <c r="Y9" s="675"/>
      <c r="Z9" s="675"/>
      <c r="AA9" s="675"/>
      <c r="AB9" s="11"/>
      <c r="AC9" s="11"/>
      <c r="AD9" s="11"/>
      <c r="AE9" s="11"/>
      <c r="AF9" s="11"/>
      <c r="AG9" s="675"/>
      <c r="AH9" s="675"/>
      <c r="AI9" s="675"/>
      <c r="AK9" s="11"/>
      <c r="AL9" s="11"/>
      <c r="AM9" s="11"/>
    </row>
    <row r="10" spans="1:39" x14ac:dyDescent="0.2">
      <c r="A10" s="1031" t="s">
        <v>1472</v>
      </c>
      <c r="B10" s="1053">
        <v>9421</v>
      </c>
      <c r="C10" s="1052" t="s">
        <v>1530</v>
      </c>
      <c r="D10" s="90"/>
      <c r="E10" s="15"/>
      <c r="F10" s="15"/>
      <c r="G10" s="15"/>
      <c r="H10" s="18"/>
      <c r="I10" s="18"/>
      <c r="J10" s="19"/>
      <c r="K10" s="939"/>
      <c r="L10" s="333" t="s">
        <v>519</v>
      </c>
      <c r="M10" s="18"/>
      <c r="N10" s="19"/>
      <c r="O10" s="19"/>
      <c r="P10" s="19"/>
      <c r="Q10" s="19"/>
      <c r="R10" s="19"/>
      <c r="S10" s="19"/>
      <c r="T10" s="19"/>
      <c r="U10" s="19"/>
      <c r="V10" s="19"/>
      <c r="W10" s="19"/>
      <c r="X10" s="19"/>
      <c r="Y10" s="703"/>
      <c r="Z10" s="703"/>
      <c r="AA10" s="703"/>
      <c r="AB10" s="19"/>
      <c r="AC10" s="19"/>
      <c r="AD10" s="19"/>
      <c r="AE10" s="19"/>
      <c r="AF10" s="19"/>
      <c r="AG10" s="703"/>
      <c r="AH10" s="703"/>
      <c r="AI10" s="703"/>
      <c r="AK10" s="1320"/>
      <c r="AL10" s="19"/>
      <c r="AM10" s="19"/>
    </row>
    <row r="11" spans="1:39" ht="20.100000000000001" customHeight="1" x14ac:dyDescent="0.2">
      <c r="A11" s="14"/>
      <c r="B11" s="14"/>
      <c r="C11" s="22"/>
      <c r="D11" s="22"/>
      <c r="E11" s="14"/>
      <c r="F11" s="14"/>
      <c r="G11" s="14"/>
      <c r="H11" s="18"/>
      <c r="I11" s="18"/>
      <c r="J11" s="18"/>
      <c r="K11" s="933"/>
      <c r="L11" s="18"/>
      <c r="M11" s="18"/>
      <c r="N11" s="18"/>
      <c r="O11" s="18"/>
      <c r="P11" s="18"/>
      <c r="Q11" s="18"/>
      <c r="R11" s="18"/>
      <c r="S11" s="18"/>
      <c r="T11" s="18"/>
      <c r="U11" s="18"/>
      <c r="V11" s="18"/>
      <c r="W11" s="18"/>
      <c r="X11" s="18"/>
      <c r="Y11" s="686"/>
      <c r="Z11" s="686"/>
      <c r="AA11" s="686"/>
      <c r="AB11" s="18"/>
      <c r="AC11" s="18"/>
      <c r="AD11" s="18"/>
      <c r="AE11" s="18"/>
      <c r="AF11" s="18"/>
      <c r="AG11" s="686"/>
      <c r="AH11" s="686"/>
      <c r="AI11" s="686"/>
      <c r="AK11" s="1320"/>
      <c r="AL11" s="1320"/>
      <c r="AM11" s="1320"/>
    </row>
    <row r="12" spans="1:39" x14ac:dyDescent="0.2">
      <c r="A12" s="14"/>
      <c r="B12" s="14"/>
      <c r="C12" s="22" t="s">
        <v>357</v>
      </c>
      <c r="D12" s="22"/>
      <c r="E12" s="14"/>
      <c r="F12" s="14"/>
      <c r="G12" s="14"/>
      <c r="H12" s="18"/>
      <c r="I12" s="18"/>
      <c r="J12" s="18"/>
      <c r="K12" s="933"/>
      <c r="L12" s="23"/>
      <c r="M12" s="18"/>
      <c r="N12" s="18"/>
      <c r="O12" s="18"/>
      <c r="P12" s="18"/>
      <c r="Q12" s="18"/>
      <c r="R12" s="18"/>
      <c r="S12" s="18"/>
      <c r="T12" s="18"/>
      <c r="U12" s="18"/>
      <c r="V12" s="18"/>
      <c r="W12" s="18"/>
      <c r="X12" s="18"/>
      <c r="Y12" s="686"/>
      <c r="Z12" s="686"/>
      <c r="AA12" s="686"/>
      <c r="AB12" s="18"/>
      <c r="AC12" s="18"/>
      <c r="AD12" s="18"/>
      <c r="AE12" s="18"/>
      <c r="AF12" s="18"/>
      <c r="AG12" s="686"/>
      <c r="AH12" s="686"/>
      <c r="AI12" s="686"/>
      <c r="AK12" s="1320"/>
      <c r="AL12" s="1320"/>
      <c r="AM12" s="1320"/>
    </row>
    <row r="13" spans="1:39" ht="20.100000000000001" customHeight="1" x14ac:dyDescent="0.2">
      <c r="A13" s="14"/>
      <c r="B13" s="14"/>
      <c r="C13" s="22"/>
      <c r="D13" s="22"/>
      <c r="E13" s="155"/>
      <c r="F13" s="14"/>
      <c r="G13" s="14"/>
      <c r="H13" s="18"/>
      <c r="I13" s="18"/>
      <c r="J13" s="18"/>
      <c r="K13" s="933"/>
      <c r="L13" s="18"/>
      <c r="M13" s="18"/>
      <c r="N13" s="18"/>
      <c r="O13" s="18"/>
      <c r="P13" s="18"/>
      <c r="Q13" s="18"/>
      <c r="R13" s="18"/>
      <c r="S13" s="18"/>
      <c r="T13" s="18"/>
      <c r="U13" s="18"/>
      <c r="V13" s="18"/>
      <c r="W13" s="18"/>
      <c r="X13" s="18"/>
      <c r="Y13" s="686"/>
      <c r="Z13" s="686"/>
      <c r="AA13" s="686"/>
      <c r="AB13" s="18"/>
      <c r="AC13" s="18"/>
      <c r="AD13" s="18"/>
      <c r="AE13" s="18"/>
      <c r="AF13" s="18"/>
      <c r="AG13" s="686"/>
      <c r="AH13" s="686"/>
      <c r="AI13" s="686"/>
      <c r="AK13" s="1320"/>
      <c r="AL13" s="1320"/>
      <c r="AM13" s="1320"/>
    </row>
    <row r="14" spans="1:39" ht="12.75" customHeight="1" x14ac:dyDescent="0.2">
      <c r="A14" s="20"/>
      <c r="B14" s="304" t="s">
        <v>8</v>
      </c>
      <c r="C14" s="1250" t="s">
        <v>674</v>
      </c>
      <c r="D14" s="22"/>
      <c r="E14" s="639"/>
      <c r="F14" s="56"/>
      <c r="G14" s="56"/>
      <c r="H14" s="18"/>
      <c r="I14" s="18"/>
      <c r="J14" s="18"/>
      <c r="K14" s="953"/>
      <c r="L14" s="23"/>
      <c r="M14" s="23"/>
      <c r="N14" s="23"/>
      <c r="O14" s="23"/>
      <c r="P14" s="23"/>
      <c r="Q14" s="23"/>
      <c r="R14" s="23"/>
      <c r="S14" s="23"/>
      <c r="T14" s="23"/>
      <c r="U14" s="23"/>
      <c r="V14" s="23"/>
      <c r="W14" s="23"/>
      <c r="X14" s="23"/>
      <c r="Y14" s="677"/>
      <c r="Z14" s="677"/>
      <c r="AA14" s="677"/>
      <c r="AB14" s="23"/>
      <c r="AC14" s="23"/>
      <c r="AD14" s="23"/>
      <c r="AE14" s="23"/>
      <c r="AF14" s="18"/>
      <c r="AG14" s="686"/>
      <c r="AH14" s="686"/>
      <c r="AI14" s="686"/>
      <c r="AK14" s="1317"/>
      <c r="AL14" s="1317"/>
      <c r="AM14" s="1317"/>
    </row>
    <row r="15" spans="1:39" ht="12.75" hidden="1" customHeight="1" x14ac:dyDescent="0.2">
      <c r="A15" s="20"/>
      <c r="B15" s="20"/>
      <c r="C15" s="22"/>
      <c r="D15" s="22"/>
      <c r="E15" s="155"/>
      <c r="F15" s="20"/>
      <c r="G15" s="20"/>
      <c r="H15" s="18"/>
      <c r="I15" s="18"/>
      <c r="J15" s="18"/>
      <c r="K15" s="992"/>
      <c r="L15" s="23"/>
      <c r="M15" s="23"/>
      <c r="N15" s="23"/>
      <c r="O15" s="23"/>
      <c r="P15" s="23"/>
      <c r="Q15" s="23"/>
      <c r="R15" s="23"/>
      <c r="S15" s="23"/>
      <c r="T15" s="23"/>
      <c r="U15" s="23"/>
      <c r="V15" s="23"/>
      <c r="W15" s="23"/>
      <c r="X15" s="23"/>
      <c r="Y15" s="677"/>
      <c r="Z15" s="677"/>
      <c r="AA15" s="677"/>
      <c r="AB15" s="23"/>
      <c r="AC15" s="23"/>
      <c r="AD15" s="23"/>
      <c r="AE15" s="23"/>
      <c r="AF15" s="23"/>
      <c r="AG15" s="677"/>
      <c r="AH15" s="677"/>
      <c r="AI15" s="677"/>
      <c r="AK15" s="1317"/>
      <c r="AL15" s="1317"/>
      <c r="AM15" s="1317"/>
    </row>
    <row r="16" spans="1:39" ht="9.9499999999999993" customHeight="1" x14ac:dyDescent="0.2">
      <c r="A16" s="307"/>
      <c r="B16" s="150"/>
      <c r="C16" s="235"/>
      <c r="D16" s="56"/>
      <c r="E16" s="639"/>
      <c r="F16" s="1131"/>
      <c r="G16" s="1131"/>
      <c r="H16" s="18"/>
      <c r="I16" s="18"/>
      <c r="J16" s="18"/>
      <c r="K16" s="1134"/>
      <c r="L16" s="23"/>
      <c r="M16" s="23"/>
      <c r="N16" s="23"/>
      <c r="O16" s="23"/>
      <c r="P16" s="23"/>
      <c r="Q16" s="23"/>
      <c r="R16" s="23"/>
      <c r="S16" s="23"/>
      <c r="T16" s="23"/>
      <c r="U16" s="23"/>
      <c r="V16" s="23"/>
      <c r="W16" s="23"/>
      <c r="X16" s="23"/>
      <c r="Y16" s="677"/>
      <c r="Z16" s="677"/>
      <c r="AA16" s="677"/>
      <c r="AB16" s="23"/>
      <c r="AC16" s="35"/>
      <c r="AD16" s="35"/>
      <c r="AE16" s="35"/>
      <c r="AF16" s="23"/>
      <c r="AG16" s="677"/>
      <c r="AH16" s="677"/>
      <c r="AI16" s="677"/>
      <c r="AK16" s="1306"/>
      <c r="AL16" s="1306"/>
      <c r="AM16" s="1306"/>
    </row>
    <row r="17" spans="1:39" ht="12.75" hidden="1" customHeight="1" x14ac:dyDescent="0.2">
      <c r="A17" s="307"/>
      <c r="B17" s="150" t="s">
        <v>167</v>
      </c>
      <c r="C17" s="331"/>
      <c r="D17" s="56"/>
      <c r="E17" s="639"/>
      <c r="F17" s="1131"/>
      <c r="G17" s="1131"/>
      <c r="H17" s="18"/>
      <c r="I17" s="18"/>
      <c r="J17" s="18"/>
      <c r="K17" s="1134"/>
      <c r="L17" s="23"/>
      <c r="M17" s="23"/>
      <c r="N17" s="23"/>
      <c r="O17" s="23"/>
      <c r="P17" s="23"/>
      <c r="Q17" s="23"/>
      <c r="R17" s="23"/>
      <c r="S17" s="23"/>
      <c r="T17" s="23"/>
      <c r="U17" s="23"/>
      <c r="V17" s="23"/>
      <c r="W17" s="23"/>
      <c r="X17" s="23"/>
      <c r="Y17" s="677"/>
      <c r="Z17" s="677"/>
      <c r="AA17" s="677"/>
      <c r="AB17" s="23"/>
      <c r="AC17" s="35"/>
      <c r="AD17" s="35"/>
      <c r="AE17" s="35"/>
      <c r="AF17" s="23"/>
      <c r="AG17" s="677"/>
      <c r="AH17" s="677"/>
      <c r="AI17" s="677"/>
      <c r="AK17" s="1306"/>
      <c r="AL17" s="1306"/>
      <c r="AM17" s="1306"/>
    </row>
    <row r="18" spans="1:39" ht="12.75" hidden="1" customHeight="1" x14ac:dyDescent="0.2">
      <c r="A18" s="307"/>
      <c r="B18" s="150"/>
      <c r="C18" s="764"/>
      <c r="D18" s="56"/>
      <c r="E18" s="639"/>
      <c r="F18" s="1131"/>
      <c r="G18" s="1131"/>
      <c r="H18" s="18"/>
      <c r="I18" s="18"/>
      <c r="J18" s="18"/>
      <c r="K18" s="1134"/>
      <c r="L18" s="23"/>
      <c r="M18" s="23"/>
      <c r="N18" s="23"/>
      <c r="O18" s="23"/>
      <c r="P18" s="75"/>
      <c r="Q18" s="75"/>
      <c r="R18" s="23"/>
      <c r="S18" s="23"/>
      <c r="T18" s="23"/>
      <c r="U18" s="23"/>
      <c r="V18" s="23"/>
      <c r="W18" s="23"/>
      <c r="X18" s="23"/>
      <c r="Y18" s="677"/>
      <c r="Z18" s="677"/>
      <c r="AA18" s="677"/>
      <c r="AB18" s="23"/>
      <c r="AC18" s="35"/>
      <c r="AD18" s="35"/>
      <c r="AE18" s="35"/>
      <c r="AF18" s="23"/>
      <c r="AG18" s="677"/>
      <c r="AH18" s="677"/>
      <c r="AI18" s="677"/>
      <c r="AK18" s="1306"/>
      <c r="AL18" s="1306"/>
      <c r="AM18" s="1306"/>
    </row>
    <row r="19" spans="1:39" ht="6" hidden="1" customHeight="1" x14ac:dyDescent="0.2">
      <c r="A19" s="307"/>
      <c r="B19" s="150"/>
      <c r="C19" s="235"/>
      <c r="D19" s="56"/>
      <c r="E19" s="639"/>
      <c r="F19" s="1131"/>
      <c r="G19" s="1131"/>
      <c r="H19" s="18"/>
      <c r="I19" s="18"/>
      <c r="J19" s="18"/>
      <c r="K19" s="1134"/>
      <c r="L19" s="23"/>
      <c r="M19" s="23"/>
      <c r="N19" s="23"/>
      <c r="O19" s="23"/>
      <c r="P19" s="75"/>
      <c r="Q19" s="75"/>
      <c r="R19" s="23"/>
      <c r="S19" s="23"/>
      <c r="T19" s="23"/>
      <c r="U19" s="23"/>
      <c r="V19" s="23"/>
      <c r="W19" s="23"/>
      <c r="X19" s="23"/>
      <c r="Y19" s="677"/>
      <c r="Z19" s="677"/>
      <c r="AA19" s="677"/>
      <c r="AB19" s="23"/>
      <c r="AC19" s="35"/>
      <c r="AD19" s="35"/>
      <c r="AE19" s="35"/>
      <c r="AF19" s="23"/>
      <c r="AG19" s="677"/>
      <c r="AH19" s="677"/>
      <c r="AI19" s="677"/>
      <c r="AK19" s="1306"/>
      <c r="AL19" s="1306"/>
      <c r="AM19" s="1306"/>
    </row>
    <row r="20" spans="1:39" ht="12.75" hidden="1" customHeight="1" x14ac:dyDescent="0.2">
      <c r="A20" s="307"/>
      <c r="B20" s="52" t="s">
        <v>1277</v>
      </c>
      <c r="C20" s="52" t="s">
        <v>1460</v>
      </c>
      <c r="D20" s="56" t="s">
        <v>1278</v>
      </c>
      <c r="E20" s="639"/>
      <c r="F20" s="1085" t="s">
        <v>1007</v>
      </c>
      <c r="G20" s="1085"/>
      <c r="H20" s="18"/>
      <c r="I20" s="18"/>
      <c r="J20" s="35">
        <f t="shared" ref="J20:J28" si="0">SUM(H20:I20)</f>
        <v>0</v>
      </c>
      <c r="K20" s="1090"/>
      <c r="L20" s="23"/>
      <c r="M20" s="23"/>
      <c r="N20" s="35">
        <f t="shared" ref="N20:N28" si="1">SUM(L20:M20)</f>
        <v>0</v>
      </c>
      <c r="O20" s="23"/>
      <c r="P20" s="75"/>
      <c r="Q20" s="75"/>
      <c r="R20" s="23"/>
      <c r="S20" s="75"/>
      <c r="T20" s="75"/>
      <c r="U20" s="23"/>
      <c r="V20" s="23"/>
      <c r="W20" s="23"/>
      <c r="X20" s="23"/>
      <c r="Y20" s="696">
        <f t="shared" ref="Y20:Z28" si="2">L20+P20+S20+V20</f>
        <v>0</v>
      </c>
      <c r="Z20" s="696">
        <f t="shared" si="2"/>
        <v>0</v>
      </c>
      <c r="AA20" s="696">
        <f t="shared" ref="AA20:AA28" si="3">SUM(Y20:Z20)</f>
        <v>0</v>
      </c>
      <c r="AB20" s="23"/>
      <c r="AC20" s="35">
        <f t="shared" ref="AC20:AD28" si="4">L20+P20+S20+V20</f>
        <v>0</v>
      </c>
      <c r="AD20" s="35">
        <f t="shared" si="4"/>
        <v>0</v>
      </c>
      <c r="AE20" s="35">
        <f t="shared" ref="AE20:AE28" si="5">SUM(AC20:AD20)</f>
        <v>0</v>
      </c>
      <c r="AF20" s="23"/>
      <c r="AG20" s="702">
        <f t="shared" ref="AG20:AH28" si="6">Y20-AC20</f>
        <v>0</v>
      </c>
      <c r="AH20" s="702">
        <f t="shared" si="6"/>
        <v>0</v>
      </c>
      <c r="AI20" s="696">
        <f t="shared" ref="AI20:AI28" si="7">SUM(AG20:AH20)</f>
        <v>0</v>
      </c>
      <c r="AK20" s="1306">
        <v>0</v>
      </c>
      <c r="AL20" s="1306">
        <v>0</v>
      </c>
      <c r="AM20" s="1306">
        <v>0</v>
      </c>
    </row>
    <row r="21" spans="1:39" ht="12.75" hidden="1" customHeight="1" x14ac:dyDescent="0.2">
      <c r="A21" s="307"/>
      <c r="B21" s="52" t="s">
        <v>91</v>
      </c>
      <c r="C21" s="52" t="s">
        <v>1353</v>
      </c>
      <c r="D21" s="56" t="s">
        <v>898</v>
      </c>
      <c r="E21" s="639"/>
      <c r="F21" s="1085" t="s">
        <v>984</v>
      </c>
      <c r="G21" s="1085"/>
      <c r="H21" s="23"/>
      <c r="I21" s="23"/>
      <c r="J21" s="35">
        <f t="shared" si="0"/>
        <v>0</v>
      </c>
      <c r="K21" s="1090"/>
      <c r="L21" s="23"/>
      <c r="M21" s="23"/>
      <c r="N21" s="35">
        <f t="shared" si="1"/>
        <v>0</v>
      </c>
      <c r="O21" s="23"/>
      <c r="P21" s="75"/>
      <c r="Q21" s="75"/>
      <c r="R21" s="23"/>
      <c r="S21" s="75"/>
      <c r="T21" s="75"/>
      <c r="U21" s="23"/>
      <c r="V21" s="23"/>
      <c r="W21" s="23"/>
      <c r="X21" s="23"/>
      <c r="Y21" s="696">
        <f t="shared" si="2"/>
        <v>0</v>
      </c>
      <c r="Z21" s="696">
        <f t="shared" si="2"/>
        <v>0</v>
      </c>
      <c r="AA21" s="696">
        <f t="shared" si="3"/>
        <v>0</v>
      </c>
      <c r="AB21" s="23"/>
      <c r="AC21" s="35">
        <f t="shared" si="4"/>
        <v>0</v>
      </c>
      <c r="AD21" s="35">
        <f t="shared" si="4"/>
        <v>0</v>
      </c>
      <c r="AE21" s="35">
        <f>SUM(AC21:AD21)</f>
        <v>0</v>
      </c>
      <c r="AF21" s="23"/>
      <c r="AG21" s="702">
        <f t="shared" si="6"/>
        <v>0</v>
      </c>
      <c r="AH21" s="702">
        <f t="shared" si="6"/>
        <v>0</v>
      </c>
      <c r="AI21" s="696">
        <f t="shared" si="7"/>
        <v>0</v>
      </c>
      <c r="AK21" s="1306">
        <v>0</v>
      </c>
      <c r="AL21" s="1306">
        <v>0</v>
      </c>
      <c r="AM21" s="1306">
        <v>0</v>
      </c>
    </row>
    <row r="22" spans="1:39" ht="12.75" hidden="1" customHeight="1" x14ac:dyDescent="0.2">
      <c r="A22" s="307"/>
      <c r="B22" s="52" t="s">
        <v>969</v>
      </c>
      <c r="C22" s="52" t="s">
        <v>970</v>
      </c>
      <c r="D22" s="56" t="s">
        <v>1280</v>
      </c>
      <c r="E22" s="639"/>
      <c r="F22" s="1085" t="s">
        <v>984</v>
      </c>
      <c r="G22" s="1085"/>
      <c r="H22" s="23"/>
      <c r="I22" s="23"/>
      <c r="J22" s="35">
        <f t="shared" si="0"/>
        <v>0</v>
      </c>
      <c r="K22" s="1090"/>
      <c r="L22" s="23"/>
      <c r="M22" s="23"/>
      <c r="N22" s="35">
        <f t="shared" si="1"/>
        <v>0</v>
      </c>
      <c r="O22" s="23"/>
      <c r="P22" s="75"/>
      <c r="Q22" s="75"/>
      <c r="R22" s="23"/>
      <c r="S22" s="75"/>
      <c r="T22" s="75"/>
      <c r="U22" s="23"/>
      <c r="V22" s="23"/>
      <c r="W22" s="23"/>
      <c r="X22" s="23"/>
      <c r="Y22" s="696">
        <f t="shared" si="2"/>
        <v>0</v>
      </c>
      <c r="Z22" s="696">
        <f t="shared" si="2"/>
        <v>0</v>
      </c>
      <c r="AA22" s="696">
        <f t="shared" si="3"/>
        <v>0</v>
      </c>
      <c r="AB22" s="23"/>
      <c r="AC22" s="35">
        <f t="shared" si="4"/>
        <v>0</v>
      </c>
      <c r="AD22" s="35">
        <f t="shared" si="4"/>
        <v>0</v>
      </c>
      <c r="AE22" s="35">
        <f t="shared" si="5"/>
        <v>0</v>
      </c>
      <c r="AF22" s="23"/>
      <c r="AG22" s="702">
        <f t="shared" si="6"/>
        <v>0</v>
      </c>
      <c r="AH22" s="702">
        <f t="shared" si="6"/>
        <v>0</v>
      </c>
      <c r="AI22" s="696">
        <f t="shared" si="7"/>
        <v>0</v>
      </c>
      <c r="AK22" s="1306">
        <v>0</v>
      </c>
      <c r="AL22" s="1306">
        <v>0</v>
      </c>
      <c r="AM22" s="1306">
        <v>0</v>
      </c>
    </row>
    <row r="23" spans="1:39" ht="12.75" hidden="1" customHeight="1" x14ac:dyDescent="0.2">
      <c r="A23" s="307"/>
      <c r="B23" s="52" t="s">
        <v>299</v>
      </c>
      <c r="C23" s="65" t="s">
        <v>9</v>
      </c>
      <c r="D23" s="56" t="s">
        <v>963</v>
      </c>
      <c r="E23" s="639"/>
      <c r="F23" s="1085" t="s">
        <v>984</v>
      </c>
      <c r="G23" s="1085"/>
      <c r="H23" s="23"/>
      <c r="I23" s="23"/>
      <c r="J23" s="35">
        <f t="shared" si="0"/>
        <v>0</v>
      </c>
      <c r="K23" s="1090"/>
      <c r="L23" s="23"/>
      <c r="M23" s="23"/>
      <c r="N23" s="35">
        <f t="shared" si="1"/>
        <v>0</v>
      </c>
      <c r="O23" s="23"/>
      <c r="P23" s="75"/>
      <c r="Q23" s="75"/>
      <c r="R23" s="23"/>
      <c r="S23" s="75"/>
      <c r="T23" s="75"/>
      <c r="U23" s="23"/>
      <c r="V23" s="23"/>
      <c r="W23" s="23"/>
      <c r="X23" s="23"/>
      <c r="Y23" s="696">
        <f t="shared" si="2"/>
        <v>0</v>
      </c>
      <c r="Z23" s="696">
        <f t="shared" si="2"/>
        <v>0</v>
      </c>
      <c r="AA23" s="696">
        <f t="shared" si="3"/>
        <v>0</v>
      </c>
      <c r="AB23" s="23"/>
      <c r="AC23" s="35">
        <f t="shared" si="4"/>
        <v>0</v>
      </c>
      <c r="AD23" s="35">
        <f t="shared" si="4"/>
        <v>0</v>
      </c>
      <c r="AE23" s="35">
        <f t="shared" si="5"/>
        <v>0</v>
      </c>
      <c r="AF23" s="23"/>
      <c r="AG23" s="702">
        <f t="shared" si="6"/>
        <v>0</v>
      </c>
      <c r="AH23" s="702">
        <f t="shared" si="6"/>
        <v>0</v>
      </c>
      <c r="AI23" s="696">
        <f t="shared" si="7"/>
        <v>0</v>
      </c>
      <c r="AK23" s="1306">
        <v>0</v>
      </c>
      <c r="AL23" s="1306">
        <v>0</v>
      </c>
      <c r="AM23" s="1306">
        <v>0</v>
      </c>
    </row>
    <row r="24" spans="1:39" ht="12.75" hidden="1" customHeight="1" x14ac:dyDescent="0.2">
      <c r="A24" s="307"/>
      <c r="B24" s="52" t="s">
        <v>214</v>
      </c>
      <c r="C24" s="52" t="s">
        <v>1429</v>
      </c>
      <c r="D24" s="56" t="s">
        <v>962</v>
      </c>
      <c r="E24" s="639"/>
      <c r="F24" s="1085" t="s">
        <v>984</v>
      </c>
      <c r="G24" s="1085"/>
      <c r="H24" s="75"/>
      <c r="I24" s="75"/>
      <c r="J24" s="35">
        <f t="shared" si="0"/>
        <v>0</v>
      </c>
      <c r="K24" s="1090"/>
      <c r="L24" s="75"/>
      <c r="M24" s="75"/>
      <c r="N24" s="35">
        <f t="shared" si="1"/>
        <v>0</v>
      </c>
      <c r="O24" s="75"/>
      <c r="P24" s="816"/>
      <c r="Q24" s="816"/>
      <c r="R24" s="23"/>
      <c r="S24" s="75"/>
      <c r="T24" s="75"/>
      <c r="U24" s="23"/>
      <c r="V24" s="23"/>
      <c r="W24" s="23"/>
      <c r="X24" s="23"/>
      <c r="Y24" s="696">
        <f t="shared" si="2"/>
        <v>0</v>
      </c>
      <c r="Z24" s="696">
        <f t="shared" si="2"/>
        <v>0</v>
      </c>
      <c r="AA24" s="696">
        <f t="shared" si="3"/>
        <v>0</v>
      </c>
      <c r="AB24" s="23"/>
      <c r="AC24" s="35">
        <f>L24+P24+S24+V24</f>
        <v>0</v>
      </c>
      <c r="AD24" s="35">
        <f>M24+Q24+T24+W24</f>
        <v>0</v>
      </c>
      <c r="AE24" s="35">
        <f>SUM(AC24:AD24)</f>
        <v>0</v>
      </c>
      <c r="AF24" s="23"/>
      <c r="AG24" s="702">
        <f t="shared" si="6"/>
        <v>0</v>
      </c>
      <c r="AH24" s="702">
        <f t="shared" si="6"/>
        <v>0</v>
      </c>
      <c r="AI24" s="696">
        <f t="shared" si="7"/>
        <v>0</v>
      </c>
      <c r="AK24" s="1306">
        <v>0</v>
      </c>
      <c r="AL24" s="1306">
        <v>0</v>
      </c>
      <c r="AM24" s="1306">
        <v>0</v>
      </c>
    </row>
    <row r="25" spans="1:39" ht="12.75" hidden="1" customHeight="1" x14ac:dyDescent="0.2">
      <c r="A25" s="307"/>
      <c r="B25" s="52" t="s">
        <v>529</v>
      </c>
      <c r="C25" s="52" t="s">
        <v>528</v>
      </c>
      <c r="D25" s="56" t="s">
        <v>1369</v>
      </c>
      <c r="E25" s="639"/>
      <c r="F25" s="1085" t="s">
        <v>984</v>
      </c>
      <c r="G25" s="1085"/>
      <c r="H25" s="75"/>
      <c r="I25" s="75"/>
      <c r="J25" s="35">
        <f t="shared" si="0"/>
        <v>0</v>
      </c>
      <c r="K25" s="1090"/>
      <c r="L25" s="75"/>
      <c r="M25" s="75"/>
      <c r="N25" s="35">
        <f>SUM(L25:M25)</f>
        <v>0</v>
      </c>
      <c r="O25" s="75"/>
      <c r="P25" s="964"/>
      <c r="Q25" s="964"/>
      <c r="R25" s="23"/>
      <c r="S25" s="75"/>
      <c r="T25" s="75"/>
      <c r="U25" s="23"/>
      <c r="V25" s="23"/>
      <c r="W25" s="23"/>
      <c r="X25" s="23"/>
      <c r="Y25" s="696">
        <f t="shared" si="2"/>
        <v>0</v>
      </c>
      <c r="Z25" s="696">
        <f t="shared" si="2"/>
        <v>0</v>
      </c>
      <c r="AA25" s="696">
        <f t="shared" si="3"/>
        <v>0</v>
      </c>
      <c r="AB25" s="23"/>
      <c r="AC25" s="35">
        <f>L25+P25+S25+V25</f>
        <v>0</v>
      </c>
      <c r="AD25" s="35">
        <f>M25+Q25+T25+W25</f>
        <v>0</v>
      </c>
      <c r="AE25" s="35">
        <f>SUM(AC25:AD25)</f>
        <v>0</v>
      </c>
      <c r="AF25" s="23"/>
      <c r="AG25" s="702">
        <f t="shared" si="6"/>
        <v>0</v>
      </c>
      <c r="AH25" s="702">
        <f t="shared" si="6"/>
        <v>0</v>
      </c>
      <c r="AI25" s="696">
        <f t="shared" si="7"/>
        <v>0</v>
      </c>
      <c r="AK25" s="1306">
        <v>0</v>
      </c>
      <c r="AL25" s="1306">
        <v>0</v>
      </c>
      <c r="AM25" s="1306">
        <v>0</v>
      </c>
    </row>
    <row r="26" spans="1:39" ht="12.75" hidden="1" customHeight="1" x14ac:dyDescent="0.2">
      <c r="A26" s="307"/>
      <c r="B26" s="52" t="s">
        <v>1270</v>
      </c>
      <c r="C26" s="52" t="s">
        <v>1272</v>
      </c>
      <c r="D26" s="56" t="s">
        <v>1271</v>
      </c>
      <c r="E26" s="639"/>
      <c r="F26" s="1085" t="s">
        <v>984</v>
      </c>
      <c r="G26" s="1085"/>
      <c r="H26" s="75"/>
      <c r="I26" s="75"/>
      <c r="J26" s="35">
        <f t="shared" si="0"/>
        <v>0</v>
      </c>
      <c r="K26" s="1090"/>
      <c r="L26" s="75"/>
      <c r="M26" s="75"/>
      <c r="N26" s="35">
        <f t="shared" si="1"/>
        <v>0</v>
      </c>
      <c r="O26" s="75"/>
      <c r="P26" s="75"/>
      <c r="Q26" s="75"/>
      <c r="R26" s="23"/>
      <c r="S26" s="75"/>
      <c r="T26" s="75"/>
      <c r="U26" s="23"/>
      <c r="V26" s="23"/>
      <c r="W26" s="23"/>
      <c r="X26" s="23"/>
      <c r="Y26" s="696">
        <f t="shared" si="2"/>
        <v>0</v>
      </c>
      <c r="Z26" s="696">
        <f t="shared" si="2"/>
        <v>0</v>
      </c>
      <c r="AA26" s="696">
        <f t="shared" si="3"/>
        <v>0</v>
      </c>
      <c r="AB26" s="23"/>
      <c r="AC26" s="35">
        <f t="shared" si="4"/>
        <v>0</v>
      </c>
      <c r="AD26" s="35">
        <f t="shared" si="4"/>
        <v>0</v>
      </c>
      <c r="AE26" s="35">
        <f t="shared" si="5"/>
        <v>0</v>
      </c>
      <c r="AF26" s="23"/>
      <c r="AG26" s="702">
        <f t="shared" si="6"/>
        <v>0</v>
      </c>
      <c r="AH26" s="702">
        <f t="shared" si="6"/>
        <v>0</v>
      </c>
      <c r="AI26" s="696">
        <f t="shared" si="7"/>
        <v>0</v>
      </c>
      <c r="AK26" s="1306">
        <v>0</v>
      </c>
      <c r="AL26" s="1306">
        <v>0</v>
      </c>
      <c r="AM26" s="1306">
        <v>0</v>
      </c>
    </row>
    <row r="27" spans="1:39" ht="12.75" hidden="1" customHeight="1" x14ac:dyDescent="0.2">
      <c r="A27" s="307"/>
      <c r="B27" s="52" t="s">
        <v>1366</v>
      </c>
      <c r="C27" s="52" t="s">
        <v>1367</v>
      </c>
      <c r="D27" s="56" t="s">
        <v>1368</v>
      </c>
      <c r="E27" s="639"/>
      <c r="F27" s="1085" t="s">
        <v>984</v>
      </c>
      <c r="G27" s="1085"/>
      <c r="H27" s="75"/>
      <c r="I27" s="75"/>
      <c r="J27" s="35">
        <f t="shared" si="0"/>
        <v>0</v>
      </c>
      <c r="K27" s="1090"/>
      <c r="L27" s="75"/>
      <c r="M27" s="75"/>
      <c r="N27" s="35">
        <f>SUM(L27:M27)</f>
        <v>0</v>
      </c>
      <c r="O27" s="75"/>
      <c r="P27" s="75"/>
      <c r="Q27" s="75"/>
      <c r="R27" s="23"/>
      <c r="S27" s="75"/>
      <c r="T27" s="75"/>
      <c r="U27" s="23"/>
      <c r="V27" s="23"/>
      <c r="W27" s="23"/>
      <c r="X27" s="23"/>
      <c r="Y27" s="696">
        <f t="shared" si="2"/>
        <v>0</v>
      </c>
      <c r="Z27" s="696">
        <f t="shared" si="2"/>
        <v>0</v>
      </c>
      <c r="AA27" s="696">
        <f t="shared" si="3"/>
        <v>0</v>
      </c>
      <c r="AB27" s="23"/>
      <c r="AC27" s="35">
        <f>L27+P27+S27+V27</f>
        <v>0</v>
      </c>
      <c r="AD27" s="35">
        <f>M27+Q27+T27+W27</f>
        <v>0</v>
      </c>
      <c r="AE27" s="35">
        <f>SUM(AC27:AD27)</f>
        <v>0</v>
      </c>
      <c r="AF27" s="23"/>
      <c r="AG27" s="702">
        <f t="shared" si="6"/>
        <v>0</v>
      </c>
      <c r="AH27" s="702">
        <f t="shared" si="6"/>
        <v>0</v>
      </c>
      <c r="AI27" s="696">
        <f t="shared" si="7"/>
        <v>0</v>
      </c>
      <c r="AK27" s="1306">
        <v>0</v>
      </c>
      <c r="AL27" s="1306">
        <v>0</v>
      </c>
      <c r="AM27" s="1306">
        <v>0</v>
      </c>
    </row>
    <row r="28" spans="1:39" s="96" customFormat="1" ht="12.75" hidden="1" customHeight="1" x14ac:dyDescent="0.2">
      <c r="A28" s="307"/>
      <c r="B28" s="128" t="s">
        <v>893</v>
      </c>
      <c r="C28" s="128" t="s">
        <v>937</v>
      </c>
      <c r="D28" s="129" t="s">
        <v>1076</v>
      </c>
      <c r="E28" s="1261"/>
      <c r="F28" s="1085" t="s">
        <v>917</v>
      </c>
      <c r="G28" s="1085"/>
      <c r="H28" s="75"/>
      <c r="I28" s="75"/>
      <c r="J28" s="35">
        <f t="shared" si="0"/>
        <v>0</v>
      </c>
      <c r="K28" s="1090"/>
      <c r="L28" s="75"/>
      <c r="M28" s="75"/>
      <c r="N28" s="35">
        <f t="shared" si="1"/>
        <v>0</v>
      </c>
      <c r="O28" s="75"/>
      <c r="P28" s="75"/>
      <c r="Q28" s="75"/>
      <c r="R28" s="75"/>
      <c r="S28" s="75"/>
      <c r="T28" s="75"/>
      <c r="U28" s="75"/>
      <c r="V28" s="75"/>
      <c r="W28" s="75"/>
      <c r="X28" s="75"/>
      <c r="Y28" s="696">
        <f t="shared" si="2"/>
        <v>0</v>
      </c>
      <c r="Z28" s="696">
        <f t="shared" si="2"/>
        <v>0</v>
      </c>
      <c r="AA28" s="696">
        <f t="shared" si="3"/>
        <v>0</v>
      </c>
      <c r="AB28" s="75"/>
      <c r="AC28" s="35">
        <f t="shared" si="4"/>
        <v>0</v>
      </c>
      <c r="AD28" s="35">
        <f t="shared" si="4"/>
        <v>0</v>
      </c>
      <c r="AE28" s="35">
        <f t="shared" si="5"/>
        <v>0</v>
      </c>
      <c r="AF28" s="75"/>
      <c r="AG28" s="702">
        <f t="shared" si="6"/>
        <v>0</v>
      </c>
      <c r="AH28" s="702">
        <f t="shared" si="6"/>
        <v>0</v>
      </c>
      <c r="AI28" s="696">
        <f t="shared" si="7"/>
        <v>0</v>
      </c>
      <c r="AK28" s="1306">
        <v>0</v>
      </c>
      <c r="AL28" s="1306">
        <v>0</v>
      </c>
      <c r="AM28" s="1306">
        <v>0</v>
      </c>
    </row>
    <row r="29" spans="1:39" ht="6" hidden="1" customHeight="1" x14ac:dyDescent="0.2">
      <c r="A29" s="307"/>
      <c r="B29" s="150"/>
      <c r="C29" s="235"/>
      <c r="D29" s="56"/>
      <c r="E29" s="639"/>
      <c r="F29" s="1085"/>
      <c r="G29" s="1085"/>
      <c r="H29" s="75"/>
      <c r="I29" s="75"/>
      <c r="J29" s="75"/>
      <c r="K29" s="1090"/>
      <c r="L29" s="75"/>
      <c r="M29" s="75"/>
      <c r="N29" s="75"/>
      <c r="O29" s="75"/>
      <c r="P29" s="75"/>
      <c r="Q29" s="75"/>
      <c r="R29" s="23"/>
      <c r="S29" s="23"/>
      <c r="T29" s="23"/>
      <c r="U29" s="23"/>
      <c r="V29" s="23"/>
      <c r="W29" s="23"/>
      <c r="X29" s="23"/>
      <c r="Y29" s="677"/>
      <c r="Z29" s="677"/>
      <c r="AA29" s="677"/>
      <c r="AB29" s="23"/>
      <c r="AC29" s="23"/>
      <c r="AD29" s="23"/>
      <c r="AE29" s="23"/>
      <c r="AF29" s="23"/>
      <c r="AG29" s="677"/>
      <c r="AH29" s="677"/>
      <c r="AI29" s="677"/>
      <c r="AK29" s="1317"/>
      <c r="AL29" s="1317"/>
      <c r="AM29" s="1317"/>
    </row>
    <row r="30" spans="1:39" ht="12.75" hidden="1" customHeight="1" x14ac:dyDescent="0.2">
      <c r="A30" s="307"/>
      <c r="B30" s="65" t="s">
        <v>238</v>
      </c>
      <c r="C30" s="81" t="s">
        <v>209</v>
      </c>
      <c r="D30" s="184" t="s">
        <v>903</v>
      </c>
      <c r="E30" s="639"/>
      <c r="F30" s="1085" t="s">
        <v>983</v>
      </c>
      <c r="G30" s="1085"/>
      <c r="H30" s="151">
        <f>SUM(H16:H29)</f>
        <v>0</v>
      </c>
      <c r="I30" s="151">
        <f>SUM(I16:I29)</f>
        <v>0</v>
      </c>
      <c r="J30" s="151">
        <f>SUM(J16:J29)</f>
        <v>0</v>
      </c>
      <c r="K30" s="1090"/>
      <c r="L30" s="151">
        <f>SUM(L16:L29)</f>
        <v>0</v>
      </c>
      <c r="M30" s="151">
        <f>SUM(M16:M29)</f>
        <v>0</v>
      </c>
      <c r="N30" s="151">
        <f>SUM(N16:N29)</f>
        <v>0</v>
      </c>
      <c r="O30" s="151"/>
      <c r="P30" s="151">
        <f>SUM(P16:P29)</f>
        <v>0</v>
      </c>
      <c r="Q30" s="151">
        <f>SUM(Q16:Q29)</f>
        <v>0</v>
      </c>
      <c r="R30" s="151"/>
      <c r="S30" s="151">
        <f>SUM(S16:S29)</f>
        <v>0</v>
      </c>
      <c r="T30" s="151">
        <f>SUM(T16:T29)</f>
        <v>0</v>
      </c>
      <c r="U30" s="151"/>
      <c r="V30" s="151">
        <f>SUM(V16:V29)</f>
        <v>0</v>
      </c>
      <c r="W30" s="151">
        <f>SUM(W16:W29)</f>
        <v>0</v>
      </c>
      <c r="X30" s="151"/>
      <c r="Y30" s="714">
        <f>SUM(Y16:Y29)</f>
        <v>0</v>
      </c>
      <c r="Z30" s="714">
        <f>SUM(Z16:Z29)</f>
        <v>0</v>
      </c>
      <c r="AA30" s="714">
        <f>SUM(AA16:AA29)</f>
        <v>0</v>
      </c>
      <c r="AB30" s="151"/>
      <c r="AC30" s="151">
        <f>SUM(AC16:AC29)</f>
        <v>0</v>
      </c>
      <c r="AD30" s="151">
        <f>SUM(AD16:AD29)</f>
        <v>0</v>
      </c>
      <c r="AE30" s="151">
        <f>SUM(AE16:AE29)</f>
        <v>0</v>
      </c>
      <c r="AF30" s="75"/>
      <c r="AG30" s="714">
        <f>SUM(AG16:AG29)</f>
        <v>0</v>
      </c>
      <c r="AH30" s="714">
        <f>SUM(AH16:AH29)</f>
        <v>0</v>
      </c>
      <c r="AI30" s="714">
        <f>SUM(AI16:AI29)</f>
        <v>0</v>
      </c>
      <c r="AK30" s="1327">
        <v>0</v>
      </c>
      <c r="AL30" s="1327">
        <v>0</v>
      </c>
      <c r="AM30" s="1327">
        <v>0</v>
      </c>
    </row>
    <row r="31" spans="1:39" ht="9.9499999999999993" hidden="1" customHeight="1" x14ac:dyDescent="0.2">
      <c r="A31" s="307"/>
      <c r="B31" s="150"/>
      <c r="C31" s="235"/>
      <c r="D31" s="56"/>
      <c r="E31" s="639"/>
      <c r="F31" s="1085"/>
      <c r="G31" s="1085"/>
      <c r="H31" s="69"/>
      <c r="I31" s="69"/>
      <c r="J31" s="75"/>
      <c r="K31" s="1090"/>
      <c r="L31" s="35"/>
      <c r="M31" s="35"/>
      <c r="N31" s="35"/>
      <c r="O31" s="95"/>
      <c r="P31" s="35"/>
      <c r="Q31" s="35"/>
      <c r="R31" s="75"/>
      <c r="S31" s="75"/>
      <c r="T31" s="75"/>
      <c r="U31" s="75"/>
      <c r="V31" s="75"/>
      <c r="W31" s="75"/>
      <c r="X31" s="75"/>
      <c r="Y31" s="677"/>
      <c r="Z31" s="677"/>
      <c r="AA31" s="677"/>
      <c r="AB31" s="75"/>
      <c r="AC31" s="35"/>
      <c r="AD31" s="35"/>
      <c r="AE31" s="35"/>
      <c r="AF31" s="75"/>
      <c r="AG31" s="677"/>
      <c r="AH31" s="677"/>
      <c r="AI31" s="677"/>
      <c r="AK31" s="1306"/>
      <c r="AL31" s="1306"/>
      <c r="AM31" s="1306"/>
    </row>
    <row r="32" spans="1:39" ht="12.75" hidden="1" customHeight="1" x14ac:dyDescent="0.2">
      <c r="A32" s="307"/>
      <c r="B32" s="52"/>
      <c r="C32" s="52"/>
      <c r="D32" s="56"/>
      <c r="E32" s="639"/>
      <c r="F32" s="1085"/>
      <c r="G32" s="1085"/>
      <c r="H32" s="69"/>
      <c r="I32" s="69"/>
      <c r="J32" s="75"/>
      <c r="K32" s="1090"/>
      <c r="L32" s="35"/>
      <c r="M32" s="35"/>
      <c r="N32" s="35"/>
      <c r="O32" s="95"/>
      <c r="P32" s="35"/>
      <c r="Q32" s="35"/>
      <c r="R32" s="75"/>
      <c r="S32" s="75"/>
      <c r="T32" s="75"/>
      <c r="U32" s="75"/>
      <c r="V32" s="75"/>
      <c r="W32" s="75"/>
      <c r="X32" s="75"/>
      <c r="Y32" s="677"/>
      <c r="Z32" s="677"/>
      <c r="AA32" s="677"/>
      <c r="AB32" s="75"/>
      <c r="AC32" s="35"/>
      <c r="AD32" s="35"/>
      <c r="AE32" s="35"/>
      <c r="AF32" s="75"/>
      <c r="AG32" s="677"/>
      <c r="AH32" s="677"/>
      <c r="AI32" s="677"/>
      <c r="AK32" s="1306"/>
      <c r="AL32" s="1306"/>
      <c r="AM32" s="1306"/>
    </row>
    <row r="33" spans="1:39" ht="12.75" hidden="1" customHeight="1" x14ac:dyDescent="0.2">
      <c r="A33" s="307"/>
      <c r="B33" s="52" t="s">
        <v>475</v>
      </c>
      <c r="C33" s="52" t="s">
        <v>363</v>
      </c>
      <c r="D33" s="56" t="s">
        <v>852</v>
      </c>
      <c r="E33" s="639"/>
      <c r="F33" s="1065" t="s">
        <v>767</v>
      </c>
      <c r="G33" s="1085"/>
      <c r="H33" s="35"/>
      <c r="I33" s="35"/>
      <c r="J33" s="35">
        <f t="shared" ref="J33:J43" si="8">SUM(H33:I33)</f>
        <v>0</v>
      </c>
      <c r="K33" s="1090"/>
      <c r="L33" s="35"/>
      <c r="M33" s="35"/>
      <c r="N33" s="35">
        <f t="shared" ref="N33:N43" si="9">SUM(L33:M33)</f>
        <v>0</v>
      </c>
      <c r="O33" s="95"/>
      <c r="P33" s="75"/>
      <c r="Q33" s="75"/>
      <c r="R33" s="75"/>
      <c r="S33" s="75"/>
      <c r="T33" s="75"/>
      <c r="U33" s="75"/>
      <c r="V33" s="75"/>
      <c r="W33" s="75"/>
      <c r="X33" s="75"/>
      <c r="Y33" s="696">
        <f t="shared" ref="Y33:Z43" si="10">L33+P33+S33+V33</f>
        <v>0</v>
      </c>
      <c r="Z33" s="696">
        <f t="shared" si="10"/>
        <v>0</v>
      </c>
      <c r="AA33" s="696">
        <f t="shared" ref="AA33:AA43" si="11">SUM(Y33:Z33)</f>
        <v>0</v>
      </c>
      <c r="AB33" s="75"/>
      <c r="AC33" s="35">
        <f t="shared" ref="AC33:AD42" si="12">L33+P33+S33+V33</f>
        <v>0</v>
      </c>
      <c r="AD33" s="35">
        <f t="shared" si="12"/>
        <v>0</v>
      </c>
      <c r="AE33" s="35">
        <f t="shared" ref="AE33:AE42" si="13">SUM(AC33:AD33)</f>
        <v>0</v>
      </c>
      <c r="AF33" s="75"/>
      <c r="AG33" s="702">
        <f t="shared" ref="AG33:AH43" si="14">Y33-AC33</f>
        <v>0</v>
      </c>
      <c r="AH33" s="702">
        <f t="shared" si="14"/>
        <v>0</v>
      </c>
      <c r="AI33" s="696">
        <f t="shared" ref="AI33:AI43" si="15">SUM(AG33:AH33)</f>
        <v>0</v>
      </c>
      <c r="AK33" s="1306">
        <v>0</v>
      </c>
      <c r="AL33" s="1306">
        <v>0</v>
      </c>
      <c r="AM33" s="1306">
        <v>0</v>
      </c>
    </row>
    <row r="34" spans="1:39" ht="12.75" hidden="1" customHeight="1" x14ac:dyDescent="0.2">
      <c r="A34" s="307"/>
      <c r="B34" s="52" t="s">
        <v>542</v>
      </c>
      <c r="C34" s="52" t="s">
        <v>720</v>
      </c>
      <c r="D34" s="56" t="s">
        <v>873</v>
      </c>
      <c r="E34" s="639"/>
      <c r="F34" s="1065" t="s">
        <v>770</v>
      </c>
      <c r="G34" s="1085"/>
      <c r="H34" s="35"/>
      <c r="I34" s="35"/>
      <c r="J34" s="35">
        <f t="shared" si="8"/>
        <v>0</v>
      </c>
      <c r="K34" s="1090"/>
      <c r="L34" s="35"/>
      <c r="M34" s="35"/>
      <c r="N34" s="35">
        <f t="shared" si="9"/>
        <v>0</v>
      </c>
      <c r="O34" s="95"/>
      <c r="P34" s="75"/>
      <c r="Q34" s="75"/>
      <c r="R34" s="75"/>
      <c r="S34" s="75"/>
      <c r="T34" s="75"/>
      <c r="U34" s="75"/>
      <c r="V34" s="75"/>
      <c r="W34" s="75"/>
      <c r="X34" s="75"/>
      <c r="Y34" s="696">
        <f t="shared" si="10"/>
        <v>0</v>
      </c>
      <c r="Z34" s="696">
        <f t="shared" si="10"/>
        <v>0</v>
      </c>
      <c r="AA34" s="696">
        <f t="shared" si="11"/>
        <v>0</v>
      </c>
      <c r="AB34" s="75"/>
      <c r="AC34" s="35">
        <f t="shared" si="12"/>
        <v>0</v>
      </c>
      <c r="AD34" s="35">
        <f t="shared" si="12"/>
        <v>0</v>
      </c>
      <c r="AE34" s="35">
        <f t="shared" si="13"/>
        <v>0</v>
      </c>
      <c r="AF34" s="75"/>
      <c r="AG34" s="702">
        <f t="shared" si="14"/>
        <v>0</v>
      </c>
      <c r="AH34" s="702">
        <f t="shared" si="14"/>
        <v>0</v>
      </c>
      <c r="AI34" s="696">
        <f t="shared" si="15"/>
        <v>0</v>
      </c>
      <c r="AK34" s="1306">
        <v>0</v>
      </c>
      <c r="AL34" s="1306">
        <v>0</v>
      </c>
      <c r="AM34" s="1306">
        <v>0</v>
      </c>
    </row>
    <row r="35" spans="1:39" ht="12.75" hidden="1" customHeight="1" x14ac:dyDescent="0.2">
      <c r="A35" s="307"/>
      <c r="B35" s="52" t="s">
        <v>224</v>
      </c>
      <c r="C35" s="52" t="s">
        <v>298</v>
      </c>
      <c r="D35" s="56" t="s">
        <v>845</v>
      </c>
      <c r="E35" s="639"/>
      <c r="F35" s="1065" t="s">
        <v>771</v>
      </c>
      <c r="G35" s="1085"/>
      <c r="H35" s="35"/>
      <c r="I35" s="35"/>
      <c r="J35" s="35">
        <f t="shared" si="8"/>
        <v>0</v>
      </c>
      <c r="K35" s="1090"/>
      <c r="L35" s="35"/>
      <c r="M35" s="35"/>
      <c r="N35" s="35">
        <f t="shared" si="9"/>
        <v>0</v>
      </c>
      <c r="O35" s="95"/>
      <c r="P35" s="35"/>
      <c r="Q35" s="35"/>
      <c r="R35" s="75"/>
      <c r="S35" s="75"/>
      <c r="T35" s="75"/>
      <c r="U35" s="75"/>
      <c r="V35" s="75"/>
      <c r="W35" s="75"/>
      <c r="X35" s="75"/>
      <c r="Y35" s="696">
        <f t="shared" si="10"/>
        <v>0</v>
      </c>
      <c r="Z35" s="696">
        <f t="shared" si="10"/>
        <v>0</v>
      </c>
      <c r="AA35" s="696">
        <f t="shared" si="11"/>
        <v>0</v>
      </c>
      <c r="AB35" s="75"/>
      <c r="AC35" s="35">
        <f t="shared" si="12"/>
        <v>0</v>
      </c>
      <c r="AD35" s="35">
        <f t="shared" si="12"/>
        <v>0</v>
      </c>
      <c r="AE35" s="35">
        <f t="shared" si="13"/>
        <v>0</v>
      </c>
      <c r="AF35" s="75"/>
      <c r="AG35" s="702">
        <f t="shared" si="14"/>
        <v>0</v>
      </c>
      <c r="AH35" s="702">
        <f t="shared" si="14"/>
        <v>0</v>
      </c>
      <c r="AI35" s="696">
        <f t="shared" si="15"/>
        <v>0</v>
      </c>
      <c r="AK35" s="1306">
        <v>0</v>
      </c>
      <c r="AL35" s="1306">
        <v>0</v>
      </c>
      <c r="AM35" s="1306">
        <v>0</v>
      </c>
    </row>
    <row r="36" spans="1:39" ht="12.75" hidden="1" customHeight="1" x14ac:dyDescent="0.2">
      <c r="A36" s="307"/>
      <c r="B36" s="52" t="s">
        <v>382</v>
      </c>
      <c r="C36" s="65" t="s">
        <v>133</v>
      </c>
      <c r="D36" s="56" t="s">
        <v>899</v>
      </c>
      <c r="E36" s="639"/>
      <c r="F36" s="1085" t="s">
        <v>773</v>
      </c>
      <c r="G36" s="1085"/>
      <c r="H36" s="35"/>
      <c r="I36" s="35"/>
      <c r="J36" s="35">
        <f t="shared" si="8"/>
        <v>0</v>
      </c>
      <c r="K36" s="1090"/>
      <c r="L36" s="35"/>
      <c r="M36" s="35"/>
      <c r="N36" s="35">
        <f t="shared" si="9"/>
        <v>0</v>
      </c>
      <c r="O36" s="95"/>
      <c r="P36" s="35"/>
      <c r="Q36" s="35"/>
      <c r="R36" s="75"/>
      <c r="S36" s="75"/>
      <c r="T36" s="75"/>
      <c r="U36" s="75"/>
      <c r="V36" s="75"/>
      <c r="W36" s="75"/>
      <c r="X36" s="75"/>
      <c r="Y36" s="696">
        <f t="shared" si="10"/>
        <v>0</v>
      </c>
      <c r="Z36" s="696">
        <f t="shared" si="10"/>
        <v>0</v>
      </c>
      <c r="AA36" s="696">
        <f t="shared" si="11"/>
        <v>0</v>
      </c>
      <c r="AB36" s="75"/>
      <c r="AC36" s="35">
        <f>L36+P36+S36+V36</f>
        <v>0</v>
      </c>
      <c r="AD36" s="35">
        <f>M36+Q36+T36+W36</f>
        <v>0</v>
      </c>
      <c r="AE36" s="35">
        <f>SUM(AC36:AD36)</f>
        <v>0</v>
      </c>
      <c r="AF36" s="75"/>
      <c r="AG36" s="702">
        <f t="shared" si="14"/>
        <v>0</v>
      </c>
      <c r="AH36" s="702">
        <f t="shared" si="14"/>
        <v>0</v>
      </c>
      <c r="AI36" s="696">
        <f t="shared" si="15"/>
        <v>0</v>
      </c>
      <c r="AK36" s="1306">
        <v>0</v>
      </c>
      <c r="AL36" s="1306">
        <v>0</v>
      </c>
      <c r="AM36" s="1306">
        <v>0</v>
      </c>
    </row>
    <row r="37" spans="1:39" ht="12.75" hidden="1" customHeight="1" x14ac:dyDescent="0.2">
      <c r="A37" s="307"/>
      <c r="B37" s="52" t="s">
        <v>966</v>
      </c>
      <c r="C37" s="52" t="s">
        <v>967</v>
      </c>
      <c r="D37" s="56" t="s">
        <v>968</v>
      </c>
      <c r="E37" s="639"/>
      <c r="F37" s="1065" t="s">
        <v>773</v>
      </c>
      <c r="G37" s="1085"/>
      <c r="H37" s="35"/>
      <c r="I37" s="35"/>
      <c r="J37" s="35">
        <f t="shared" si="8"/>
        <v>0</v>
      </c>
      <c r="K37" s="1090"/>
      <c r="L37" s="35"/>
      <c r="M37" s="35"/>
      <c r="N37" s="35">
        <f t="shared" si="9"/>
        <v>0</v>
      </c>
      <c r="O37" s="95"/>
      <c r="P37" s="35"/>
      <c r="Q37" s="35"/>
      <c r="R37" s="75"/>
      <c r="S37" s="75"/>
      <c r="T37" s="75"/>
      <c r="U37" s="75"/>
      <c r="V37" s="75"/>
      <c r="W37" s="75"/>
      <c r="X37" s="75"/>
      <c r="Y37" s="696">
        <f t="shared" si="10"/>
        <v>0</v>
      </c>
      <c r="Z37" s="696">
        <f t="shared" si="10"/>
        <v>0</v>
      </c>
      <c r="AA37" s="696">
        <f t="shared" si="11"/>
        <v>0</v>
      </c>
      <c r="AB37" s="75"/>
      <c r="AC37" s="35">
        <f t="shared" si="12"/>
        <v>0</v>
      </c>
      <c r="AD37" s="35">
        <f t="shared" si="12"/>
        <v>0</v>
      </c>
      <c r="AE37" s="35">
        <f t="shared" si="13"/>
        <v>0</v>
      </c>
      <c r="AF37" s="75"/>
      <c r="AG37" s="702">
        <f t="shared" si="14"/>
        <v>0</v>
      </c>
      <c r="AH37" s="702">
        <f t="shared" si="14"/>
        <v>0</v>
      </c>
      <c r="AI37" s="696">
        <f t="shared" si="15"/>
        <v>0</v>
      </c>
      <c r="AK37" s="1306">
        <v>0</v>
      </c>
      <c r="AL37" s="1306">
        <v>0</v>
      </c>
      <c r="AM37" s="1306">
        <v>0</v>
      </c>
    </row>
    <row r="38" spans="1:39" ht="12.75" hidden="1" customHeight="1" x14ac:dyDescent="0.2">
      <c r="A38" s="307"/>
      <c r="B38" s="52" t="s">
        <v>153</v>
      </c>
      <c r="C38" s="52" t="s">
        <v>337</v>
      </c>
      <c r="D38" s="56" t="s">
        <v>846</v>
      </c>
      <c r="E38" s="639"/>
      <c r="F38" s="1065" t="s">
        <v>774</v>
      </c>
      <c r="G38" s="1085"/>
      <c r="H38" s="35"/>
      <c r="I38" s="35"/>
      <c r="J38" s="35">
        <f t="shared" si="8"/>
        <v>0</v>
      </c>
      <c r="K38" s="1090"/>
      <c r="L38" s="35"/>
      <c r="M38" s="35"/>
      <c r="N38" s="35">
        <f t="shared" si="9"/>
        <v>0</v>
      </c>
      <c r="O38" s="95"/>
      <c r="P38" s="75"/>
      <c r="Q38" s="75"/>
      <c r="R38" s="75"/>
      <c r="S38" s="75"/>
      <c r="T38" s="75"/>
      <c r="U38" s="75"/>
      <c r="V38" s="75"/>
      <c r="W38" s="75"/>
      <c r="X38" s="75"/>
      <c r="Y38" s="696">
        <f t="shared" si="10"/>
        <v>0</v>
      </c>
      <c r="Z38" s="696">
        <f t="shared" si="10"/>
        <v>0</v>
      </c>
      <c r="AA38" s="696">
        <f t="shared" si="11"/>
        <v>0</v>
      </c>
      <c r="AB38" s="75"/>
      <c r="AC38" s="35">
        <f t="shared" si="12"/>
        <v>0</v>
      </c>
      <c r="AD38" s="35">
        <f t="shared" si="12"/>
        <v>0</v>
      </c>
      <c r="AE38" s="35">
        <f t="shared" si="13"/>
        <v>0</v>
      </c>
      <c r="AF38" s="75"/>
      <c r="AG38" s="702">
        <f t="shared" si="14"/>
        <v>0</v>
      </c>
      <c r="AH38" s="702">
        <f t="shared" si="14"/>
        <v>0</v>
      </c>
      <c r="AI38" s="696">
        <f t="shared" si="15"/>
        <v>0</v>
      </c>
      <c r="AK38" s="1306">
        <v>0</v>
      </c>
      <c r="AL38" s="1306">
        <v>0</v>
      </c>
      <c r="AM38" s="1306">
        <v>0</v>
      </c>
    </row>
    <row r="39" spans="1:39" ht="12.75" hidden="1" customHeight="1" x14ac:dyDescent="0.2">
      <c r="A39" s="307"/>
      <c r="B39" s="52" t="s">
        <v>658</v>
      </c>
      <c r="C39" s="52" t="s">
        <v>135</v>
      </c>
      <c r="D39" s="56" t="s">
        <v>841</v>
      </c>
      <c r="E39" s="639"/>
      <c r="F39" s="1065" t="s">
        <v>774</v>
      </c>
      <c r="G39" s="1085"/>
      <c r="H39" s="35"/>
      <c r="I39" s="35"/>
      <c r="J39" s="35">
        <f t="shared" si="8"/>
        <v>0</v>
      </c>
      <c r="K39" s="1090"/>
      <c r="L39" s="35"/>
      <c r="M39" s="35"/>
      <c r="N39" s="35">
        <f t="shared" si="9"/>
        <v>0</v>
      </c>
      <c r="O39" s="95"/>
      <c r="P39" s="75"/>
      <c r="Q39" s="75"/>
      <c r="R39" s="75"/>
      <c r="S39" s="75"/>
      <c r="T39" s="75"/>
      <c r="U39" s="75"/>
      <c r="V39" s="964"/>
      <c r="W39" s="964"/>
      <c r="X39" s="75"/>
      <c r="Y39" s="696">
        <f t="shared" si="10"/>
        <v>0</v>
      </c>
      <c r="Z39" s="696">
        <f t="shared" si="10"/>
        <v>0</v>
      </c>
      <c r="AA39" s="696">
        <f t="shared" si="11"/>
        <v>0</v>
      </c>
      <c r="AB39" s="75"/>
      <c r="AC39" s="35">
        <f t="shared" si="12"/>
        <v>0</v>
      </c>
      <c r="AD39" s="35">
        <f t="shared" si="12"/>
        <v>0</v>
      </c>
      <c r="AE39" s="35">
        <f t="shared" si="13"/>
        <v>0</v>
      </c>
      <c r="AF39" s="75"/>
      <c r="AG39" s="702">
        <f t="shared" si="14"/>
        <v>0</v>
      </c>
      <c r="AH39" s="702">
        <f t="shared" si="14"/>
        <v>0</v>
      </c>
      <c r="AI39" s="696">
        <f t="shared" si="15"/>
        <v>0</v>
      </c>
      <c r="AK39" s="1306">
        <v>0</v>
      </c>
      <c r="AL39" s="1306">
        <v>0</v>
      </c>
      <c r="AM39" s="1306">
        <v>0</v>
      </c>
    </row>
    <row r="40" spans="1:39" ht="12.75" hidden="1" customHeight="1" x14ac:dyDescent="0.2">
      <c r="A40" s="307"/>
      <c r="B40" s="52" t="s">
        <v>1262</v>
      </c>
      <c r="C40" s="52" t="s">
        <v>1264</v>
      </c>
      <c r="D40" s="56" t="s">
        <v>1263</v>
      </c>
      <c r="E40" s="639"/>
      <c r="F40" s="1065" t="s">
        <v>1010</v>
      </c>
      <c r="G40" s="1085"/>
      <c r="H40" s="35"/>
      <c r="I40" s="35"/>
      <c r="J40" s="35">
        <f t="shared" si="8"/>
        <v>0</v>
      </c>
      <c r="K40" s="1090"/>
      <c r="L40" s="35"/>
      <c r="M40" s="35"/>
      <c r="N40" s="35">
        <f t="shared" si="9"/>
        <v>0</v>
      </c>
      <c r="O40" s="95"/>
      <c r="P40" s="75"/>
      <c r="Q40" s="75"/>
      <c r="R40" s="75"/>
      <c r="S40" s="75"/>
      <c r="T40" s="75"/>
      <c r="U40" s="75"/>
      <c r="V40" s="75"/>
      <c r="W40" s="75"/>
      <c r="X40" s="75"/>
      <c r="Y40" s="696">
        <f t="shared" si="10"/>
        <v>0</v>
      </c>
      <c r="Z40" s="696">
        <f t="shared" si="10"/>
        <v>0</v>
      </c>
      <c r="AA40" s="696">
        <f t="shared" si="11"/>
        <v>0</v>
      </c>
      <c r="AB40" s="75"/>
      <c r="AC40" s="35">
        <f>L40+P40+S40+V40</f>
        <v>0</v>
      </c>
      <c r="AD40" s="35">
        <f>M40+Q40+T40+W40</f>
        <v>0</v>
      </c>
      <c r="AE40" s="35">
        <f>SUM(AC40:AD40)</f>
        <v>0</v>
      </c>
      <c r="AF40" s="75"/>
      <c r="AG40" s="702">
        <f t="shared" si="14"/>
        <v>0</v>
      </c>
      <c r="AH40" s="702">
        <f t="shared" si="14"/>
        <v>0</v>
      </c>
      <c r="AI40" s="696">
        <f t="shared" si="15"/>
        <v>0</v>
      </c>
      <c r="AK40" s="1306">
        <v>0</v>
      </c>
      <c r="AL40" s="1306">
        <v>0</v>
      </c>
      <c r="AM40" s="1306">
        <v>0</v>
      </c>
    </row>
    <row r="41" spans="1:39" ht="12.75" hidden="1" customHeight="1" x14ac:dyDescent="0.2">
      <c r="A41" s="307"/>
      <c r="B41" s="52" t="s">
        <v>487</v>
      </c>
      <c r="C41" s="52" t="s">
        <v>965</v>
      </c>
      <c r="D41" s="56" t="s">
        <v>892</v>
      </c>
      <c r="E41" s="639"/>
      <c r="F41" s="1065" t="s">
        <v>776</v>
      </c>
      <c r="G41" s="1085"/>
      <c r="H41" s="35"/>
      <c r="I41" s="35"/>
      <c r="J41" s="35">
        <f t="shared" si="8"/>
        <v>0</v>
      </c>
      <c r="K41" s="1090"/>
      <c r="L41" s="35"/>
      <c r="M41" s="35"/>
      <c r="N41" s="35">
        <f t="shared" si="9"/>
        <v>0</v>
      </c>
      <c r="O41" s="95"/>
      <c r="P41" s="593"/>
      <c r="Q41" s="593"/>
      <c r="R41" s="75"/>
      <c r="S41" s="75"/>
      <c r="T41" s="35"/>
      <c r="U41" s="75"/>
      <c r="V41" s="75"/>
      <c r="W41" s="75"/>
      <c r="X41" s="75"/>
      <c r="Y41" s="696">
        <f t="shared" si="10"/>
        <v>0</v>
      </c>
      <c r="Z41" s="696">
        <f t="shared" si="10"/>
        <v>0</v>
      </c>
      <c r="AA41" s="696">
        <f t="shared" si="11"/>
        <v>0</v>
      </c>
      <c r="AB41" s="75"/>
      <c r="AC41" s="35">
        <f t="shared" si="12"/>
        <v>0</v>
      </c>
      <c r="AD41" s="35">
        <f t="shared" si="12"/>
        <v>0</v>
      </c>
      <c r="AE41" s="35">
        <f t="shared" si="13"/>
        <v>0</v>
      </c>
      <c r="AF41" s="75"/>
      <c r="AG41" s="702">
        <f t="shared" si="14"/>
        <v>0</v>
      </c>
      <c r="AH41" s="702">
        <f t="shared" si="14"/>
        <v>0</v>
      </c>
      <c r="AI41" s="696">
        <f t="shared" si="15"/>
        <v>0</v>
      </c>
      <c r="AK41" s="1306">
        <v>0</v>
      </c>
      <c r="AL41" s="1306">
        <v>0</v>
      </c>
      <c r="AM41" s="1306">
        <v>0</v>
      </c>
    </row>
    <row r="42" spans="1:39" ht="12.75" hidden="1" customHeight="1" x14ac:dyDescent="0.2">
      <c r="A42" s="307"/>
      <c r="B42" s="833" t="s">
        <v>932</v>
      </c>
      <c r="C42" s="813" t="s">
        <v>1078</v>
      </c>
      <c r="D42" s="129" t="s">
        <v>1434</v>
      </c>
      <c r="E42" s="639"/>
      <c r="F42" s="1065" t="s">
        <v>776</v>
      </c>
      <c r="G42" s="1132"/>
      <c r="H42" s="819"/>
      <c r="I42" s="819"/>
      <c r="J42" s="35">
        <f t="shared" si="8"/>
        <v>0</v>
      </c>
      <c r="K42" s="1090"/>
      <c r="L42" s="819"/>
      <c r="M42" s="819"/>
      <c r="N42" s="35">
        <f t="shared" si="9"/>
        <v>0</v>
      </c>
      <c r="O42" s="826"/>
      <c r="P42" s="897"/>
      <c r="Q42" s="897"/>
      <c r="R42" s="816"/>
      <c r="S42" s="816"/>
      <c r="T42" s="819"/>
      <c r="U42" s="816"/>
      <c r="V42" s="816"/>
      <c r="W42" s="816"/>
      <c r="X42" s="816"/>
      <c r="Y42" s="696">
        <f t="shared" si="10"/>
        <v>0</v>
      </c>
      <c r="Z42" s="696">
        <f t="shared" si="10"/>
        <v>0</v>
      </c>
      <c r="AA42" s="696">
        <f t="shared" si="11"/>
        <v>0</v>
      </c>
      <c r="AB42" s="816"/>
      <c r="AC42" s="35">
        <f t="shared" si="12"/>
        <v>0</v>
      </c>
      <c r="AD42" s="35">
        <f t="shared" si="12"/>
        <v>0</v>
      </c>
      <c r="AE42" s="35">
        <f t="shared" si="13"/>
        <v>0</v>
      </c>
      <c r="AF42" s="816"/>
      <c r="AG42" s="702">
        <f t="shared" si="14"/>
        <v>0</v>
      </c>
      <c r="AH42" s="702">
        <f t="shared" si="14"/>
        <v>0</v>
      </c>
      <c r="AI42" s="696">
        <f t="shared" si="15"/>
        <v>0</v>
      </c>
      <c r="AK42" s="1306">
        <v>0</v>
      </c>
      <c r="AL42" s="1306">
        <v>0</v>
      </c>
      <c r="AM42" s="1306">
        <v>0</v>
      </c>
    </row>
    <row r="43" spans="1:39" ht="12.75" hidden="1" customHeight="1" x14ac:dyDescent="0.2">
      <c r="A43" s="307"/>
      <c r="B43" s="353" t="s">
        <v>718</v>
      </c>
      <c r="C43" s="128" t="s">
        <v>742</v>
      </c>
      <c r="D43" s="129" t="s">
        <v>1269</v>
      </c>
      <c r="E43" s="639"/>
      <c r="F43" s="1065" t="s">
        <v>776</v>
      </c>
      <c r="G43" s="1085"/>
      <c r="H43" s="35"/>
      <c r="I43" s="35"/>
      <c r="J43" s="35">
        <f t="shared" si="8"/>
        <v>0</v>
      </c>
      <c r="K43" s="1090"/>
      <c r="L43" s="35"/>
      <c r="M43" s="35"/>
      <c r="N43" s="35">
        <f t="shared" si="9"/>
        <v>0</v>
      </c>
      <c r="O43" s="95"/>
      <c r="P43" s="75"/>
      <c r="Q43" s="593"/>
      <c r="R43" s="75"/>
      <c r="S43" s="75"/>
      <c r="T43" s="35"/>
      <c r="U43" s="75"/>
      <c r="V43" s="75"/>
      <c r="W43" s="75"/>
      <c r="X43" s="75"/>
      <c r="Y43" s="696">
        <f t="shared" si="10"/>
        <v>0</v>
      </c>
      <c r="Z43" s="696">
        <f t="shared" si="10"/>
        <v>0</v>
      </c>
      <c r="AA43" s="696">
        <f t="shared" si="11"/>
        <v>0</v>
      </c>
      <c r="AB43" s="75"/>
      <c r="AC43" s="35">
        <f>L43+P43+S43+V43</f>
        <v>0</v>
      </c>
      <c r="AD43" s="35">
        <f>M43+Q43+T43+W43</f>
        <v>0</v>
      </c>
      <c r="AE43" s="35">
        <f>SUM(AC43:AD43)</f>
        <v>0</v>
      </c>
      <c r="AF43" s="75"/>
      <c r="AG43" s="702">
        <f t="shared" si="14"/>
        <v>0</v>
      </c>
      <c r="AH43" s="702">
        <f t="shared" si="14"/>
        <v>0</v>
      </c>
      <c r="AI43" s="696">
        <f t="shared" si="15"/>
        <v>0</v>
      </c>
      <c r="AK43" s="1306">
        <v>0</v>
      </c>
      <c r="AL43" s="1306">
        <v>0</v>
      </c>
      <c r="AM43" s="1306">
        <v>0</v>
      </c>
    </row>
    <row r="44" spans="1:39" ht="6" hidden="1" customHeight="1" x14ac:dyDescent="0.2">
      <c r="A44" s="52"/>
      <c r="B44" s="52"/>
      <c r="C44" s="95"/>
      <c r="D44" s="52"/>
      <c r="E44" s="639"/>
      <c r="F44" s="1085"/>
      <c r="G44" s="1085"/>
      <c r="H44" s="35"/>
      <c r="I44" s="75"/>
      <c r="J44" s="35"/>
      <c r="K44" s="1090"/>
      <c r="L44" s="35"/>
      <c r="M44" s="75"/>
      <c r="N44" s="35"/>
      <c r="O44" s="75"/>
      <c r="P44" s="75"/>
      <c r="Q44" s="75"/>
      <c r="R44" s="75"/>
      <c r="S44" s="75"/>
      <c r="T44" s="75"/>
      <c r="U44" s="75"/>
      <c r="V44" s="75"/>
      <c r="W44" s="75"/>
      <c r="X44" s="75"/>
      <c r="Y44" s="677"/>
      <c r="Z44" s="677"/>
      <c r="AA44" s="677"/>
      <c r="AB44" s="75"/>
      <c r="AC44" s="35"/>
      <c r="AD44" s="35"/>
      <c r="AE44" s="35"/>
      <c r="AF44" s="75"/>
      <c r="AG44" s="677"/>
      <c r="AH44" s="677"/>
      <c r="AI44" s="677"/>
      <c r="AK44" s="1306"/>
      <c r="AL44" s="1306"/>
      <c r="AM44" s="1306"/>
    </row>
    <row r="45" spans="1:39" ht="12.75" hidden="1" customHeight="1" x14ac:dyDescent="0.2">
      <c r="A45" s="52"/>
      <c r="B45" s="28" t="s">
        <v>288</v>
      </c>
      <c r="C45" s="81" t="s">
        <v>210</v>
      </c>
      <c r="D45" s="64" t="s">
        <v>844</v>
      </c>
      <c r="E45" s="639"/>
      <c r="F45" s="1070" t="s">
        <v>775</v>
      </c>
      <c r="G45" s="1133"/>
      <c r="H45" s="151">
        <f>SUM(H33:H44)</f>
        <v>0</v>
      </c>
      <c r="I45" s="151">
        <f>SUM(I33:I44)</f>
        <v>0</v>
      </c>
      <c r="J45" s="151">
        <f>SUM(J33:J44)</f>
        <v>0</v>
      </c>
      <c r="K45" s="1159"/>
      <c r="L45" s="151">
        <f>SUM(L33:L44)</f>
        <v>0</v>
      </c>
      <c r="M45" s="151">
        <f>SUM(M33:M44)</f>
        <v>0</v>
      </c>
      <c r="N45" s="151">
        <f>SUM(N33:N44)</f>
        <v>0</v>
      </c>
      <c r="O45" s="151"/>
      <c r="P45" s="151">
        <f>SUM(P33:P44)</f>
        <v>0</v>
      </c>
      <c r="Q45" s="151">
        <f>SUM(Q33:Q44)</f>
        <v>0</v>
      </c>
      <c r="R45" s="151"/>
      <c r="S45" s="151">
        <f>SUM(S33:S44)</f>
        <v>0</v>
      </c>
      <c r="T45" s="151">
        <f>SUM(T33:T44)</f>
        <v>0</v>
      </c>
      <c r="U45" s="151"/>
      <c r="V45" s="151">
        <f t="shared" ref="V45:AE45" si="16">SUM(V33:V44)</f>
        <v>0</v>
      </c>
      <c r="W45" s="151">
        <f t="shared" si="16"/>
        <v>0</v>
      </c>
      <c r="X45" s="151"/>
      <c r="Y45" s="714">
        <f>SUM(Y33:Y44)</f>
        <v>0</v>
      </c>
      <c r="Z45" s="714">
        <f>SUM(Z33:Z44)</f>
        <v>0</v>
      </c>
      <c r="AA45" s="714">
        <f>SUM(AA33:AA44)</f>
        <v>0</v>
      </c>
      <c r="AB45" s="151"/>
      <c r="AC45" s="151">
        <f t="shared" si="16"/>
        <v>0</v>
      </c>
      <c r="AD45" s="151">
        <f t="shared" si="16"/>
        <v>0</v>
      </c>
      <c r="AE45" s="151">
        <f t="shared" si="16"/>
        <v>0</v>
      </c>
      <c r="AF45" s="151"/>
      <c r="AG45" s="714">
        <f>SUM(AG33:AG44)</f>
        <v>0</v>
      </c>
      <c r="AH45" s="714">
        <f>SUM(AH33:AH44)</f>
        <v>0</v>
      </c>
      <c r="AI45" s="714">
        <f>SUM(AI33:AI44)</f>
        <v>0</v>
      </c>
      <c r="AK45" s="1327">
        <v>0</v>
      </c>
      <c r="AL45" s="1327">
        <v>0</v>
      </c>
      <c r="AM45" s="1327">
        <v>0</v>
      </c>
    </row>
    <row r="46" spans="1:39" ht="9.9499999999999993" hidden="1" customHeight="1" x14ac:dyDescent="0.2">
      <c r="A46" s="52"/>
      <c r="B46" s="52"/>
      <c r="C46" s="105"/>
      <c r="D46" s="579"/>
      <c r="E46" s="639"/>
      <c r="F46" s="1070"/>
      <c r="G46" s="1085"/>
      <c r="H46" s="151"/>
      <c r="I46" s="151"/>
      <c r="J46" s="151"/>
      <c r="K46" s="1090"/>
      <c r="L46" s="151"/>
      <c r="M46" s="151"/>
      <c r="N46" s="151"/>
      <c r="O46" s="151"/>
      <c r="P46" s="151"/>
      <c r="Q46" s="151"/>
      <c r="R46" s="151"/>
      <c r="S46" s="151"/>
      <c r="T46" s="151"/>
      <c r="U46" s="151"/>
      <c r="V46" s="151"/>
      <c r="W46" s="151"/>
      <c r="X46" s="151"/>
      <c r="Y46" s="714"/>
      <c r="Z46" s="714"/>
      <c r="AA46" s="714"/>
      <c r="AB46" s="151"/>
      <c r="AC46" s="151"/>
      <c r="AD46" s="151"/>
      <c r="AE46" s="151"/>
      <c r="AF46" s="151"/>
      <c r="AG46" s="714"/>
      <c r="AH46" s="714"/>
      <c r="AI46" s="714"/>
      <c r="AK46" s="1327"/>
      <c r="AL46" s="1327"/>
      <c r="AM46" s="1327"/>
    </row>
    <row r="47" spans="1:39" ht="12.75" hidden="1" customHeight="1" x14ac:dyDescent="0.2">
      <c r="A47" s="307"/>
      <c r="B47" s="52" t="s">
        <v>1236</v>
      </c>
      <c r="C47" s="95" t="s">
        <v>1310</v>
      </c>
      <c r="D47" s="56" t="s">
        <v>1242</v>
      </c>
      <c r="E47" s="639"/>
      <c r="F47" s="1103" t="s">
        <v>19</v>
      </c>
      <c r="G47" s="1085"/>
      <c r="H47" s="75"/>
      <c r="I47" s="138"/>
      <c r="J47" s="75">
        <f>SUM(H47:I47)</f>
        <v>0</v>
      </c>
      <c r="K47" s="1090"/>
      <c r="L47" s="75"/>
      <c r="M47" s="138"/>
      <c r="N47" s="75">
        <f>SUM(L47:M47)</f>
        <v>0</v>
      </c>
      <c r="O47" s="52"/>
      <c r="P47" s="35"/>
      <c r="Q47" s="52"/>
      <c r="R47" s="52"/>
      <c r="S47" s="35"/>
      <c r="T47" s="341"/>
      <c r="U47" s="52"/>
      <c r="V47" s="137"/>
      <c r="W47" s="137"/>
      <c r="X47" s="52"/>
      <c r="Y47" s="696">
        <f>L47+P47+S47+V47</f>
        <v>0</v>
      </c>
      <c r="Z47" s="696"/>
      <c r="AA47" s="696">
        <f>SUM(Y47:Z47)</f>
        <v>0</v>
      </c>
      <c r="AB47" s="52"/>
      <c r="AC47" s="35">
        <f>L47+P47+S47+V47</f>
        <v>0</v>
      </c>
      <c r="AD47" s="138"/>
      <c r="AE47" s="75">
        <f>SUM(AC47:AD47)</f>
        <v>0</v>
      </c>
      <c r="AF47" s="151"/>
      <c r="AG47" s="702">
        <f t="shared" ref="AG47" si="17">Y47-AC47</f>
        <v>0</v>
      </c>
      <c r="AH47" s="702"/>
      <c r="AI47" s="696">
        <f t="shared" ref="AI47" si="18">SUM(AG47:AH47)</f>
        <v>0</v>
      </c>
      <c r="AK47" s="1306">
        <v>0</v>
      </c>
      <c r="AL47" s="1335"/>
      <c r="AM47" s="1323">
        <v>0</v>
      </c>
    </row>
    <row r="48" spans="1:39" ht="6" hidden="1" customHeight="1" x14ac:dyDescent="0.2">
      <c r="A48" s="307"/>
      <c r="B48" s="52"/>
      <c r="C48" s="52"/>
      <c r="D48" s="56"/>
      <c r="E48" s="639"/>
      <c r="F48" s="1085"/>
      <c r="G48" s="1085"/>
      <c r="H48" s="75"/>
      <c r="I48" s="138"/>
      <c r="J48" s="75"/>
      <c r="K48" s="1090"/>
      <c r="L48" s="75"/>
      <c r="M48" s="138"/>
      <c r="N48" s="75"/>
      <c r="O48" s="52"/>
      <c r="P48" s="149"/>
      <c r="Q48" s="52"/>
      <c r="R48" s="52"/>
      <c r="S48" s="137"/>
      <c r="T48" s="52"/>
      <c r="U48" s="52"/>
      <c r="V48" s="137"/>
      <c r="W48" s="137"/>
      <c r="X48" s="52"/>
      <c r="Y48" s="680"/>
      <c r="Z48" s="680"/>
      <c r="AA48" s="680"/>
      <c r="AB48" s="52"/>
      <c r="AC48" s="75"/>
      <c r="AD48" s="138"/>
      <c r="AE48" s="75"/>
      <c r="AF48" s="151"/>
      <c r="AG48" s="714"/>
      <c r="AH48" s="714"/>
      <c r="AI48" s="714"/>
      <c r="AK48" s="1323"/>
      <c r="AL48" s="1335"/>
      <c r="AM48" s="1323"/>
    </row>
    <row r="49" spans="1:39" ht="12.75" hidden="1" customHeight="1" x14ac:dyDescent="0.2">
      <c r="A49" s="307"/>
      <c r="B49" s="81"/>
      <c r="C49" s="58" t="s">
        <v>762</v>
      </c>
      <c r="D49" s="83"/>
      <c r="E49" s="1262"/>
      <c r="F49" s="1086"/>
      <c r="G49" s="1085"/>
      <c r="H49" s="37">
        <f>SUM(H47)</f>
        <v>0</v>
      </c>
      <c r="I49" s="37"/>
      <c r="J49" s="37">
        <f>SUM(J47)</f>
        <v>0</v>
      </c>
      <c r="K49" s="1090"/>
      <c r="L49" s="37">
        <f>SUM(L47)</f>
        <v>0</v>
      </c>
      <c r="M49" s="37"/>
      <c r="N49" s="37">
        <f>SUM(N47)</f>
        <v>0</v>
      </c>
      <c r="O49" s="81"/>
      <c r="P49" s="37">
        <f>SUM(P47:P47)</f>
        <v>0</v>
      </c>
      <c r="Q49" s="81"/>
      <c r="R49" s="81"/>
      <c r="S49" s="37">
        <f>SUM(S47:S47)</f>
        <v>0</v>
      </c>
      <c r="T49" s="81"/>
      <c r="U49" s="81"/>
      <c r="V49" s="37">
        <f>SUM(V47)</f>
        <v>0</v>
      </c>
      <c r="W49" s="186"/>
      <c r="X49" s="81"/>
      <c r="Y49" s="682">
        <f>SUM(Y47)</f>
        <v>0</v>
      </c>
      <c r="Z49" s="682"/>
      <c r="AA49" s="682">
        <f>SUM(AA47)</f>
        <v>0</v>
      </c>
      <c r="AB49" s="81"/>
      <c r="AC49" s="37">
        <f>SUM(AC47)</f>
        <v>0</v>
      </c>
      <c r="AD49" s="37"/>
      <c r="AE49" s="37">
        <f>SUM(AE47)</f>
        <v>0</v>
      </c>
      <c r="AF49" s="151"/>
      <c r="AG49" s="682">
        <f>SUM(AG47)</f>
        <v>0</v>
      </c>
      <c r="AH49" s="682"/>
      <c r="AI49" s="682">
        <f>SUM(AI47)</f>
        <v>0</v>
      </c>
      <c r="AK49" s="1312">
        <v>0</v>
      </c>
      <c r="AL49" s="1312"/>
      <c r="AM49" s="1312">
        <v>0</v>
      </c>
    </row>
    <row r="50" spans="1:39" ht="9.9499999999999993" hidden="1" customHeight="1" x14ac:dyDescent="0.2">
      <c r="A50" s="307"/>
      <c r="B50" s="81"/>
      <c r="C50" s="94"/>
      <c r="D50" s="83"/>
      <c r="E50" s="639"/>
      <c r="F50" s="1085"/>
      <c r="G50" s="1085"/>
      <c r="H50" s="151"/>
      <c r="I50" s="151"/>
      <c r="J50" s="151"/>
      <c r="K50" s="1090"/>
      <c r="L50" s="37"/>
      <c r="M50" s="37"/>
      <c r="N50" s="68"/>
      <c r="O50" s="94"/>
      <c r="P50" s="94"/>
      <c r="Q50" s="94"/>
      <c r="R50" s="94"/>
      <c r="S50" s="94"/>
      <c r="T50" s="94"/>
      <c r="U50" s="94"/>
      <c r="V50" s="186"/>
      <c r="W50" s="186"/>
      <c r="X50" s="94"/>
      <c r="Y50" s="710"/>
      <c r="Z50" s="710"/>
      <c r="AA50" s="710"/>
      <c r="AB50" s="94"/>
      <c r="AC50" s="37"/>
      <c r="AD50" s="37"/>
      <c r="AE50" s="68"/>
      <c r="AF50" s="151"/>
      <c r="AG50" s="714"/>
      <c r="AH50" s="714"/>
      <c r="AI50" s="714"/>
      <c r="AK50" s="1312"/>
      <c r="AL50" s="1312"/>
      <c r="AM50" s="1316"/>
    </row>
    <row r="51" spans="1:39" ht="12.75" hidden="1" customHeight="1" x14ac:dyDescent="0.2">
      <c r="A51" s="307"/>
      <c r="B51" s="52" t="s">
        <v>1285</v>
      </c>
      <c r="C51" s="95" t="s">
        <v>1286</v>
      </c>
      <c r="D51" s="56" t="s">
        <v>1287</v>
      </c>
      <c r="E51" s="639"/>
      <c r="F51" s="1103" t="s">
        <v>1222</v>
      </c>
      <c r="G51" s="1085"/>
      <c r="H51" s="66"/>
      <c r="I51" s="37"/>
      <c r="J51" s="75">
        <f>SUM(H51:I51)</f>
        <v>0</v>
      </c>
      <c r="K51" s="1090"/>
      <c r="L51" s="66"/>
      <c r="M51" s="37"/>
      <c r="N51" s="75">
        <f>SUM(L51:M51)</f>
        <v>0</v>
      </c>
      <c r="O51" s="94"/>
      <c r="P51" s="132">
        <f>110000-110000</f>
        <v>0</v>
      </c>
      <c r="Q51" s="94"/>
      <c r="R51" s="94"/>
      <c r="S51" s="35"/>
      <c r="T51" s="341"/>
      <c r="U51" s="94"/>
      <c r="V51" s="186"/>
      <c r="W51" s="186"/>
      <c r="X51" s="94"/>
      <c r="Y51" s="696">
        <f>L51+P51+S51+V51</f>
        <v>0</v>
      </c>
      <c r="Z51" s="696"/>
      <c r="AA51" s="696">
        <f>SUM(Y51:Z51)</f>
        <v>0</v>
      </c>
      <c r="AB51" s="94"/>
      <c r="AC51" s="75">
        <f>L51+P51+S51</f>
        <v>0</v>
      </c>
      <c r="AD51" s="138"/>
      <c r="AE51" s="75">
        <f>SUM(AC51:AD51)</f>
        <v>0</v>
      </c>
      <c r="AF51" s="151"/>
      <c r="AG51" s="702">
        <f t="shared" ref="AG51" si="19">Y51-AC51</f>
        <v>0</v>
      </c>
      <c r="AH51" s="702"/>
      <c r="AI51" s="696">
        <f t="shared" ref="AI51" si="20">SUM(AG51:AH51)</f>
        <v>0</v>
      </c>
      <c r="AK51" s="1323">
        <v>0</v>
      </c>
      <c r="AL51" s="1335"/>
      <c r="AM51" s="1323">
        <v>0</v>
      </c>
    </row>
    <row r="52" spans="1:39" ht="6" hidden="1" customHeight="1" x14ac:dyDescent="0.2">
      <c r="A52" s="307"/>
      <c r="B52" s="81"/>
      <c r="C52" s="94"/>
      <c r="D52" s="83"/>
      <c r="E52" s="639"/>
      <c r="F52" s="1085"/>
      <c r="G52" s="1085"/>
      <c r="H52" s="37"/>
      <c r="I52" s="37"/>
      <c r="J52" s="68"/>
      <c r="K52" s="1090"/>
      <c r="L52" s="37"/>
      <c r="M52" s="37"/>
      <c r="N52" s="68"/>
      <c r="O52" s="94"/>
      <c r="P52" s="94"/>
      <c r="Q52" s="94"/>
      <c r="R52" s="94"/>
      <c r="S52" s="94"/>
      <c r="T52" s="94"/>
      <c r="U52" s="94"/>
      <c r="V52" s="186"/>
      <c r="W52" s="186"/>
      <c r="X52" s="94"/>
      <c r="Y52" s="710"/>
      <c r="Z52" s="710"/>
      <c r="AA52" s="710"/>
      <c r="AB52" s="94"/>
      <c r="AC52" s="37"/>
      <c r="AD52" s="37"/>
      <c r="AE52" s="68"/>
      <c r="AF52" s="151"/>
      <c r="AG52" s="714"/>
      <c r="AH52" s="714"/>
      <c r="AI52" s="714"/>
      <c r="AK52" s="1312"/>
      <c r="AL52" s="1312"/>
      <c r="AM52" s="1316"/>
    </row>
    <row r="53" spans="1:39" ht="12.75" hidden="1" customHeight="1" x14ac:dyDescent="0.2">
      <c r="A53" s="307"/>
      <c r="B53" s="81"/>
      <c r="C53" s="58" t="s">
        <v>763</v>
      </c>
      <c r="D53" s="83"/>
      <c r="E53" s="639"/>
      <c r="F53" s="1085"/>
      <c r="G53" s="1085"/>
      <c r="H53" s="37">
        <f>SUM(H51)</f>
        <v>0</v>
      </c>
      <c r="I53" s="37"/>
      <c r="J53" s="37">
        <f>SUM(J51)</f>
        <v>0</v>
      </c>
      <c r="K53" s="1090"/>
      <c r="L53" s="37">
        <f>SUM(L51)</f>
        <v>0</v>
      </c>
      <c r="M53" s="37"/>
      <c r="N53" s="37">
        <f>SUM(N51)</f>
        <v>0</v>
      </c>
      <c r="O53" s="81"/>
      <c r="P53" s="37">
        <f>SUM(P51:P51)</f>
        <v>0</v>
      </c>
      <c r="Q53" s="81"/>
      <c r="R53" s="81"/>
      <c r="S53" s="37">
        <f>SUM(S51:S51)</f>
        <v>0</v>
      </c>
      <c r="T53" s="81"/>
      <c r="U53" s="81"/>
      <c r="V53" s="37">
        <f>SUM(V51)</f>
        <v>0</v>
      </c>
      <c r="W53" s="186"/>
      <c r="X53" s="81"/>
      <c r="Y53" s="682">
        <f>SUM(Y51)</f>
        <v>0</v>
      </c>
      <c r="Z53" s="682"/>
      <c r="AA53" s="682">
        <f>SUM(AA51)</f>
        <v>0</v>
      </c>
      <c r="AB53" s="81"/>
      <c r="AC53" s="37">
        <f>SUM(AC51)</f>
        <v>0</v>
      </c>
      <c r="AD53" s="37"/>
      <c r="AE53" s="37">
        <f>SUM(AE51)</f>
        <v>0</v>
      </c>
      <c r="AF53" s="151"/>
      <c r="AG53" s="682">
        <f>SUM(AG51)</f>
        <v>0</v>
      </c>
      <c r="AH53" s="682"/>
      <c r="AI53" s="682">
        <f>SUM(AI51)</f>
        <v>0</v>
      </c>
      <c r="AK53" s="1312">
        <v>0</v>
      </c>
      <c r="AL53" s="1312"/>
      <c r="AM53" s="1312">
        <v>0</v>
      </c>
    </row>
    <row r="54" spans="1:39" ht="9.9499999999999993" customHeight="1" x14ac:dyDescent="0.2">
      <c r="A54" s="52"/>
      <c r="B54" s="52"/>
      <c r="C54" s="105"/>
      <c r="D54" s="184"/>
      <c r="E54" s="639"/>
      <c r="F54" s="56"/>
      <c r="G54" s="56"/>
      <c r="H54" s="151"/>
      <c r="I54" s="151"/>
      <c r="J54" s="151"/>
      <c r="K54" s="953"/>
      <c r="L54" s="151"/>
      <c r="M54" s="151"/>
      <c r="N54" s="151"/>
      <c r="O54" s="151"/>
      <c r="P54" s="151"/>
      <c r="Q54" s="151"/>
      <c r="R54" s="151"/>
      <c r="S54" s="151"/>
      <c r="T54" s="151"/>
      <c r="U54" s="151"/>
      <c r="V54" s="151"/>
      <c r="W54" s="151"/>
      <c r="X54" s="151"/>
      <c r="Y54" s="714"/>
      <c r="Z54" s="714"/>
      <c r="AA54" s="714"/>
      <c r="AB54" s="151"/>
      <c r="AC54" s="151"/>
      <c r="AD54" s="151"/>
      <c r="AE54" s="151"/>
      <c r="AF54" s="151"/>
      <c r="AG54" s="714"/>
      <c r="AH54" s="714"/>
      <c r="AI54" s="714"/>
      <c r="AK54" s="1327"/>
      <c r="AL54" s="1327"/>
      <c r="AM54" s="1327"/>
    </row>
    <row r="55" spans="1:39" x14ac:dyDescent="0.2">
      <c r="A55" s="52"/>
      <c r="B55" s="52"/>
      <c r="C55" s="94" t="s">
        <v>111</v>
      </c>
      <c r="D55" s="160"/>
      <c r="E55" s="639"/>
      <c r="F55" s="56"/>
      <c r="G55" s="56"/>
      <c r="H55" s="37">
        <f>H30+H45+H49+H53</f>
        <v>0</v>
      </c>
      <c r="I55" s="37">
        <f>I30+I45+I49+I53</f>
        <v>0</v>
      </c>
      <c r="J55" s="37">
        <f>J30+J45+J49+J53</f>
        <v>0</v>
      </c>
      <c r="K55" s="953"/>
      <c r="L55" s="37">
        <f t="shared" ref="L55:Q55" si="21">L30+L45+L49+L53</f>
        <v>0</v>
      </c>
      <c r="M55" s="37">
        <f t="shared" si="21"/>
        <v>0</v>
      </c>
      <c r="N55" s="37">
        <f t="shared" si="21"/>
        <v>0</v>
      </c>
      <c r="O55" s="37"/>
      <c r="P55" s="37">
        <f t="shared" si="21"/>
        <v>0</v>
      </c>
      <c r="Q55" s="37">
        <f t="shared" si="21"/>
        <v>0</v>
      </c>
      <c r="R55" s="37"/>
      <c r="S55" s="37">
        <f>S30+S45+S49+S53</f>
        <v>0</v>
      </c>
      <c r="T55" s="37">
        <f t="shared" ref="T55:AI55" si="22">T30+T45+T49+T53</f>
        <v>0</v>
      </c>
      <c r="U55" s="37"/>
      <c r="V55" s="37">
        <f t="shared" si="22"/>
        <v>0</v>
      </c>
      <c r="W55" s="37">
        <f t="shared" si="22"/>
        <v>0</v>
      </c>
      <c r="X55" s="37"/>
      <c r="Y55" s="682">
        <f t="shared" si="22"/>
        <v>0</v>
      </c>
      <c r="Z55" s="682">
        <f t="shared" si="22"/>
        <v>0</v>
      </c>
      <c r="AA55" s="682">
        <f t="shared" si="22"/>
        <v>0</v>
      </c>
      <c r="AB55" s="37"/>
      <c r="AC55" s="37">
        <f t="shared" si="22"/>
        <v>0</v>
      </c>
      <c r="AD55" s="37">
        <f t="shared" si="22"/>
        <v>0</v>
      </c>
      <c r="AE55" s="37">
        <f t="shared" si="22"/>
        <v>0</v>
      </c>
      <c r="AF55" s="37"/>
      <c r="AG55" s="682">
        <f t="shared" si="22"/>
        <v>0</v>
      </c>
      <c r="AH55" s="682">
        <f t="shared" si="22"/>
        <v>0</v>
      </c>
      <c r="AI55" s="682">
        <f t="shared" si="22"/>
        <v>0</v>
      </c>
      <c r="AK55" s="1312">
        <v>0</v>
      </c>
      <c r="AL55" s="1312">
        <v>0</v>
      </c>
      <c r="AM55" s="1312">
        <v>0</v>
      </c>
    </row>
    <row r="56" spans="1:39" x14ac:dyDescent="0.2">
      <c r="A56" s="945"/>
      <c r="B56" s="945"/>
      <c r="C56" s="952"/>
      <c r="D56" s="1000"/>
      <c r="E56" s="1259"/>
      <c r="F56" s="953"/>
      <c r="G56" s="953"/>
      <c r="H56" s="955"/>
      <c r="I56" s="955"/>
      <c r="J56" s="955"/>
      <c r="K56" s="953"/>
      <c r="L56" s="1241"/>
      <c r="M56" s="1241"/>
      <c r="N56" s="1241"/>
      <c r="O56" s="1241"/>
      <c r="P56" s="1241"/>
      <c r="Q56" s="1241"/>
      <c r="R56" s="1241"/>
      <c r="S56" s="1241"/>
      <c r="T56" s="1241"/>
      <c r="U56" s="1241"/>
      <c r="V56" s="1241"/>
      <c r="W56" s="1241"/>
      <c r="X56" s="1241"/>
      <c r="Y56" s="1242"/>
      <c r="Z56" s="1242"/>
      <c r="AA56" s="1242"/>
      <c r="AB56" s="1241"/>
      <c r="AC56" s="1241"/>
      <c r="AD56" s="955"/>
      <c r="AE56" s="955"/>
      <c r="AF56" s="955"/>
      <c r="AG56" s="983"/>
      <c r="AH56" s="983"/>
      <c r="AI56" s="983"/>
      <c r="AK56" s="1349"/>
      <c r="AL56" s="1312"/>
      <c r="AM56" s="1312"/>
    </row>
    <row r="57" spans="1:39" x14ac:dyDescent="0.2">
      <c r="A57" s="945"/>
      <c r="B57" s="945"/>
      <c r="C57" s="952"/>
      <c r="D57" s="1000"/>
      <c r="E57" s="1259"/>
      <c r="F57" s="953"/>
      <c r="G57" s="953"/>
      <c r="H57" s="955"/>
      <c r="I57" s="955"/>
      <c r="J57" s="955"/>
      <c r="K57" s="953"/>
      <c r="L57" s="955"/>
      <c r="M57" s="955"/>
      <c r="N57" s="955"/>
      <c r="O57" s="955"/>
      <c r="P57" s="955"/>
      <c r="Q57" s="955"/>
      <c r="R57" s="955"/>
      <c r="S57" s="955"/>
      <c r="T57" s="955"/>
      <c r="U57" s="955"/>
      <c r="V57" s="955"/>
      <c r="W57" s="955"/>
      <c r="X57" s="955"/>
      <c r="Y57" s="983"/>
      <c r="Z57" s="983"/>
      <c r="AA57" s="983"/>
      <c r="AB57" s="955"/>
      <c r="AC57" s="955"/>
      <c r="AD57" s="955"/>
      <c r="AE57" s="955"/>
      <c r="AF57" s="955"/>
      <c r="AG57" s="983"/>
      <c r="AH57" s="983"/>
      <c r="AI57" s="983"/>
      <c r="AK57" s="1312"/>
      <c r="AL57" s="1312"/>
      <c r="AM57" s="1312"/>
    </row>
    <row r="58" spans="1:39" x14ac:dyDescent="0.2">
      <c r="A58" s="52"/>
      <c r="B58" s="52"/>
      <c r="C58" s="52"/>
      <c r="D58" s="56"/>
      <c r="E58" s="639"/>
      <c r="F58" s="56"/>
      <c r="G58" s="56"/>
      <c r="H58" s="23"/>
      <c r="I58" s="189"/>
      <c r="J58" s="189"/>
      <c r="K58" s="953"/>
      <c r="L58" s="23"/>
      <c r="M58" s="189"/>
      <c r="N58" s="189"/>
      <c r="O58" s="189"/>
      <c r="P58" s="189"/>
      <c r="Q58" s="189"/>
      <c r="R58" s="189"/>
      <c r="S58" s="189"/>
      <c r="T58" s="189"/>
      <c r="U58" s="189"/>
      <c r="V58" s="189"/>
      <c r="W58" s="189"/>
      <c r="X58" s="189"/>
      <c r="Y58" s="713"/>
      <c r="Z58" s="713"/>
      <c r="AA58" s="713"/>
      <c r="AB58" s="189"/>
      <c r="AC58" s="189"/>
      <c r="AD58" s="189"/>
      <c r="AE58" s="189"/>
      <c r="AF58" s="189"/>
      <c r="AG58" s="713"/>
      <c r="AH58" s="713"/>
      <c r="AI58" s="713"/>
      <c r="AK58" s="1339"/>
      <c r="AL58" s="1339"/>
      <c r="AM58" s="1339"/>
    </row>
    <row r="59" spans="1:39" x14ac:dyDescent="0.2">
      <c r="A59" s="52"/>
      <c r="B59" s="52"/>
      <c r="C59" s="22" t="s">
        <v>279</v>
      </c>
      <c r="D59" s="22"/>
      <c r="E59" s="639"/>
      <c r="F59" s="56"/>
      <c r="G59" s="56"/>
      <c r="H59" s="23"/>
      <c r="I59" s="189"/>
      <c r="J59" s="189"/>
      <c r="K59" s="953"/>
      <c r="L59" s="23"/>
      <c r="M59" s="189"/>
      <c r="N59" s="189"/>
      <c r="O59" s="189"/>
      <c r="P59" s="189"/>
      <c r="Q59" s="189"/>
      <c r="R59" s="189"/>
      <c r="S59" s="189"/>
      <c r="T59" s="189"/>
      <c r="U59" s="189"/>
      <c r="V59" s="189"/>
      <c r="W59" s="189"/>
      <c r="X59" s="189"/>
      <c r="Y59" s="713"/>
      <c r="Z59" s="713"/>
      <c r="AA59" s="713"/>
      <c r="AB59" s="189"/>
      <c r="AC59" s="189"/>
      <c r="AD59" s="189"/>
      <c r="AE59" s="189"/>
      <c r="AF59" s="189"/>
      <c r="AG59" s="713"/>
      <c r="AH59" s="713"/>
      <c r="AI59" s="713"/>
      <c r="AK59" s="1339"/>
      <c r="AL59" s="1339"/>
      <c r="AM59" s="1339"/>
    </row>
    <row r="60" spans="1:39" x14ac:dyDescent="0.2">
      <c r="A60" s="52"/>
      <c r="B60" s="52"/>
      <c r="C60" s="22"/>
      <c r="D60" s="22"/>
      <c r="E60" s="639"/>
      <c r="F60" s="56"/>
      <c r="G60" s="56"/>
      <c r="H60" s="23"/>
      <c r="I60" s="189"/>
      <c r="J60" s="189"/>
      <c r="K60" s="953"/>
      <c r="L60" s="23"/>
      <c r="M60" s="189"/>
      <c r="N60" s="189"/>
      <c r="O60" s="189"/>
      <c r="P60" s="189"/>
      <c r="Q60" s="189"/>
      <c r="R60" s="189"/>
      <c r="S60" s="189"/>
      <c r="T60" s="189"/>
      <c r="U60" s="189"/>
      <c r="V60" s="189"/>
      <c r="W60" s="189"/>
      <c r="X60" s="189"/>
      <c r="Y60" s="713"/>
      <c r="Z60" s="713"/>
      <c r="AA60" s="713"/>
      <c r="AB60" s="189"/>
      <c r="AC60" s="189"/>
      <c r="AD60" s="189"/>
      <c r="AE60" s="189"/>
      <c r="AF60" s="189"/>
      <c r="AG60" s="713"/>
      <c r="AH60" s="713"/>
      <c r="AI60" s="713"/>
      <c r="AK60" s="1339"/>
      <c r="AL60" s="1339"/>
      <c r="AM60" s="1339"/>
    </row>
    <row r="61" spans="1:39" x14ac:dyDescent="0.2">
      <c r="A61" s="28"/>
      <c r="B61" s="28"/>
      <c r="C61" s="81"/>
      <c r="D61" s="81"/>
      <c r="E61" s="1269"/>
      <c r="F61" s="1129"/>
      <c r="G61" s="1129"/>
      <c r="H61" s="37"/>
      <c r="I61" s="37"/>
      <c r="J61" s="30"/>
      <c r="K61" s="1157"/>
      <c r="L61" s="37"/>
      <c r="M61" s="37"/>
      <c r="N61" s="30"/>
      <c r="O61" s="30"/>
      <c r="P61" s="30"/>
      <c r="Q61" s="30"/>
      <c r="R61" s="30"/>
      <c r="S61" s="30"/>
      <c r="T61" s="30"/>
      <c r="U61" s="30"/>
      <c r="V61" s="37"/>
      <c r="W61" s="37"/>
      <c r="X61" s="30"/>
      <c r="Y61" s="678"/>
      <c r="Z61" s="678"/>
      <c r="AA61" s="678"/>
      <c r="AB61" s="30"/>
      <c r="AC61" s="30"/>
      <c r="AD61" s="30"/>
      <c r="AE61" s="30"/>
      <c r="AF61" s="30"/>
      <c r="AG61" s="678"/>
      <c r="AH61" s="678"/>
      <c r="AI61" s="678"/>
      <c r="AK61" s="1338"/>
      <c r="AL61" s="1338"/>
      <c r="AM61" s="1338"/>
    </row>
    <row r="62" spans="1:39" x14ac:dyDescent="0.2">
      <c r="A62" s="951"/>
      <c r="B62" s="974" t="s">
        <v>745</v>
      </c>
      <c r="C62" s="1250" t="s">
        <v>674</v>
      </c>
      <c r="D62" s="979"/>
      <c r="E62" s="1270"/>
      <c r="F62" s="979"/>
      <c r="G62" s="979"/>
      <c r="H62" s="183"/>
      <c r="I62" s="183"/>
      <c r="J62" s="183"/>
      <c r="K62" s="979"/>
      <c r="L62" s="981"/>
      <c r="M62" s="988"/>
      <c r="N62" s="91"/>
      <c r="O62" s="960"/>
      <c r="P62" s="91"/>
      <c r="Q62" s="981"/>
      <c r="R62" s="981"/>
      <c r="S62" s="183"/>
      <c r="T62" s="91"/>
      <c r="U62" s="960"/>
      <c r="V62" s="146"/>
      <c r="W62" s="146"/>
      <c r="X62" s="158"/>
      <c r="Y62" s="708"/>
      <c r="Z62" s="708"/>
      <c r="AA62" s="708"/>
      <c r="AB62" s="158"/>
      <c r="AC62" s="183"/>
      <c r="AD62" s="110"/>
      <c r="AE62" s="183"/>
      <c r="AF62" s="183"/>
      <c r="AG62" s="692"/>
      <c r="AH62" s="692"/>
      <c r="AI62" s="692"/>
      <c r="AK62" s="1330"/>
      <c r="AL62" s="110"/>
      <c r="AM62" s="183"/>
    </row>
    <row r="63" spans="1:39" x14ac:dyDescent="0.2">
      <c r="A63" s="951"/>
      <c r="B63" s="960"/>
      <c r="C63" s="58"/>
      <c r="D63" s="979"/>
      <c r="E63" s="1270"/>
      <c r="F63" s="979"/>
      <c r="G63" s="979"/>
      <c r="H63" s="183"/>
      <c r="I63" s="183"/>
      <c r="J63" s="183"/>
      <c r="K63" s="979"/>
      <c r="L63" s="981"/>
      <c r="M63" s="988"/>
      <c r="N63" s="91"/>
      <c r="O63" s="960"/>
      <c r="P63" s="91"/>
      <c r="Q63" s="981"/>
      <c r="R63" s="981"/>
      <c r="S63" s="183"/>
      <c r="T63" s="91"/>
      <c r="U63" s="960"/>
      <c r="V63" s="146"/>
      <c r="W63" s="146"/>
      <c r="X63" s="158"/>
      <c r="Y63" s="708"/>
      <c r="Z63" s="708"/>
      <c r="AA63" s="708"/>
      <c r="AB63" s="158"/>
      <c r="AC63" s="183"/>
      <c r="AD63" s="110"/>
      <c r="AE63" s="183"/>
      <c r="AF63" s="183"/>
      <c r="AG63" s="692"/>
      <c r="AH63" s="692"/>
      <c r="AI63" s="692"/>
      <c r="AK63" s="1330"/>
      <c r="AL63" s="110"/>
      <c r="AM63" s="183"/>
    </row>
    <row r="64" spans="1:39" ht="12.75" hidden="1" customHeight="1" x14ac:dyDescent="0.2">
      <c r="A64" s="1238" t="s">
        <v>824</v>
      </c>
      <c r="B64" s="1247" t="s">
        <v>465</v>
      </c>
      <c r="C64" s="1251" t="s">
        <v>547</v>
      </c>
      <c r="D64" s="1244" t="s">
        <v>957</v>
      </c>
      <c r="E64" s="1290"/>
      <c r="F64" s="1244" t="s">
        <v>989</v>
      </c>
      <c r="G64" s="1244" t="s">
        <v>792</v>
      </c>
      <c r="H64" s="955"/>
      <c r="I64" s="994"/>
      <c r="J64" s="55">
        <f>SUM(H64:I64)</f>
        <v>0</v>
      </c>
      <c r="K64" s="953"/>
      <c r="L64" s="955"/>
      <c r="M64" s="994"/>
      <c r="N64" s="920">
        <f>SUM(L64:M64)</f>
        <v>0</v>
      </c>
      <c r="O64" s="960"/>
      <c r="P64" s="981"/>
      <c r="Q64" s="981"/>
      <c r="R64" s="981"/>
      <c r="S64" s="91"/>
      <c r="T64" s="1249">
        <f>52-52</f>
        <v>0</v>
      </c>
      <c r="U64" s="960"/>
      <c r="V64" s="146"/>
      <c r="W64" s="146"/>
      <c r="X64" s="158"/>
      <c r="Y64" s="977"/>
      <c r="Z64" s="977">
        <f>M64+Q64+T64+W64</f>
        <v>0</v>
      </c>
      <c r="AA64" s="977">
        <f>SUM(Y64:Z64)</f>
        <v>0</v>
      </c>
      <c r="AB64" s="158"/>
      <c r="AC64" s="36"/>
      <c r="AD64" s="36">
        <f>M64+Q64+T64+W64</f>
        <v>0</v>
      </c>
      <c r="AE64" s="59">
        <f>SUM(AC64:AD64)</f>
        <v>0</v>
      </c>
      <c r="AF64" s="110"/>
      <c r="AG64" s="924"/>
      <c r="AH64" s="924">
        <f>Z64-AD64</f>
        <v>0</v>
      </c>
      <c r="AI64" s="923">
        <f>SUM(AG64:AH64)</f>
        <v>0</v>
      </c>
      <c r="AK64" s="1306"/>
      <c r="AL64" s="36">
        <v>0</v>
      </c>
      <c r="AM64" s="59">
        <v>0</v>
      </c>
    </row>
    <row r="65" spans="1:39" ht="12.75" hidden="1" customHeight="1" x14ac:dyDescent="0.2">
      <c r="A65" s="951"/>
      <c r="B65" s="945"/>
      <c r="C65" s="963"/>
      <c r="D65" s="953"/>
      <c r="E65" s="1259"/>
      <c r="F65" s="953"/>
      <c r="G65" s="953"/>
      <c r="H65" s="38"/>
      <c r="I65" s="73"/>
      <c r="J65" s="34"/>
      <c r="K65" s="953"/>
      <c r="L65" s="955"/>
      <c r="M65" s="73"/>
      <c r="N65" s="36"/>
      <c r="O65" s="158"/>
      <c r="P65" s="91"/>
      <c r="Q65" s="91"/>
      <c r="R65" s="91"/>
      <c r="S65" s="91"/>
      <c r="T65" s="36"/>
      <c r="U65" s="158"/>
      <c r="V65" s="146"/>
      <c r="W65" s="146"/>
      <c r="X65" s="158"/>
      <c r="Y65" s="708"/>
      <c r="Z65" s="708"/>
      <c r="AA65" s="708"/>
      <c r="AB65" s="158"/>
      <c r="AC65" s="36"/>
      <c r="AD65" s="36"/>
      <c r="AE65" s="36"/>
      <c r="AF65" s="110"/>
      <c r="AG65" s="695"/>
      <c r="AH65" s="695"/>
      <c r="AI65" s="695"/>
      <c r="AK65" s="1306"/>
      <c r="AL65" s="36"/>
      <c r="AM65" s="36"/>
    </row>
    <row r="66" spans="1:39" ht="12.75" hidden="1" customHeight="1" x14ac:dyDescent="0.2">
      <c r="A66" s="986" t="s">
        <v>44</v>
      </c>
      <c r="B66" s="996" t="s">
        <v>627</v>
      </c>
      <c r="C66" s="984" t="s">
        <v>595</v>
      </c>
      <c r="D66" s="979"/>
      <c r="E66" s="1270"/>
      <c r="F66" s="979"/>
      <c r="G66" s="979"/>
      <c r="H66" s="183"/>
      <c r="I66" s="183">
        <f>SUM(I64)</f>
        <v>0</v>
      </c>
      <c r="J66" s="183">
        <f>SUM(J64)</f>
        <v>0</v>
      </c>
      <c r="K66" s="979"/>
      <c r="L66" s="981"/>
      <c r="M66" s="183">
        <f>SUM(M64)</f>
        <v>0</v>
      </c>
      <c r="N66" s="183">
        <f>SUM(N64)</f>
        <v>0</v>
      </c>
      <c r="O66" s="183"/>
      <c r="P66" s="183"/>
      <c r="Q66" s="183">
        <f t="shared" ref="Q66:AI66" si="23">SUM(Q64)</f>
        <v>0</v>
      </c>
      <c r="R66" s="183"/>
      <c r="S66" s="183"/>
      <c r="T66" s="183">
        <f t="shared" si="23"/>
        <v>0</v>
      </c>
      <c r="U66" s="183"/>
      <c r="V66" s="183">
        <f t="shared" si="23"/>
        <v>0</v>
      </c>
      <c r="W66" s="183">
        <f t="shared" si="23"/>
        <v>0</v>
      </c>
      <c r="X66" s="183"/>
      <c r="Y66" s="692"/>
      <c r="Z66" s="692">
        <f t="shared" si="23"/>
        <v>0</v>
      </c>
      <c r="AA66" s="692">
        <f t="shared" si="23"/>
        <v>0</v>
      </c>
      <c r="AB66" s="183"/>
      <c r="AC66" s="183"/>
      <c r="AD66" s="183">
        <f t="shared" si="23"/>
        <v>0</v>
      </c>
      <c r="AE66" s="183">
        <f t="shared" si="23"/>
        <v>0</v>
      </c>
      <c r="AF66" s="183"/>
      <c r="AG66" s="692"/>
      <c r="AH66" s="692">
        <f t="shared" si="23"/>
        <v>0</v>
      </c>
      <c r="AI66" s="692">
        <f t="shared" si="23"/>
        <v>0</v>
      </c>
      <c r="AK66" s="1330"/>
      <c r="AL66" s="183">
        <v>0</v>
      </c>
      <c r="AM66" s="183">
        <v>0</v>
      </c>
    </row>
    <row r="67" spans="1:39" x14ac:dyDescent="0.2">
      <c r="A67" s="951"/>
      <c r="B67" s="960"/>
      <c r="C67" s="58"/>
      <c r="D67" s="979"/>
      <c r="E67" s="1270"/>
      <c r="F67" s="979"/>
      <c r="G67" s="979"/>
      <c r="H67" s="183"/>
      <c r="I67" s="183"/>
      <c r="J67" s="183"/>
      <c r="K67" s="979"/>
      <c r="L67" s="981"/>
      <c r="M67" s="988"/>
      <c r="N67" s="91"/>
      <c r="O67" s="960"/>
      <c r="P67" s="91"/>
      <c r="Q67" s="981"/>
      <c r="R67" s="981"/>
      <c r="S67" s="183"/>
      <c r="T67" s="91"/>
      <c r="U67" s="960"/>
      <c r="V67" s="146"/>
      <c r="W67" s="146"/>
      <c r="X67" s="158"/>
      <c r="Y67" s="708"/>
      <c r="Z67" s="708"/>
      <c r="AA67" s="708"/>
      <c r="AB67" s="158"/>
      <c r="AC67" s="183"/>
      <c r="AD67" s="110"/>
      <c r="AE67" s="183"/>
      <c r="AF67" s="183"/>
      <c r="AG67" s="692"/>
      <c r="AH67" s="692"/>
      <c r="AI67" s="692"/>
      <c r="AK67" s="1330"/>
      <c r="AL67" s="110"/>
      <c r="AM67" s="183"/>
    </row>
    <row r="68" spans="1:39" x14ac:dyDescent="0.2">
      <c r="A68" s="951" t="s">
        <v>824</v>
      </c>
      <c r="B68" s="945" t="s">
        <v>289</v>
      </c>
      <c r="C68" s="963" t="s">
        <v>290</v>
      </c>
      <c r="D68" s="985" t="s">
        <v>1239</v>
      </c>
      <c r="E68" s="1260" t="s">
        <v>1593</v>
      </c>
      <c r="F68" s="953" t="s">
        <v>1225</v>
      </c>
      <c r="G68" s="953" t="s">
        <v>792</v>
      </c>
      <c r="H68" s="920"/>
      <c r="I68" s="920"/>
      <c r="J68" s="920">
        <f>SUM(H68:I68)</f>
        <v>0</v>
      </c>
      <c r="K68" s="953"/>
      <c r="L68" s="920"/>
      <c r="M68" s="920"/>
      <c r="N68" s="920">
        <f>SUM(L68:M68)</f>
        <v>0</v>
      </c>
      <c r="O68" s="945"/>
      <c r="P68" s="945"/>
      <c r="Q68" s="945"/>
      <c r="R68" s="945"/>
      <c r="S68" s="36"/>
      <c r="T68" s="36"/>
      <c r="U68" s="945"/>
      <c r="V68" s="964"/>
      <c r="W68" s="964"/>
      <c r="X68" s="945"/>
      <c r="Y68" s="977">
        <f>L68+P68+S68+V68</f>
        <v>0</v>
      </c>
      <c r="Z68" s="977"/>
      <c r="AA68" s="977">
        <f>SUM(Y68:Z68)</f>
        <v>0</v>
      </c>
      <c r="AB68" s="152"/>
      <c r="AC68" s="36">
        <f>L68+P68+S68+V68</f>
        <v>0</v>
      </c>
      <c r="AD68" s="36">
        <f>M68+Q68+T68+W68</f>
        <v>0</v>
      </c>
      <c r="AE68" s="920">
        <f>SUM(AC68:AD68)</f>
        <v>0</v>
      </c>
      <c r="AF68" s="920"/>
      <c r="AG68" s="924">
        <f>Y68-AC68</f>
        <v>0</v>
      </c>
      <c r="AH68" s="924"/>
      <c r="AI68" s="923">
        <f>SUM(AG68:AH68)</f>
        <v>0</v>
      </c>
      <c r="AK68" s="1306">
        <v>544</v>
      </c>
      <c r="AL68" s="36">
        <v>52</v>
      </c>
      <c r="AM68" s="1306">
        <v>596</v>
      </c>
    </row>
    <row r="69" spans="1:39" x14ac:dyDescent="0.2">
      <c r="A69" s="951"/>
      <c r="B69" s="945"/>
      <c r="C69" s="945"/>
      <c r="D69" s="953"/>
      <c r="E69" s="1291"/>
      <c r="F69" s="1141"/>
      <c r="G69" s="570"/>
      <c r="H69" s="36"/>
      <c r="I69" s="36"/>
      <c r="J69" s="36"/>
      <c r="K69" s="570"/>
      <c r="L69" s="36"/>
      <c r="M69" s="36"/>
      <c r="N69" s="36"/>
      <c r="O69" s="152"/>
      <c r="P69" s="152"/>
      <c r="Q69" s="152"/>
      <c r="R69" s="152"/>
      <c r="S69" s="36"/>
      <c r="T69" s="152"/>
      <c r="U69" s="152"/>
      <c r="V69" s="76"/>
      <c r="W69" s="76"/>
      <c r="X69" s="152"/>
      <c r="Y69" s="709"/>
      <c r="Z69" s="709"/>
      <c r="AA69" s="709"/>
      <c r="AB69" s="152"/>
      <c r="AC69" s="36"/>
      <c r="AD69" s="36"/>
      <c r="AE69" s="36"/>
      <c r="AF69" s="36"/>
      <c r="AG69" s="704"/>
      <c r="AH69" s="704"/>
      <c r="AI69" s="704"/>
      <c r="AK69" s="1306"/>
      <c r="AL69" s="36"/>
      <c r="AM69" s="36"/>
    </row>
    <row r="70" spans="1:39" x14ac:dyDescent="0.2">
      <c r="A70" s="1010" t="s">
        <v>47</v>
      </c>
      <c r="B70" s="960" t="s">
        <v>1225</v>
      </c>
      <c r="C70" s="960" t="s">
        <v>599</v>
      </c>
      <c r="D70" s="979"/>
      <c r="E70" s="1270"/>
      <c r="F70" s="979"/>
      <c r="G70" s="567"/>
      <c r="H70" s="183">
        <f>SUM(H68)</f>
        <v>0</v>
      </c>
      <c r="I70" s="183"/>
      <c r="J70" s="183">
        <f>SUM(J68)</f>
        <v>0</v>
      </c>
      <c r="K70" s="567"/>
      <c r="L70" s="183">
        <f>SUM(L68)</f>
        <v>0</v>
      </c>
      <c r="M70" s="183">
        <f>SUM(M68)</f>
        <v>0</v>
      </c>
      <c r="N70" s="183">
        <f>SUM(N68)</f>
        <v>0</v>
      </c>
      <c r="O70" s="183"/>
      <c r="P70" s="183">
        <f>SUM(P68)</f>
        <v>0</v>
      </c>
      <c r="Q70" s="183">
        <f>SUM(Q68)</f>
        <v>0</v>
      </c>
      <c r="R70" s="183"/>
      <c r="S70" s="183">
        <f>SUM(S68)</f>
        <v>0</v>
      </c>
      <c r="T70" s="183">
        <f>SUM(T68)</f>
        <v>0</v>
      </c>
      <c r="U70" s="183"/>
      <c r="V70" s="183">
        <f>SUM(V68)</f>
        <v>0</v>
      </c>
      <c r="W70" s="183"/>
      <c r="X70" s="183"/>
      <c r="Y70" s="695">
        <f>SUM(Y68)</f>
        <v>0</v>
      </c>
      <c r="Z70" s="695"/>
      <c r="AA70" s="695">
        <f>SUM(AA68)</f>
        <v>0</v>
      </c>
      <c r="AB70" s="183"/>
      <c r="AC70" s="183">
        <f>SUM(AC68)</f>
        <v>0</v>
      </c>
      <c r="AD70" s="183">
        <f>SUM(AD68)</f>
        <v>0</v>
      </c>
      <c r="AE70" s="183">
        <f>SUM(AE68)</f>
        <v>0</v>
      </c>
      <c r="AF70" s="183"/>
      <c r="AG70" s="692">
        <f>SUM(AG68)</f>
        <v>0</v>
      </c>
      <c r="AH70" s="692"/>
      <c r="AI70" s="692">
        <f>SUM(AI68)</f>
        <v>0</v>
      </c>
      <c r="AK70" s="1330">
        <v>544</v>
      </c>
      <c r="AL70" s="183">
        <v>52</v>
      </c>
      <c r="AM70" s="183">
        <v>596</v>
      </c>
    </row>
    <row r="71" spans="1:39" x14ac:dyDescent="0.2">
      <c r="A71" s="28"/>
      <c r="B71" s="28"/>
      <c r="C71" s="81"/>
      <c r="D71" s="81"/>
      <c r="E71" s="1269"/>
      <c r="F71" s="1129"/>
      <c r="G71" s="1129"/>
      <c r="H71" s="23"/>
      <c r="I71" s="23"/>
      <c r="J71" s="23"/>
      <c r="K71" s="1157"/>
      <c r="L71" s="37"/>
      <c r="M71" s="37"/>
      <c r="N71" s="30"/>
      <c r="O71" s="30"/>
      <c r="P71" s="30"/>
      <c r="Q71" s="30"/>
      <c r="R71" s="30"/>
      <c r="S71" s="30"/>
      <c r="T71" s="30"/>
      <c r="U71" s="30"/>
      <c r="V71" s="37"/>
      <c r="W71" s="37"/>
      <c r="X71" s="30"/>
      <c r="Y71" s="678"/>
      <c r="Z71" s="678"/>
      <c r="AA71" s="678"/>
      <c r="AB71" s="30"/>
      <c r="AC71" s="30"/>
      <c r="AD71" s="30"/>
      <c r="AE71" s="30"/>
      <c r="AF71" s="30"/>
      <c r="AG71" s="677"/>
      <c r="AH71" s="677"/>
      <c r="AI71" s="677"/>
      <c r="AK71" s="1338"/>
      <c r="AL71" s="1338"/>
      <c r="AM71" s="1338"/>
    </row>
    <row r="72" spans="1:39" ht="12.75" hidden="1" customHeight="1" x14ac:dyDescent="0.2">
      <c r="A72" s="28"/>
      <c r="B72" s="28"/>
      <c r="C72" s="81"/>
      <c r="D72" s="81"/>
      <c r="E72" s="1269"/>
      <c r="F72" s="57"/>
      <c r="G72" s="57"/>
      <c r="H72" s="37"/>
      <c r="I72" s="37"/>
      <c r="J72" s="30"/>
      <c r="K72" s="997"/>
      <c r="L72" s="37"/>
      <c r="M72" s="37"/>
      <c r="N72" s="30"/>
      <c r="O72" s="30"/>
      <c r="P72" s="30"/>
      <c r="Q72" s="30"/>
      <c r="R72" s="30"/>
      <c r="S72" s="30"/>
      <c r="T72" s="30"/>
      <c r="U72" s="30"/>
      <c r="V72" s="37"/>
      <c r="W72" s="37"/>
      <c r="X72" s="30"/>
      <c r="Y72" s="678"/>
      <c r="Z72" s="678"/>
      <c r="AA72" s="678"/>
      <c r="AB72" s="30"/>
      <c r="AC72" s="30"/>
      <c r="AD72" s="30"/>
      <c r="AE72" s="30"/>
      <c r="AF72" s="30"/>
      <c r="AG72" s="678"/>
      <c r="AH72" s="678"/>
      <c r="AI72" s="678"/>
      <c r="AK72" s="1338"/>
      <c r="AL72" s="1338"/>
      <c r="AM72" s="1338"/>
    </row>
    <row r="73" spans="1:39" ht="9.9499999999999993" customHeight="1" x14ac:dyDescent="0.2">
      <c r="A73" s="20"/>
      <c r="B73" s="20"/>
      <c r="C73" s="52"/>
      <c r="D73" s="52"/>
      <c r="E73" s="1267"/>
      <c r="F73" s="53"/>
      <c r="G73" s="53"/>
      <c r="H73" s="35"/>
      <c r="I73" s="35"/>
      <c r="J73" s="35"/>
      <c r="K73" s="987"/>
      <c r="L73" s="35"/>
      <c r="M73" s="35"/>
      <c r="N73" s="35"/>
      <c r="O73" s="35"/>
      <c r="P73" s="35"/>
      <c r="Q73" s="35"/>
      <c r="R73" s="35"/>
      <c r="S73" s="35"/>
      <c r="T73" s="35"/>
      <c r="U73" s="35"/>
      <c r="V73" s="35"/>
      <c r="W73" s="35"/>
      <c r="X73" s="35"/>
      <c r="Y73" s="687"/>
      <c r="Z73" s="687"/>
      <c r="AA73" s="687"/>
      <c r="AB73" s="35"/>
      <c r="AC73" s="35"/>
      <c r="AD73" s="35"/>
      <c r="AE73" s="35"/>
      <c r="AF73" s="35"/>
      <c r="AG73" s="687"/>
      <c r="AH73" s="687"/>
      <c r="AI73" s="687"/>
      <c r="AK73" s="1306"/>
      <c r="AL73" s="1306"/>
      <c r="AM73" s="1306"/>
    </row>
    <row r="74" spans="1:39" x14ac:dyDescent="0.2">
      <c r="A74" s="20"/>
      <c r="B74" s="20"/>
      <c r="C74" s="268" t="s">
        <v>179</v>
      </c>
      <c r="D74" s="268"/>
      <c r="E74" s="1267"/>
      <c r="F74" s="53"/>
      <c r="G74" s="53"/>
      <c r="H74" s="37">
        <f t="shared" ref="H74:I74" si="24">H66+H70</f>
        <v>0</v>
      </c>
      <c r="I74" s="37">
        <f t="shared" si="24"/>
        <v>0</v>
      </c>
      <c r="J74" s="37">
        <f>J66+J70</f>
        <v>0</v>
      </c>
      <c r="K74" s="37"/>
      <c r="L74" s="37">
        <f t="shared" ref="L74:AI74" si="25">L66+L70</f>
        <v>0</v>
      </c>
      <c r="M74" s="37">
        <f t="shared" si="25"/>
        <v>0</v>
      </c>
      <c r="N74" s="37">
        <f t="shared" si="25"/>
        <v>0</v>
      </c>
      <c r="O74" s="37"/>
      <c r="P74" s="37">
        <f t="shared" si="25"/>
        <v>0</v>
      </c>
      <c r="Q74" s="37">
        <f t="shared" si="25"/>
        <v>0</v>
      </c>
      <c r="R74" s="37"/>
      <c r="S74" s="37">
        <f t="shared" si="25"/>
        <v>0</v>
      </c>
      <c r="T74" s="37">
        <f t="shared" si="25"/>
        <v>0</v>
      </c>
      <c r="U74" s="37"/>
      <c r="V74" s="37">
        <f t="shared" si="25"/>
        <v>0</v>
      </c>
      <c r="W74" s="37">
        <f t="shared" si="25"/>
        <v>0</v>
      </c>
      <c r="X74" s="37">
        <f t="shared" si="25"/>
        <v>0</v>
      </c>
      <c r="Y74" s="37">
        <f t="shared" si="25"/>
        <v>0</v>
      </c>
      <c r="Z74" s="37">
        <f t="shared" si="25"/>
        <v>0</v>
      </c>
      <c r="AA74" s="37">
        <f t="shared" si="25"/>
        <v>0</v>
      </c>
      <c r="AB74" s="37">
        <f t="shared" si="25"/>
        <v>0</v>
      </c>
      <c r="AC74" s="37">
        <f t="shared" si="25"/>
        <v>0</v>
      </c>
      <c r="AD74" s="37">
        <f t="shared" si="25"/>
        <v>0</v>
      </c>
      <c r="AE74" s="37">
        <f t="shared" si="25"/>
        <v>0</v>
      </c>
      <c r="AF74" s="37">
        <f t="shared" si="25"/>
        <v>0</v>
      </c>
      <c r="AG74" s="37">
        <f t="shared" si="25"/>
        <v>0</v>
      </c>
      <c r="AH74" s="37">
        <f t="shared" si="25"/>
        <v>0</v>
      </c>
      <c r="AI74" s="37">
        <f t="shared" si="25"/>
        <v>0</v>
      </c>
      <c r="AK74" s="1312">
        <v>544</v>
      </c>
      <c r="AL74" s="1312">
        <v>52</v>
      </c>
      <c r="AM74" s="1312">
        <v>596</v>
      </c>
    </row>
    <row r="75" spans="1:39" ht="9.9499999999999993" customHeight="1" thickBot="1" x14ac:dyDescent="0.25">
      <c r="A75" s="20"/>
      <c r="B75" s="20"/>
      <c r="C75" s="52"/>
      <c r="D75" s="52"/>
      <c r="E75" s="20"/>
      <c r="F75" s="20"/>
      <c r="G75" s="20"/>
      <c r="H75" s="35"/>
      <c r="I75" s="35"/>
      <c r="J75" s="33"/>
      <c r="K75" s="992"/>
      <c r="L75" s="35"/>
      <c r="M75" s="35"/>
      <c r="N75" s="33"/>
      <c r="O75" s="33"/>
      <c r="P75" s="33"/>
      <c r="Q75" s="33"/>
      <c r="R75" s="33"/>
      <c r="S75" s="33"/>
      <c r="T75" s="33"/>
      <c r="U75" s="33"/>
      <c r="V75" s="33"/>
      <c r="W75" s="33"/>
      <c r="X75" s="33"/>
      <c r="Y75" s="687"/>
      <c r="Z75" s="687"/>
      <c r="AA75" s="687"/>
      <c r="AB75" s="33"/>
      <c r="AC75" s="33"/>
      <c r="AD75" s="33"/>
      <c r="AE75" s="33"/>
      <c r="AF75" s="33"/>
      <c r="AG75" s="687"/>
      <c r="AH75" s="687"/>
      <c r="AI75" s="687"/>
      <c r="AK75" s="1322"/>
      <c r="AL75" s="1322"/>
      <c r="AM75" s="1322"/>
    </row>
    <row r="76" spans="1:39" ht="13.5" thickBot="1" x14ac:dyDescent="0.25">
      <c r="A76" s="43"/>
      <c r="B76" s="43"/>
      <c r="C76" s="107"/>
      <c r="D76" s="107"/>
      <c r="E76" s="43"/>
      <c r="F76" s="43"/>
      <c r="G76" s="43"/>
      <c r="H76" s="44"/>
      <c r="I76" s="44"/>
      <c r="J76" s="45"/>
      <c r="K76" s="43"/>
      <c r="L76" s="44"/>
      <c r="M76" s="44"/>
      <c r="N76" s="45"/>
      <c r="O76" s="45"/>
      <c r="P76" s="45"/>
      <c r="Q76" s="45"/>
      <c r="R76" s="45"/>
      <c r="S76" s="45"/>
      <c r="T76" s="45"/>
      <c r="U76" s="45"/>
      <c r="V76" s="45"/>
      <c r="W76" s="45"/>
      <c r="X76" s="45"/>
      <c r="Y76" s="690"/>
      <c r="Z76" s="690"/>
      <c r="AA76" s="690"/>
      <c r="AB76" s="45"/>
      <c r="AC76" s="45"/>
      <c r="AD76" s="45"/>
      <c r="AE76" s="45"/>
      <c r="AF76" s="45"/>
      <c r="AG76" s="690"/>
      <c r="AH76" s="690"/>
      <c r="AI76" s="690"/>
      <c r="AK76" s="1304"/>
      <c r="AL76" s="1304"/>
      <c r="AM76" s="1304"/>
    </row>
    <row r="77" spans="1:39" x14ac:dyDescent="0.2">
      <c r="Q77" s="108">
        <f>P55+Q55</f>
        <v>0</v>
      </c>
    </row>
    <row r="79" spans="1:39" ht="18.75" x14ac:dyDescent="0.3">
      <c r="A79" s="309"/>
    </row>
    <row r="80" spans="1:39" ht="18.75" x14ac:dyDescent="0.3">
      <c r="A80" s="308"/>
    </row>
  </sheetData>
  <mergeCells count="12">
    <mergeCell ref="AK6:AM6"/>
    <mergeCell ref="AG6:AI6"/>
    <mergeCell ref="Y7:AA7"/>
    <mergeCell ref="AG7:AI7"/>
    <mergeCell ref="A2:AE2"/>
    <mergeCell ref="H6:J6"/>
    <mergeCell ref="L6:N6"/>
    <mergeCell ref="P6:Q6"/>
    <mergeCell ref="S6:T6"/>
    <mergeCell ref="V6:W6"/>
    <mergeCell ref="Y6:AA6"/>
    <mergeCell ref="AC6:AE6"/>
  </mergeCells>
  <printOptions horizontalCentered="1" verticalCentered="1"/>
  <pageMargins left="0.19685039370078741" right="0.19685039370078741" top="0.43307086614173229" bottom="0.43307086614173229" header="0.23622047244094491" footer="0.23622047244094491"/>
  <pageSetup paperSize="9" scale="75" firstPageNumber="0" orientation="landscape" r:id="rId1"/>
  <headerFooter alignWithMargins="0">
    <oddFooter>&amp;C&amp;F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4"/>
  <sheetViews>
    <sheetView topLeftCell="A6" zoomScale="80" zoomScaleNormal="80" workbookViewId="0">
      <pane xSplit="7" ySplit="5" topLeftCell="H11" activePane="bottomRight" state="frozen"/>
      <selection activeCell="C3" sqref="C3:C5"/>
      <selection pane="topRight" activeCell="C3" sqref="C3:C5"/>
      <selection pane="bottomLeft" activeCell="C3" sqref="C3:C5"/>
      <selection pane="bottomRight" activeCell="C3" sqref="C3:C5"/>
    </sheetView>
  </sheetViews>
  <sheetFormatPr defaultRowHeight="12.75" x14ac:dyDescent="0.2"/>
  <cols>
    <col min="1" max="1" width="9.7109375" customWidth="1"/>
    <col min="2" max="2" width="48" customWidth="1"/>
    <col min="3" max="3" width="13.42578125" customWidth="1"/>
    <col min="4" max="4" width="9.7109375" customWidth="1"/>
    <col min="5" max="5" width="8.28515625" style="1422" customWidth="1"/>
    <col min="6" max="6" width="6.7109375" customWidth="1"/>
    <col min="7" max="7" width="9.7109375" customWidth="1"/>
    <col min="8" max="10" width="9.7109375" hidden="1" customWidth="1"/>
    <col min="11" max="11" width="1.7109375" hidden="1" customWidth="1"/>
    <col min="12" max="14" width="9.140625" customWidth="1"/>
    <col min="15" max="15" width="1.7109375" customWidth="1"/>
    <col min="16" max="17" width="9.7109375" customWidth="1"/>
    <col min="18" max="18" width="1.7109375" customWidth="1"/>
    <col min="19" max="20" width="10.7109375" hidden="1" customWidth="1"/>
    <col min="21" max="21" width="1.7109375" hidden="1" customWidth="1"/>
    <col min="22" max="23" width="9.7109375" hidden="1" customWidth="1"/>
    <col min="24" max="24" width="1.7109375" hidden="1" customWidth="1"/>
    <col min="25" max="27" width="9.7109375" hidden="1" customWidth="1"/>
    <col min="28" max="28" width="1.7109375" hidden="1" customWidth="1"/>
    <col min="29" max="31" width="9.7109375" customWidth="1"/>
    <col min="32" max="32" width="1.7109375" hidden="1" customWidth="1"/>
    <col min="33" max="35" width="9.7109375" hidden="1" customWidth="1"/>
    <col min="36" max="36" width="3.7109375" hidden="1" customWidth="1"/>
    <col min="37" max="39" width="0" hidden="1" customWidth="1"/>
  </cols>
  <sheetData>
    <row r="1" spans="1:3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x14ac:dyDescent="0.2">
      <c r="A2" s="1720" t="s">
        <v>492</v>
      </c>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row>
    <row r="3" spans="1:39"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ht="16.5" thickBot="1" x14ac:dyDescent="0.3">
      <c r="A5" s="3"/>
      <c r="B5" s="3"/>
      <c r="C5" s="3"/>
      <c r="D5" s="3"/>
      <c r="E5" s="3"/>
      <c r="F5" s="3"/>
      <c r="G5" s="3"/>
      <c r="H5" s="3"/>
      <c r="I5" s="3"/>
      <c r="J5" s="3"/>
      <c r="K5" s="3"/>
      <c r="L5" s="3"/>
      <c r="M5" s="3"/>
      <c r="N5" s="4"/>
      <c r="O5" s="1"/>
      <c r="P5" s="1"/>
      <c r="Q5" s="1"/>
      <c r="R5" s="1"/>
      <c r="S5" s="1"/>
      <c r="T5" s="1"/>
      <c r="U5" s="1"/>
      <c r="V5" s="1"/>
      <c r="W5" s="1"/>
      <c r="X5" s="1"/>
      <c r="Y5" s="1"/>
      <c r="Z5" s="1"/>
      <c r="AA5" s="1"/>
      <c r="AB5" s="1"/>
      <c r="AC5" s="1"/>
      <c r="AD5" s="1"/>
      <c r="AE5" s="1"/>
    </row>
    <row r="6" spans="1:39" ht="13.5" thickBot="1" x14ac:dyDescent="0.25">
      <c r="A6" s="51" t="s">
        <v>113</v>
      </c>
      <c r="B6" s="51" t="s">
        <v>1279</v>
      </c>
      <c r="C6" s="1736" t="s">
        <v>1684</v>
      </c>
      <c r="D6" s="7"/>
      <c r="E6" s="563" t="s">
        <v>1745</v>
      </c>
      <c r="F6" s="563" t="s">
        <v>972</v>
      </c>
      <c r="G6" s="563" t="s">
        <v>778</v>
      </c>
      <c r="H6" s="1721" t="s">
        <v>1510</v>
      </c>
      <c r="I6" s="1721"/>
      <c r="J6" s="1721"/>
      <c r="K6" s="563"/>
      <c r="L6" s="1721" t="s">
        <v>1671</v>
      </c>
      <c r="M6" s="1721"/>
      <c r="N6" s="1721"/>
      <c r="O6" s="293"/>
      <c r="P6" s="1722" t="s">
        <v>1332</v>
      </c>
      <c r="Q6" s="1723"/>
      <c r="R6" s="293"/>
      <c r="S6" s="1722" t="s">
        <v>1672</v>
      </c>
      <c r="T6" s="1723"/>
      <c r="U6" s="293"/>
      <c r="V6" s="1722" t="s">
        <v>123</v>
      </c>
      <c r="W6" s="1724"/>
      <c r="X6" s="293"/>
      <c r="Y6" s="1725" t="s">
        <v>1673</v>
      </c>
      <c r="Z6" s="1726"/>
      <c r="AA6" s="1726"/>
      <c r="AB6" s="293"/>
      <c r="AC6" s="1721" t="s">
        <v>1673</v>
      </c>
      <c r="AD6" s="1721"/>
      <c r="AE6" s="1721"/>
      <c r="AF6" s="1354"/>
      <c r="AG6" s="1725"/>
      <c r="AH6" s="1726"/>
      <c r="AI6" s="1726"/>
      <c r="AJ6" s="96"/>
      <c r="AK6" s="1730" t="s">
        <v>1670</v>
      </c>
      <c r="AL6" s="1721"/>
      <c r="AM6" s="1721"/>
    </row>
    <row r="7" spans="1:39" x14ac:dyDescent="0.2">
      <c r="A7" s="6" t="s">
        <v>114</v>
      </c>
      <c r="B7" s="6" t="s">
        <v>295</v>
      </c>
      <c r="C7" s="1737"/>
      <c r="D7" s="6" t="s">
        <v>1683</v>
      </c>
      <c r="E7" s="1412" t="s">
        <v>1746</v>
      </c>
      <c r="F7" s="6" t="s">
        <v>38</v>
      </c>
      <c r="G7" s="6" t="s">
        <v>779</v>
      </c>
      <c r="H7" s="22" t="s">
        <v>296</v>
      </c>
      <c r="I7" s="22" t="s">
        <v>368</v>
      </c>
      <c r="J7" s="22" t="s">
        <v>369</v>
      </c>
      <c r="K7" s="968"/>
      <c r="L7" s="22" t="s">
        <v>296</v>
      </c>
      <c r="M7" s="22" t="s">
        <v>368</v>
      </c>
      <c r="N7" s="22" t="s">
        <v>369</v>
      </c>
      <c r="O7" s="22"/>
      <c r="P7" s="22" t="s">
        <v>296</v>
      </c>
      <c r="Q7" s="22" t="s">
        <v>368</v>
      </c>
      <c r="R7" s="22"/>
      <c r="S7" s="22" t="s">
        <v>296</v>
      </c>
      <c r="T7" s="22" t="s">
        <v>368</v>
      </c>
      <c r="U7" s="22"/>
      <c r="V7" s="22" t="s">
        <v>296</v>
      </c>
      <c r="W7" s="22" t="s">
        <v>368</v>
      </c>
      <c r="X7" s="22"/>
      <c r="Y7" s="1727" t="s">
        <v>1273</v>
      </c>
      <c r="Z7" s="1728"/>
      <c r="AA7" s="1729"/>
      <c r="AB7" s="22"/>
      <c r="AC7" s="22" t="s">
        <v>296</v>
      </c>
      <c r="AD7" s="22" t="s">
        <v>368</v>
      </c>
      <c r="AE7" s="22" t="s">
        <v>369</v>
      </c>
      <c r="AF7" s="22"/>
      <c r="AG7" s="1727" t="s">
        <v>1274</v>
      </c>
      <c r="AH7" s="1728"/>
      <c r="AI7" s="1729"/>
      <c r="AK7" s="1311" t="s">
        <v>296</v>
      </c>
      <c r="AL7" s="1311" t="s">
        <v>368</v>
      </c>
      <c r="AM7" s="1311" t="s">
        <v>369</v>
      </c>
    </row>
    <row r="8" spans="1:39" ht="13.5" thickBot="1" x14ac:dyDescent="0.25">
      <c r="A8" s="9" t="s">
        <v>370</v>
      </c>
      <c r="B8" s="9"/>
      <c r="C8" s="1738"/>
      <c r="D8" s="10"/>
      <c r="E8" s="1452" t="s">
        <v>1520</v>
      </c>
      <c r="F8" s="10"/>
      <c r="G8" s="10" t="s">
        <v>780</v>
      </c>
      <c r="H8" s="98"/>
      <c r="I8" s="98"/>
      <c r="J8" s="98"/>
      <c r="K8" s="10"/>
      <c r="L8" s="98"/>
      <c r="M8" s="98"/>
      <c r="N8" s="98"/>
      <c r="O8" s="98"/>
      <c r="P8" s="98"/>
      <c r="Q8" s="98"/>
      <c r="R8" s="98"/>
      <c r="S8" s="98"/>
      <c r="T8" s="98"/>
      <c r="U8" s="98"/>
      <c r="V8" s="98"/>
      <c r="W8" s="98"/>
      <c r="X8" s="98"/>
      <c r="Y8" s="683" t="s">
        <v>296</v>
      </c>
      <c r="Z8" s="683" t="s">
        <v>368</v>
      </c>
      <c r="AA8" s="683" t="s">
        <v>369</v>
      </c>
      <c r="AB8" s="98"/>
      <c r="AC8" s="98"/>
      <c r="AD8" s="98"/>
      <c r="AE8" s="98"/>
      <c r="AF8" s="98"/>
      <c r="AG8" s="683" t="s">
        <v>296</v>
      </c>
      <c r="AH8" s="683" t="s">
        <v>368</v>
      </c>
      <c r="AI8" s="683" t="s">
        <v>369</v>
      </c>
      <c r="AK8" s="1302"/>
      <c r="AL8" s="1302"/>
      <c r="AM8" s="1302"/>
    </row>
    <row r="9" spans="1:39" x14ac:dyDescent="0.2">
      <c r="A9" s="11"/>
      <c r="B9" s="11"/>
      <c r="C9" s="11"/>
      <c r="D9" s="11"/>
      <c r="E9" s="11"/>
      <c r="F9" s="11"/>
      <c r="G9" s="11"/>
      <c r="H9" s="11"/>
      <c r="I9" s="11"/>
      <c r="J9" s="11"/>
      <c r="K9" s="11"/>
      <c r="L9" s="11"/>
      <c r="M9" s="11"/>
      <c r="N9" s="11"/>
      <c r="O9" s="11"/>
      <c r="P9" s="11"/>
      <c r="Q9" s="11"/>
      <c r="R9" s="11"/>
      <c r="S9" s="11"/>
      <c r="T9" s="11"/>
      <c r="U9" s="11"/>
      <c r="V9" s="11"/>
      <c r="W9" s="11"/>
      <c r="X9" s="11"/>
      <c r="Y9" s="675"/>
      <c r="Z9" s="675"/>
      <c r="AA9" s="675"/>
      <c r="AB9" s="11"/>
      <c r="AC9" s="11"/>
      <c r="AD9" s="11"/>
      <c r="AE9" s="11"/>
      <c r="AF9" s="11"/>
      <c r="AG9" s="675"/>
      <c r="AH9" s="675"/>
      <c r="AI9" s="675"/>
      <c r="AK9" s="11"/>
      <c r="AL9" s="11"/>
      <c r="AM9" s="11"/>
    </row>
    <row r="10" spans="1:39" x14ac:dyDescent="0.2">
      <c r="A10" s="1031" t="s">
        <v>1472</v>
      </c>
      <c r="B10" s="105" t="s">
        <v>1459</v>
      </c>
      <c r="C10" s="90"/>
      <c r="D10" s="1268"/>
      <c r="E10" s="1385"/>
      <c r="F10" s="15"/>
      <c r="G10" s="15"/>
      <c r="H10" s="18"/>
      <c r="I10" s="18"/>
      <c r="J10" s="19"/>
      <c r="K10" s="939"/>
      <c r="L10" s="333" t="s">
        <v>519</v>
      </c>
      <c r="M10" s="18"/>
      <c r="N10" s="19"/>
      <c r="O10" s="19"/>
      <c r="P10" s="19"/>
      <c r="Q10" s="19"/>
      <c r="R10" s="19"/>
      <c r="S10" s="19"/>
      <c r="T10" s="19"/>
      <c r="U10" s="19"/>
      <c r="V10" s="19"/>
      <c r="W10" s="19"/>
      <c r="X10" s="19"/>
      <c r="Y10" s="703"/>
      <c r="Z10" s="703"/>
      <c r="AA10" s="703"/>
      <c r="AB10" s="19"/>
      <c r="AC10" s="19"/>
      <c r="AD10" s="19"/>
      <c r="AE10" s="19"/>
      <c r="AF10" s="19"/>
      <c r="AG10" s="703"/>
      <c r="AH10" s="703"/>
      <c r="AI10" s="703"/>
      <c r="AK10" s="1320"/>
      <c r="AL10" s="19"/>
      <c r="AM10" s="19"/>
    </row>
    <row r="11" spans="1:39" x14ac:dyDescent="0.2">
      <c r="A11" s="14"/>
      <c r="B11" s="22"/>
      <c r="C11" s="22"/>
      <c r="D11" s="155"/>
      <c r="E11" s="1430"/>
      <c r="F11" s="14"/>
      <c r="G11" s="14"/>
      <c r="H11" s="18"/>
      <c r="I11" s="18"/>
      <c r="J11" s="18"/>
      <c r="K11" s="933"/>
      <c r="L11" s="18"/>
      <c r="M11" s="18"/>
      <c r="N11" s="18"/>
      <c r="O11" s="18"/>
      <c r="P11" s="18"/>
      <c r="Q11" s="18"/>
      <c r="R11" s="18"/>
      <c r="S11" s="18"/>
      <c r="T11" s="18"/>
      <c r="U11" s="18"/>
      <c r="V11" s="18"/>
      <c r="W11" s="18"/>
      <c r="X11" s="18"/>
      <c r="Y11" s="686"/>
      <c r="Z11" s="686"/>
      <c r="AA11" s="686"/>
      <c r="AB11" s="18"/>
      <c r="AC11" s="18"/>
      <c r="AD11" s="18"/>
      <c r="AE11" s="18"/>
      <c r="AF11" s="18"/>
      <c r="AG11" s="686"/>
      <c r="AH11" s="686"/>
      <c r="AI11" s="686"/>
      <c r="AK11" s="1320"/>
      <c r="AL11" s="1320"/>
      <c r="AM11" s="1320"/>
    </row>
    <row r="12" spans="1:39" x14ac:dyDescent="0.2">
      <c r="A12" s="14"/>
      <c r="B12" s="22" t="s">
        <v>357</v>
      </c>
      <c r="C12" s="22"/>
      <c r="D12" s="155"/>
      <c r="E12" s="1430"/>
      <c r="F12" s="14"/>
      <c r="G12" s="14"/>
      <c r="H12" s="18"/>
      <c r="I12" s="18"/>
      <c r="J12" s="18"/>
      <c r="K12" s="933"/>
      <c r="L12" s="18"/>
      <c r="M12" s="18"/>
      <c r="N12" s="18"/>
      <c r="O12" s="18"/>
      <c r="P12" s="18"/>
      <c r="Q12" s="18"/>
      <c r="R12" s="18"/>
      <c r="S12" s="18"/>
      <c r="T12" s="18"/>
      <c r="U12" s="18"/>
      <c r="V12" s="18"/>
      <c r="W12" s="18"/>
      <c r="X12" s="18"/>
      <c r="Y12" s="686"/>
      <c r="Z12" s="686"/>
      <c r="AA12" s="686"/>
      <c r="AB12" s="18"/>
      <c r="AC12" s="18"/>
      <c r="AD12" s="18"/>
      <c r="AE12" s="18"/>
      <c r="AF12" s="18"/>
      <c r="AG12" s="686"/>
      <c r="AH12" s="686"/>
      <c r="AI12" s="686"/>
      <c r="AK12" s="1320"/>
      <c r="AL12" s="1320"/>
      <c r="AM12" s="1320"/>
    </row>
    <row r="13" spans="1:39" x14ac:dyDescent="0.2">
      <c r="A13" s="14"/>
      <c r="B13" s="22"/>
      <c r="C13" s="22"/>
      <c r="D13" s="155"/>
      <c r="E13" s="1430"/>
      <c r="F13" s="14"/>
      <c r="G13" s="14"/>
      <c r="H13" s="18"/>
      <c r="I13" s="18"/>
      <c r="J13" s="18"/>
      <c r="K13" s="933"/>
      <c r="L13" s="18"/>
      <c r="M13" s="18"/>
      <c r="N13" s="18"/>
      <c r="O13" s="18"/>
      <c r="P13" s="18"/>
      <c r="Q13" s="18"/>
      <c r="R13" s="18"/>
      <c r="S13" s="18"/>
      <c r="T13" s="18"/>
      <c r="U13" s="18"/>
      <c r="V13" s="18"/>
      <c r="W13" s="18"/>
      <c r="X13" s="18"/>
      <c r="Y13" s="686"/>
      <c r="Z13" s="686"/>
      <c r="AA13" s="686"/>
      <c r="AB13" s="18"/>
      <c r="AC13" s="18"/>
      <c r="AD13" s="18"/>
      <c r="AE13" s="18"/>
      <c r="AF13" s="18"/>
      <c r="AG13" s="686"/>
      <c r="AH13" s="686"/>
      <c r="AI13" s="686"/>
      <c r="AK13" s="1320"/>
      <c r="AL13" s="1320"/>
      <c r="AM13" s="1320"/>
    </row>
    <row r="14" spans="1:39" x14ac:dyDescent="0.2">
      <c r="A14" s="20"/>
      <c r="B14" s="22" t="s">
        <v>234</v>
      </c>
      <c r="C14" s="22"/>
      <c r="D14" s="639"/>
      <c r="E14" s="1406"/>
      <c r="F14" s="56"/>
      <c r="G14" s="56"/>
      <c r="H14" s="18"/>
      <c r="I14" s="18"/>
      <c r="J14" s="18"/>
      <c r="K14" s="953"/>
      <c r="L14" s="23"/>
      <c r="M14" s="23"/>
      <c r="N14" s="23"/>
      <c r="O14" s="23"/>
      <c r="P14" s="23"/>
      <c r="Q14" s="23"/>
      <c r="R14" s="23"/>
      <c r="S14" s="23"/>
      <c r="T14" s="23"/>
      <c r="U14" s="23"/>
      <c r="V14" s="23"/>
      <c r="W14" s="23"/>
      <c r="X14" s="23"/>
      <c r="Y14" s="677"/>
      <c r="Z14" s="677"/>
      <c r="AA14" s="677"/>
      <c r="AB14" s="23"/>
      <c r="AC14" s="23"/>
      <c r="AD14" s="23"/>
      <c r="AE14" s="23"/>
      <c r="AF14" s="18"/>
      <c r="AG14" s="686"/>
      <c r="AH14" s="686"/>
      <c r="AI14" s="686"/>
      <c r="AK14" s="1317"/>
      <c r="AL14" s="1317"/>
      <c r="AM14" s="1317"/>
    </row>
    <row r="15" spans="1:39" x14ac:dyDescent="0.2">
      <c r="A15" s="20"/>
      <c r="B15" s="22"/>
      <c r="C15" s="22"/>
      <c r="D15" s="155"/>
      <c r="E15" s="1430"/>
      <c r="F15" s="20"/>
      <c r="G15" s="20"/>
      <c r="H15" s="18"/>
      <c r="I15" s="18"/>
      <c r="J15" s="18"/>
      <c r="K15" s="992"/>
      <c r="L15" s="23"/>
      <c r="M15" s="23"/>
      <c r="N15" s="23"/>
      <c r="O15" s="23"/>
      <c r="P15" s="23"/>
      <c r="Q15" s="23"/>
      <c r="R15" s="23"/>
      <c r="S15" s="23"/>
      <c r="T15" s="23"/>
      <c r="U15" s="23"/>
      <c r="V15" s="23"/>
      <c r="W15" s="23"/>
      <c r="X15" s="23"/>
      <c r="Y15" s="677"/>
      <c r="Z15" s="677"/>
      <c r="AA15" s="677"/>
      <c r="AB15" s="23"/>
      <c r="AC15" s="23"/>
      <c r="AD15" s="23"/>
      <c r="AE15" s="23"/>
      <c r="AF15" s="23"/>
      <c r="AG15" s="677"/>
      <c r="AH15" s="677"/>
      <c r="AI15" s="677"/>
      <c r="AK15" s="1317"/>
      <c r="AL15" s="1317"/>
      <c r="AM15" s="1317"/>
    </row>
    <row r="16" spans="1:39" x14ac:dyDescent="0.2">
      <c r="A16" s="307"/>
      <c r="B16" s="235"/>
      <c r="C16" s="56"/>
      <c r="D16" s="639"/>
      <c r="E16" s="1406"/>
      <c r="F16" s="20"/>
      <c r="G16" s="20"/>
      <c r="H16" s="18"/>
      <c r="I16" s="18"/>
      <c r="J16" s="18"/>
      <c r="K16" s="992"/>
      <c r="L16" s="23"/>
      <c r="M16" s="23"/>
      <c r="N16" s="23"/>
      <c r="O16" s="23"/>
      <c r="P16" s="23"/>
      <c r="Q16" s="23"/>
      <c r="R16" s="23"/>
      <c r="S16" s="23"/>
      <c r="T16" s="23"/>
      <c r="U16" s="23"/>
      <c r="V16" s="23"/>
      <c r="W16" s="23"/>
      <c r="X16" s="23"/>
      <c r="Y16" s="677"/>
      <c r="Z16" s="677"/>
      <c r="AA16" s="677"/>
      <c r="AB16" s="23"/>
      <c r="AC16" s="35"/>
      <c r="AD16" s="35"/>
      <c r="AE16" s="35"/>
      <c r="AF16" s="23"/>
      <c r="AG16" s="677"/>
      <c r="AH16" s="677"/>
      <c r="AI16" s="677"/>
      <c r="AK16" s="1306"/>
      <c r="AL16" s="1306"/>
      <c r="AM16" s="1306"/>
    </row>
    <row r="17" spans="1:39" x14ac:dyDescent="0.2">
      <c r="A17" s="307"/>
      <c r="B17" s="331" t="s">
        <v>1455</v>
      </c>
      <c r="C17" s="184" t="s">
        <v>1591</v>
      </c>
      <c r="D17" s="639"/>
      <c r="E17" s="1406"/>
      <c r="F17" s="1093"/>
      <c r="G17" s="1093"/>
      <c r="H17" s="100"/>
      <c r="I17" s="100"/>
      <c r="J17" s="100"/>
      <c r="K17" s="1140"/>
      <c r="L17" s="75"/>
      <c r="M17" s="75"/>
      <c r="N17" s="75"/>
      <c r="O17" s="75"/>
      <c r="P17" s="75"/>
      <c r="Q17" s="75"/>
      <c r="R17" s="23"/>
      <c r="S17" s="23"/>
      <c r="T17" s="23"/>
      <c r="U17" s="23"/>
      <c r="V17" s="23"/>
      <c r="W17" s="23"/>
      <c r="X17" s="23"/>
      <c r="Y17" s="677"/>
      <c r="Z17" s="677"/>
      <c r="AA17" s="677"/>
      <c r="AB17" s="23"/>
      <c r="AC17" s="35"/>
      <c r="AD17" s="35"/>
      <c r="AE17" s="35"/>
      <c r="AF17" s="23"/>
      <c r="AG17" s="677"/>
      <c r="AH17" s="677"/>
      <c r="AI17" s="677"/>
      <c r="AK17" s="1306"/>
      <c r="AL17" s="1306"/>
      <c r="AM17" s="1306"/>
    </row>
    <row r="18" spans="1:39" x14ac:dyDescent="0.2">
      <c r="A18" s="307"/>
      <c r="B18" s="235"/>
      <c r="C18" s="56"/>
      <c r="D18" s="639"/>
      <c r="E18" s="1406"/>
      <c r="F18" s="1093"/>
      <c r="G18" s="1093"/>
      <c r="H18" s="100"/>
      <c r="I18" s="100"/>
      <c r="J18" s="100"/>
      <c r="K18" s="1140"/>
      <c r="L18" s="75"/>
      <c r="M18" s="75"/>
      <c r="N18" s="75"/>
      <c r="O18" s="75"/>
      <c r="P18" s="75"/>
      <c r="Q18" s="75"/>
      <c r="R18" s="75"/>
      <c r="S18" s="23"/>
      <c r="T18" s="23"/>
      <c r="U18" s="23"/>
      <c r="V18" s="23"/>
      <c r="W18" s="23"/>
      <c r="X18" s="23"/>
      <c r="Y18" s="677"/>
      <c r="Z18" s="677"/>
      <c r="AA18" s="677"/>
      <c r="AB18" s="23"/>
      <c r="AC18" s="35"/>
      <c r="AD18" s="35"/>
      <c r="AE18" s="35"/>
      <c r="AF18" s="23"/>
      <c r="AG18" s="677"/>
      <c r="AH18" s="677"/>
      <c r="AI18" s="677"/>
      <c r="AK18" s="1306"/>
      <c r="AL18" s="1306"/>
      <c r="AM18" s="1306"/>
    </row>
    <row r="19" spans="1:39" hidden="1" x14ac:dyDescent="0.2">
      <c r="A19" s="574" t="s">
        <v>7</v>
      </c>
      <c r="B19" s="52" t="s">
        <v>1080</v>
      </c>
      <c r="C19" s="56" t="s">
        <v>1081</v>
      </c>
      <c r="D19" s="639"/>
      <c r="E19" s="1406"/>
      <c r="F19" s="1085" t="s">
        <v>984</v>
      </c>
      <c r="G19" s="1085" t="s">
        <v>816</v>
      </c>
      <c r="H19" s="100"/>
      <c r="I19" s="100"/>
      <c r="J19" s="100"/>
      <c r="K19" s="1090"/>
      <c r="L19" s="75"/>
      <c r="M19" s="75"/>
      <c r="N19" s="35">
        <f t="shared" ref="N19:N24" si="0">SUM(L19:M19)</f>
        <v>0</v>
      </c>
      <c r="O19" s="75"/>
      <c r="P19" s="75"/>
      <c r="Q19" s="75"/>
      <c r="R19" s="75"/>
      <c r="S19" s="23"/>
      <c r="T19" s="23"/>
      <c r="U19" s="23"/>
      <c r="V19" s="23"/>
      <c r="W19" s="23"/>
      <c r="X19" s="23"/>
      <c r="Y19" s="696">
        <f t="shared" ref="Y19" si="1">L19+P19+S19+V19</f>
        <v>0</v>
      </c>
      <c r="Z19" s="696">
        <f t="shared" ref="Z19" si="2">M19+Q19+T19+W19</f>
        <v>0</v>
      </c>
      <c r="AA19" s="696">
        <f>SUM(Y19:Z19)</f>
        <v>0</v>
      </c>
      <c r="AB19" s="23"/>
      <c r="AC19" s="35">
        <f t="shared" ref="AC19:AD24" si="3">L19+P19+S19+V19</f>
        <v>0</v>
      </c>
      <c r="AD19" s="35">
        <f t="shared" si="3"/>
        <v>0</v>
      </c>
      <c r="AE19" s="35">
        <f t="shared" ref="AE19:AE24" si="4">SUM(AC19:AD19)</f>
        <v>0</v>
      </c>
      <c r="AF19" s="23"/>
      <c r="AG19" s="677"/>
      <c r="AH19" s="677"/>
      <c r="AI19" s="677"/>
      <c r="AK19" s="1306">
        <v>0</v>
      </c>
      <c r="AL19" s="1306">
        <v>0</v>
      </c>
      <c r="AM19" s="1306">
        <v>0</v>
      </c>
    </row>
    <row r="20" spans="1:39" x14ac:dyDescent="0.2">
      <c r="A20" s="307" t="s">
        <v>7</v>
      </c>
      <c r="B20" s="52" t="s">
        <v>1456</v>
      </c>
      <c r="C20" s="56" t="s">
        <v>962</v>
      </c>
      <c r="D20" s="184" t="s">
        <v>1591</v>
      </c>
      <c r="E20" s="1406" t="s">
        <v>1747</v>
      </c>
      <c r="F20" s="1085" t="s">
        <v>984</v>
      </c>
      <c r="G20" s="1085" t="s">
        <v>816</v>
      </c>
      <c r="H20" s="75"/>
      <c r="I20" s="75"/>
      <c r="J20" s="35">
        <f>SUM(H20:I20)</f>
        <v>0</v>
      </c>
      <c r="K20" s="1090"/>
      <c r="L20" s="75"/>
      <c r="M20" s="75"/>
      <c r="N20" s="35">
        <f t="shared" si="0"/>
        <v>0</v>
      </c>
      <c r="O20" s="75"/>
      <c r="P20" s="75"/>
      <c r="Q20" s="75"/>
      <c r="R20" s="75"/>
      <c r="S20" s="313"/>
      <c r="T20" s="313"/>
      <c r="U20" s="23"/>
      <c r="V20" s="23"/>
      <c r="W20" s="23"/>
      <c r="X20" s="23"/>
      <c r="Y20" s="696">
        <f t="shared" ref="Y20:Z24" si="5">L20+P20+S20+V20</f>
        <v>0</v>
      </c>
      <c r="Z20" s="696">
        <f t="shared" si="5"/>
        <v>0</v>
      </c>
      <c r="AA20" s="696">
        <f>SUM(Y20:Z20)</f>
        <v>0</v>
      </c>
      <c r="AB20" s="23"/>
      <c r="AC20" s="35">
        <f t="shared" si="3"/>
        <v>0</v>
      </c>
      <c r="AD20" s="35">
        <f t="shared" si="3"/>
        <v>0</v>
      </c>
      <c r="AE20" s="35">
        <f t="shared" si="4"/>
        <v>0</v>
      </c>
      <c r="AF20" s="23"/>
      <c r="AG20" s="702">
        <f t="shared" ref="AG20:AH24" si="6">Y20-AC20</f>
        <v>0</v>
      </c>
      <c r="AH20" s="702">
        <f t="shared" si="6"/>
        <v>0</v>
      </c>
      <c r="AI20" s="696">
        <f>SUM(AG20:AH20)</f>
        <v>0</v>
      </c>
      <c r="AK20" s="1306">
        <v>119587</v>
      </c>
      <c r="AL20" s="1306">
        <v>32290</v>
      </c>
      <c r="AM20" s="1306">
        <v>151877</v>
      </c>
    </row>
    <row r="21" spans="1:39" s="96" customFormat="1" x14ac:dyDescent="0.2">
      <c r="A21" s="307" t="s">
        <v>7</v>
      </c>
      <c r="B21" s="52" t="s">
        <v>1457</v>
      </c>
      <c r="C21" s="56" t="s">
        <v>962</v>
      </c>
      <c r="D21" s="184" t="s">
        <v>1591</v>
      </c>
      <c r="E21" s="1406" t="s">
        <v>1747</v>
      </c>
      <c r="F21" s="1085" t="s">
        <v>984</v>
      </c>
      <c r="G21" s="1085" t="s">
        <v>816</v>
      </c>
      <c r="H21" s="75"/>
      <c r="I21" s="75"/>
      <c r="J21" s="35">
        <f>SUM(H21:I21)</f>
        <v>0</v>
      </c>
      <c r="K21" s="1090"/>
      <c r="L21" s="75"/>
      <c r="M21" s="75"/>
      <c r="N21" s="35">
        <f t="shared" si="0"/>
        <v>0</v>
      </c>
      <c r="O21" s="75"/>
      <c r="P21" s="964"/>
      <c r="Q21" s="964"/>
      <c r="R21" s="75"/>
      <c r="S21" s="75"/>
      <c r="T21" s="75"/>
      <c r="U21" s="75"/>
      <c r="V21" s="75"/>
      <c r="W21" s="75"/>
      <c r="X21" s="75"/>
      <c r="Y21" s="696">
        <f t="shared" si="5"/>
        <v>0</v>
      </c>
      <c r="Z21" s="696">
        <f t="shared" si="5"/>
        <v>0</v>
      </c>
      <c r="AA21" s="696">
        <f>SUM(Y21:Z21)</f>
        <v>0</v>
      </c>
      <c r="AB21" s="75"/>
      <c r="AC21" s="35">
        <f t="shared" si="3"/>
        <v>0</v>
      </c>
      <c r="AD21" s="35">
        <f t="shared" si="3"/>
        <v>0</v>
      </c>
      <c r="AE21" s="35">
        <f t="shared" si="4"/>
        <v>0</v>
      </c>
      <c r="AF21" s="75"/>
      <c r="AG21" s="702">
        <f t="shared" si="6"/>
        <v>0</v>
      </c>
      <c r="AH21" s="702">
        <f t="shared" si="6"/>
        <v>0</v>
      </c>
      <c r="AI21" s="696">
        <f>SUM(AG21:AH21)</f>
        <v>0</v>
      </c>
      <c r="AK21" s="1306">
        <v>772</v>
      </c>
      <c r="AL21" s="1306">
        <v>209</v>
      </c>
      <c r="AM21" s="1306">
        <v>981</v>
      </c>
    </row>
    <row r="22" spans="1:39" s="96" customFormat="1" x14ac:dyDescent="0.2">
      <c r="A22" s="307" t="s">
        <v>7</v>
      </c>
      <c r="B22" s="945" t="s">
        <v>1526</v>
      </c>
      <c r="C22" s="953" t="s">
        <v>1525</v>
      </c>
      <c r="D22" s="184" t="s">
        <v>1591</v>
      </c>
      <c r="E22" s="1406" t="s">
        <v>1747</v>
      </c>
      <c r="F22" s="1085" t="s">
        <v>984</v>
      </c>
      <c r="G22" s="1085" t="s">
        <v>816</v>
      </c>
      <c r="H22" s="964"/>
      <c r="I22" s="964"/>
      <c r="J22" s="920"/>
      <c r="K22" s="1090"/>
      <c r="L22" s="964"/>
      <c r="M22" s="964"/>
      <c r="N22" s="35">
        <f t="shared" si="0"/>
        <v>0</v>
      </c>
      <c r="O22" s="964"/>
      <c r="P22" s="964"/>
      <c r="Q22" s="964"/>
      <c r="R22" s="964"/>
      <c r="S22" s="964"/>
      <c r="T22" s="964"/>
      <c r="U22" s="964"/>
      <c r="V22" s="964"/>
      <c r="W22" s="964"/>
      <c r="X22" s="964"/>
      <c r="Y22" s="923"/>
      <c r="Z22" s="923"/>
      <c r="AA22" s="923"/>
      <c r="AB22" s="964"/>
      <c r="AC22" s="35">
        <f t="shared" si="3"/>
        <v>0</v>
      </c>
      <c r="AD22" s="35">
        <f t="shared" si="3"/>
        <v>0</v>
      </c>
      <c r="AE22" s="35">
        <f t="shared" si="4"/>
        <v>0</v>
      </c>
      <c r="AF22" s="964"/>
      <c r="AG22" s="924"/>
      <c r="AH22" s="924"/>
      <c r="AI22" s="923"/>
      <c r="AK22" s="1306">
        <v>155</v>
      </c>
      <c r="AL22" s="1306">
        <v>42</v>
      </c>
      <c r="AM22" s="1306">
        <v>197</v>
      </c>
    </row>
    <row r="23" spans="1:39" s="96" customFormat="1" hidden="1" x14ac:dyDescent="0.2">
      <c r="A23" s="307" t="s">
        <v>7</v>
      </c>
      <c r="B23" s="52" t="s">
        <v>1082</v>
      </c>
      <c r="C23" s="56" t="s">
        <v>1071</v>
      </c>
      <c r="D23" s="639"/>
      <c r="E23" s="1406"/>
      <c r="F23" s="1085" t="s">
        <v>984</v>
      </c>
      <c r="G23" s="1085" t="s">
        <v>816</v>
      </c>
      <c r="H23" s="100"/>
      <c r="I23" s="100"/>
      <c r="J23" s="100"/>
      <c r="K23" s="1090"/>
      <c r="L23" s="75"/>
      <c r="M23" s="75"/>
      <c r="N23" s="35">
        <f t="shared" si="0"/>
        <v>0</v>
      </c>
      <c r="O23" s="75"/>
      <c r="P23" s="75"/>
      <c r="Q23" s="75"/>
      <c r="R23" s="75"/>
      <c r="S23" s="75"/>
      <c r="T23" s="75"/>
      <c r="U23" s="75"/>
      <c r="V23" s="75"/>
      <c r="W23" s="75"/>
      <c r="X23" s="75"/>
      <c r="Y23" s="696">
        <f t="shared" si="5"/>
        <v>0</v>
      </c>
      <c r="Z23" s="696">
        <f t="shared" si="5"/>
        <v>0</v>
      </c>
      <c r="AA23" s="696">
        <f>SUM(Y23:Z23)</f>
        <v>0</v>
      </c>
      <c r="AB23" s="75"/>
      <c r="AC23" s="35">
        <f t="shared" si="3"/>
        <v>0</v>
      </c>
      <c r="AD23" s="35">
        <f t="shared" si="3"/>
        <v>0</v>
      </c>
      <c r="AE23" s="35">
        <f t="shared" si="4"/>
        <v>0</v>
      </c>
      <c r="AF23" s="75"/>
      <c r="AG23" s="702">
        <f t="shared" si="6"/>
        <v>0</v>
      </c>
      <c r="AH23" s="702">
        <f t="shared" si="6"/>
        <v>0</v>
      </c>
      <c r="AI23" s="696">
        <f>SUM(AG23:AH23)</f>
        <v>0</v>
      </c>
      <c r="AK23" s="1306">
        <v>0</v>
      </c>
      <c r="AL23" s="1306">
        <v>0</v>
      </c>
      <c r="AM23" s="1306">
        <v>0</v>
      </c>
    </row>
    <row r="24" spans="1:39" s="96" customFormat="1" hidden="1" x14ac:dyDescent="0.2">
      <c r="A24" s="307" t="s">
        <v>7</v>
      </c>
      <c r="B24" s="128" t="s">
        <v>937</v>
      </c>
      <c r="C24" s="129" t="s">
        <v>1076</v>
      </c>
      <c r="D24" s="1261"/>
      <c r="E24" s="1417"/>
      <c r="F24" s="1085" t="s">
        <v>917</v>
      </c>
      <c r="G24" s="1085" t="s">
        <v>816</v>
      </c>
      <c r="H24" s="100"/>
      <c r="I24" s="100"/>
      <c r="J24" s="100"/>
      <c r="K24" s="1090"/>
      <c r="L24" s="75"/>
      <c r="M24" s="75"/>
      <c r="N24" s="35">
        <f t="shared" si="0"/>
        <v>0</v>
      </c>
      <c r="O24" s="75"/>
      <c r="P24" s="75"/>
      <c r="Q24" s="75"/>
      <c r="R24" s="75"/>
      <c r="S24" s="75"/>
      <c r="T24" s="75"/>
      <c r="U24" s="75"/>
      <c r="V24" s="75"/>
      <c r="W24" s="75"/>
      <c r="X24" s="75"/>
      <c r="Y24" s="696">
        <f t="shared" si="5"/>
        <v>0</v>
      </c>
      <c r="Z24" s="696">
        <f t="shared" si="5"/>
        <v>0</v>
      </c>
      <c r="AA24" s="696">
        <f>SUM(Y24:Z24)</f>
        <v>0</v>
      </c>
      <c r="AB24" s="75"/>
      <c r="AC24" s="35">
        <f t="shared" si="3"/>
        <v>0</v>
      </c>
      <c r="AD24" s="35">
        <f t="shared" si="3"/>
        <v>0</v>
      </c>
      <c r="AE24" s="35">
        <f t="shared" si="4"/>
        <v>0</v>
      </c>
      <c r="AF24" s="75"/>
      <c r="AG24" s="702">
        <f t="shared" si="6"/>
        <v>0</v>
      </c>
      <c r="AH24" s="702">
        <f t="shared" si="6"/>
        <v>0</v>
      </c>
      <c r="AI24" s="696">
        <f>SUM(AG24:AH24)</f>
        <v>0</v>
      </c>
      <c r="AK24" s="1306">
        <v>0</v>
      </c>
      <c r="AL24" s="1306">
        <v>0</v>
      </c>
      <c r="AM24" s="1306">
        <v>0</v>
      </c>
    </row>
    <row r="25" spans="1:39" x14ac:dyDescent="0.2">
      <c r="A25" s="307"/>
      <c r="B25" s="235"/>
      <c r="C25" s="56"/>
      <c r="D25" s="639"/>
      <c r="E25" s="1406"/>
      <c r="F25" s="1085"/>
      <c r="G25" s="1085"/>
      <c r="H25" s="75"/>
      <c r="I25" s="75"/>
      <c r="J25" s="75"/>
      <c r="K25" s="1090"/>
      <c r="L25" s="75"/>
      <c r="M25" s="75"/>
      <c r="N25" s="75"/>
      <c r="O25" s="75"/>
      <c r="P25" s="75"/>
      <c r="Q25" s="75"/>
      <c r="R25" s="23"/>
      <c r="S25" s="23"/>
      <c r="T25" s="23"/>
      <c r="U25" s="23"/>
      <c r="V25" s="23"/>
      <c r="W25" s="23"/>
      <c r="X25" s="23"/>
      <c r="Y25" s="677"/>
      <c r="Z25" s="677"/>
      <c r="AA25" s="677"/>
      <c r="AB25" s="23"/>
      <c r="AC25" s="23"/>
      <c r="AD25" s="23"/>
      <c r="AE25" s="23"/>
      <c r="AF25" s="23"/>
      <c r="AG25" s="677"/>
      <c r="AH25" s="677"/>
      <c r="AI25" s="677"/>
      <c r="AK25" s="1317"/>
      <c r="AL25" s="1317"/>
      <c r="AM25" s="1317"/>
    </row>
    <row r="26" spans="1:39" x14ac:dyDescent="0.2">
      <c r="A26" s="307"/>
      <c r="B26" s="81" t="s">
        <v>209</v>
      </c>
      <c r="C26" s="184" t="s">
        <v>903</v>
      </c>
      <c r="D26" s="639"/>
      <c r="E26" s="1406"/>
      <c r="F26" s="1085" t="s">
        <v>983</v>
      </c>
      <c r="G26" s="1085"/>
      <c r="H26" s="151">
        <f>SUM(H16:H25)</f>
        <v>0</v>
      </c>
      <c r="I26" s="151">
        <f>SUM(I16:I25)</f>
        <v>0</v>
      </c>
      <c r="J26" s="151">
        <f>SUM(J16:J25)</f>
        <v>0</v>
      </c>
      <c r="K26" s="1090"/>
      <c r="L26" s="151">
        <f>SUM(L16:L25)</f>
        <v>0</v>
      </c>
      <c r="M26" s="151">
        <f>SUM(M16:M25)</f>
        <v>0</v>
      </c>
      <c r="N26" s="151">
        <f>SUM(N16:N25)</f>
        <v>0</v>
      </c>
      <c r="O26" s="151"/>
      <c r="P26" s="151">
        <f>SUM(P16:P25)</f>
        <v>0</v>
      </c>
      <c r="Q26" s="151">
        <f>SUM(Q16:Q25)</f>
        <v>0</v>
      </c>
      <c r="R26" s="151"/>
      <c r="S26" s="151">
        <f>SUM(S16:S25)</f>
        <v>0</v>
      </c>
      <c r="T26" s="151">
        <f>SUM(T16:T25)</f>
        <v>0</v>
      </c>
      <c r="U26" s="151"/>
      <c r="V26" s="151">
        <f t="shared" ref="V26:AI26" si="7">SUM(V16:V25)</f>
        <v>0</v>
      </c>
      <c r="W26" s="151">
        <f t="shared" si="7"/>
        <v>0</v>
      </c>
      <c r="X26" s="151"/>
      <c r="Y26" s="714">
        <f t="shared" si="7"/>
        <v>0</v>
      </c>
      <c r="Z26" s="714">
        <f t="shared" si="7"/>
        <v>0</v>
      </c>
      <c r="AA26" s="714">
        <f t="shared" si="7"/>
        <v>0</v>
      </c>
      <c r="AB26" s="151"/>
      <c r="AC26" s="151">
        <f t="shared" si="7"/>
        <v>0</v>
      </c>
      <c r="AD26" s="151">
        <f t="shared" si="7"/>
        <v>0</v>
      </c>
      <c r="AE26" s="151">
        <f>SUM(AE16:AE25)</f>
        <v>0</v>
      </c>
      <c r="AF26" s="75"/>
      <c r="AG26" s="714">
        <f t="shared" si="7"/>
        <v>0</v>
      </c>
      <c r="AH26" s="714">
        <f t="shared" si="7"/>
        <v>0</v>
      </c>
      <c r="AI26" s="714">
        <f t="shared" si="7"/>
        <v>0</v>
      </c>
      <c r="AK26" s="1327">
        <v>120514</v>
      </c>
      <c r="AL26" s="1327">
        <v>32541</v>
      </c>
      <c r="AM26" s="1327">
        <v>153055</v>
      </c>
    </row>
    <row r="27" spans="1:39" x14ac:dyDescent="0.2">
      <c r="A27" s="307"/>
      <c r="B27" s="235"/>
      <c r="C27" s="56"/>
      <c r="D27" s="639"/>
      <c r="E27" s="1406"/>
      <c r="F27" s="1085"/>
      <c r="G27" s="1085"/>
      <c r="H27" s="69"/>
      <c r="I27" s="69"/>
      <c r="J27" s="75"/>
      <c r="K27" s="1090"/>
      <c r="L27" s="35"/>
      <c r="M27" s="35"/>
      <c r="N27" s="35"/>
      <c r="O27" s="95"/>
      <c r="P27" s="35"/>
      <c r="Q27" s="35"/>
      <c r="R27" s="75"/>
      <c r="S27" s="75"/>
      <c r="T27" s="75"/>
      <c r="U27" s="75"/>
      <c r="V27" s="75"/>
      <c r="W27" s="75"/>
      <c r="X27" s="75"/>
      <c r="Y27" s="677"/>
      <c r="Z27" s="677"/>
      <c r="AA27" s="677"/>
      <c r="AB27" s="75"/>
      <c r="AC27" s="35"/>
      <c r="AD27" s="35"/>
      <c r="AE27" s="35"/>
      <c r="AF27" s="75"/>
      <c r="AG27" s="677"/>
      <c r="AH27" s="677"/>
      <c r="AI27" s="677"/>
      <c r="AK27" s="1306"/>
      <c r="AL27" s="1306"/>
      <c r="AM27" s="1306"/>
    </row>
    <row r="28" spans="1:39" x14ac:dyDescent="0.2">
      <c r="A28" s="307"/>
      <c r="B28" s="52"/>
      <c r="C28" s="56"/>
      <c r="D28" s="639"/>
      <c r="E28" s="1406"/>
      <c r="F28" s="1085"/>
      <c r="G28" s="1085"/>
      <c r="H28" s="69"/>
      <c r="I28" s="69"/>
      <c r="J28" s="75"/>
      <c r="K28" s="1090"/>
      <c r="L28" s="35"/>
      <c r="M28" s="35"/>
      <c r="N28" s="35"/>
      <c r="O28" s="95"/>
      <c r="P28" s="35"/>
      <c r="Q28" s="35"/>
      <c r="R28" s="75"/>
      <c r="S28" s="75"/>
      <c r="T28" s="75"/>
      <c r="U28" s="75"/>
      <c r="V28" s="75"/>
      <c r="W28" s="75"/>
      <c r="X28" s="75"/>
      <c r="Y28" s="677"/>
      <c r="Z28" s="677"/>
      <c r="AA28" s="677"/>
      <c r="AB28" s="75"/>
      <c r="AC28" s="35"/>
      <c r="AD28" s="35"/>
      <c r="AE28" s="35"/>
      <c r="AF28" s="75"/>
      <c r="AG28" s="677"/>
      <c r="AH28" s="677"/>
      <c r="AI28" s="677"/>
      <c r="AK28" s="1306"/>
      <c r="AL28" s="1306"/>
      <c r="AM28" s="1306"/>
    </row>
    <row r="29" spans="1:39" x14ac:dyDescent="0.2">
      <c r="A29" s="307" t="s">
        <v>7</v>
      </c>
      <c r="B29" s="945" t="s">
        <v>127</v>
      </c>
      <c r="C29" s="953" t="s">
        <v>848</v>
      </c>
      <c r="D29" s="184" t="s">
        <v>1591</v>
      </c>
      <c r="E29" s="1406" t="s">
        <v>1747</v>
      </c>
      <c r="F29" s="1089" t="s">
        <v>773</v>
      </c>
      <c r="G29" s="1090" t="s">
        <v>816</v>
      </c>
      <c r="H29" s="1022"/>
      <c r="I29" s="1022"/>
      <c r="J29" s="964"/>
      <c r="K29" s="1090"/>
      <c r="L29" s="35"/>
      <c r="M29" s="75"/>
      <c r="N29" s="35">
        <f t="shared" ref="N29:N33" si="8">SUM(L29:M29)</f>
        <v>0</v>
      </c>
      <c r="O29" s="921"/>
      <c r="P29" s="920"/>
      <c r="Q29" s="920"/>
      <c r="R29" s="964"/>
      <c r="S29" s="964"/>
      <c r="T29" s="964"/>
      <c r="U29" s="964"/>
      <c r="V29" s="964"/>
      <c r="W29" s="964"/>
      <c r="X29" s="964"/>
      <c r="Y29" s="923"/>
      <c r="Z29" s="923"/>
      <c r="AA29" s="923"/>
      <c r="AB29" s="964"/>
      <c r="AC29" s="35">
        <f t="shared" ref="AC29:AC30" si="9">L29+P29+S29+V29</f>
        <v>0</v>
      </c>
      <c r="AD29" s="35">
        <f t="shared" ref="AD29:AD30" si="10">M29+Q29+T29+W29</f>
        <v>0</v>
      </c>
      <c r="AE29" s="35">
        <f t="shared" ref="AE29:AE30" si="11">SUM(AC29:AD29)</f>
        <v>0</v>
      </c>
      <c r="AF29" s="964"/>
      <c r="AG29" s="924"/>
      <c r="AH29" s="924"/>
      <c r="AI29" s="923"/>
      <c r="AK29" s="1306">
        <v>198</v>
      </c>
      <c r="AL29" s="1306">
        <v>0</v>
      </c>
      <c r="AM29" s="1306">
        <v>198</v>
      </c>
    </row>
    <row r="30" spans="1:39" x14ac:dyDescent="0.2">
      <c r="A30" s="307" t="s">
        <v>7</v>
      </c>
      <c r="B30" s="945" t="s">
        <v>1528</v>
      </c>
      <c r="C30" s="953" t="s">
        <v>1529</v>
      </c>
      <c r="D30" s="184" t="s">
        <v>1591</v>
      </c>
      <c r="E30" s="1406" t="s">
        <v>1747</v>
      </c>
      <c r="F30" s="1089" t="s">
        <v>767</v>
      </c>
      <c r="G30" s="1090" t="s">
        <v>816</v>
      </c>
      <c r="H30" s="1022"/>
      <c r="I30" s="1022"/>
      <c r="J30" s="964"/>
      <c r="K30" s="1090"/>
      <c r="L30" s="920"/>
      <c r="M30" s="964"/>
      <c r="N30" s="35">
        <f t="shared" si="8"/>
        <v>0</v>
      </c>
      <c r="O30" s="921"/>
      <c r="P30" s="920"/>
      <c r="Q30" s="920"/>
      <c r="R30" s="964"/>
      <c r="S30" s="964"/>
      <c r="T30" s="964"/>
      <c r="U30" s="964"/>
      <c r="V30" s="964"/>
      <c r="W30" s="964"/>
      <c r="X30" s="964"/>
      <c r="Y30" s="923"/>
      <c r="Z30" s="923"/>
      <c r="AA30" s="923"/>
      <c r="AB30" s="964"/>
      <c r="AC30" s="35">
        <f t="shared" si="9"/>
        <v>0</v>
      </c>
      <c r="AD30" s="35">
        <f t="shared" si="10"/>
        <v>0</v>
      </c>
      <c r="AE30" s="35">
        <f t="shared" si="11"/>
        <v>0</v>
      </c>
      <c r="AF30" s="964"/>
      <c r="AG30" s="924"/>
      <c r="AH30" s="924"/>
      <c r="AI30" s="923"/>
      <c r="AK30" s="1306">
        <v>12</v>
      </c>
      <c r="AL30" s="1306">
        <v>4</v>
      </c>
      <c r="AM30" s="1306">
        <v>16</v>
      </c>
    </row>
    <row r="31" spans="1:39" x14ac:dyDescent="0.2">
      <c r="A31" s="307" t="s">
        <v>7</v>
      </c>
      <c r="B31" s="52" t="s">
        <v>967</v>
      </c>
      <c r="C31" s="56" t="s">
        <v>968</v>
      </c>
      <c r="D31" s="184" t="s">
        <v>1591</v>
      </c>
      <c r="E31" s="1406" t="s">
        <v>1747</v>
      </c>
      <c r="F31" s="1065" t="s">
        <v>773</v>
      </c>
      <c r="G31" s="1085" t="s">
        <v>816</v>
      </c>
      <c r="H31" s="69"/>
      <c r="I31" s="69"/>
      <c r="J31" s="75"/>
      <c r="K31" s="1090"/>
      <c r="L31" s="35"/>
      <c r="M31" s="35"/>
      <c r="N31" s="35">
        <f t="shared" si="8"/>
        <v>0</v>
      </c>
      <c r="O31" s="95"/>
      <c r="P31" s="35"/>
      <c r="Q31" s="35"/>
      <c r="R31" s="75"/>
      <c r="S31" s="920"/>
      <c r="T31" s="920"/>
      <c r="U31" s="75"/>
      <c r="V31" s="75"/>
      <c r="W31" s="75"/>
      <c r="X31" s="75"/>
      <c r="Y31" s="696">
        <f t="shared" ref="Y31:Y34" si="12">L31+P31+S31+V31</f>
        <v>0</v>
      </c>
      <c r="Z31" s="696">
        <f t="shared" ref="Z31:Z34" si="13">M31+Q31+T31+W31</f>
        <v>0</v>
      </c>
      <c r="AA31" s="696">
        <f t="shared" ref="AA31:AA34" si="14">SUM(Y31:Z31)</f>
        <v>0</v>
      </c>
      <c r="AB31" s="75"/>
      <c r="AC31" s="35">
        <f t="shared" ref="AC31:AD34" si="15">L31+P31+S31+V31</f>
        <v>0</v>
      </c>
      <c r="AD31" s="35">
        <f t="shared" si="15"/>
        <v>0</v>
      </c>
      <c r="AE31" s="35">
        <f t="shared" ref="AE31:AE34" si="16">SUM(AC31:AD31)</f>
        <v>0</v>
      </c>
      <c r="AF31" s="75"/>
      <c r="AG31" s="702">
        <f t="shared" ref="AG31:AG34" si="17">Y31-AC31</f>
        <v>0</v>
      </c>
      <c r="AH31" s="702">
        <f t="shared" ref="AH31:AH34" si="18">Z31-AD31</f>
        <v>0</v>
      </c>
      <c r="AI31" s="696">
        <f t="shared" ref="AI31:AI34" si="19">SUM(AG31:AH31)</f>
        <v>0</v>
      </c>
      <c r="AK31" s="1306">
        <v>0</v>
      </c>
      <c r="AL31" s="1306">
        <v>0</v>
      </c>
      <c r="AM31" s="1306">
        <v>0</v>
      </c>
    </row>
    <row r="32" spans="1:39" x14ac:dyDescent="0.2">
      <c r="A32" s="307" t="s">
        <v>7</v>
      </c>
      <c r="B32" s="52" t="s">
        <v>337</v>
      </c>
      <c r="C32" s="56" t="s">
        <v>846</v>
      </c>
      <c r="D32" s="184" t="s">
        <v>1591</v>
      </c>
      <c r="E32" s="1406" t="s">
        <v>1747</v>
      </c>
      <c r="F32" s="1065" t="s">
        <v>774</v>
      </c>
      <c r="G32" s="1085" t="s">
        <v>816</v>
      </c>
      <c r="H32" s="69"/>
      <c r="I32" s="69"/>
      <c r="J32" s="75"/>
      <c r="K32" s="1090"/>
      <c r="L32" s="35"/>
      <c r="M32" s="35"/>
      <c r="N32" s="35">
        <f t="shared" si="8"/>
        <v>0</v>
      </c>
      <c r="O32" s="95"/>
      <c r="P32" s="75"/>
      <c r="Q32" s="75"/>
      <c r="R32" s="75"/>
      <c r="S32" s="964"/>
      <c r="T32" s="964"/>
      <c r="U32" s="75"/>
      <c r="V32" s="75"/>
      <c r="W32" s="75"/>
      <c r="X32" s="75"/>
      <c r="Y32" s="696">
        <f t="shared" si="12"/>
        <v>0</v>
      </c>
      <c r="Z32" s="696">
        <f t="shared" si="13"/>
        <v>0</v>
      </c>
      <c r="AA32" s="696">
        <f t="shared" si="14"/>
        <v>0</v>
      </c>
      <c r="AB32" s="75"/>
      <c r="AC32" s="35">
        <f t="shared" si="15"/>
        <v>0</v>
      </c>
      <c r="AD32" s="35">
        <f t="shared" si="15"/>
        <v>0</v>
      </c>
      <c r="AE32" s="35">
        <f t="shared" si="16"/>
        <v>0</v>
      </c>
      <c r="AF32" s="75"/>
      <c r="AG32" s="702">
        <f t="shared" si="17"/>
        <v>0</v>
      </c>
      <c r="AH32" s="702">
        <f t="shared" si="18"/>
        <v>0</v>
      </c>
      <c r="AI32" s="696">
        <f t="shared" si="19"/>
        <v>0</v>
      </c>
      <c r="AK32" s="1306">
        <v>0</v>
      </c>
      <c r="AL32" s="1306">
        <v>0</v>
      </c>
      <c r="AM32" s="1306">
        <v>0</v>
      </c>
    </row>
    <row r="33" spans="1:39" ht="12.75" customHeight="1" x14ac:dyDescent="0.2">
      <c r="A33" s="307" t="s">
        <v>7</v>
      </c>
      <c r="B33" s="52" t="s">
        <v>135</v>
      </c>
      <c r="C33" s="56" t="s">
        <v>841</v>
      </c>
      <c r="D33" s="184" t="s">
        <v>1591</v>
      </c>
      <c r="E33" s="1406" t="s">
        <v>1747</v>
      </c>
      <c r="F33" s="1065" t="s">
        <v>774</v>
      </c>
      <c r="G33" s="1085" t="s">
        <v>816</v>
      </c>
      <c r="H33" s="35"/>
      <c r="I33" s="75"/>
      <c r="J33" s="75">
        <f>SUM(H33:I33)</f>
        <v>0</v>
      </c>
      <c r="K33" s="1090"/>
      <c r="L33" s="35"/>
      <c r="M33" s="75"/>
      <c r="N33" s="35">
        <f t="shared" si="8"/>
        <v>0</v>
      </c>
      <c r="O33" s="95"/>
      <c r="P33" s="593"/>
      <c r="Q33" s="593"/>
      <c r="R33" s="75"/>
      <c r="S33" s="920"/>
      <c r="T33" s="920"/>
      <c r="U33" s="75"/>
      <c r="V33" s="75"/>
      <c r="W33" s="75"/>
      <c r="X33" s="75"/>
      <c r="Y33" s="696">
        <f t="shared" si="12"/>
        <v>0</v>
      </c>
      <c r="Z33" s="696">
        <f t="shared" si="13"/>
        <v>0</v>
      </c>
      <c r="AA33" s="696">
        <f t="shared" si="14"/>
        <v>0</v>
      </c>
      <c r="AB33" s="75"/>
      <c r="AC33" s="35">
        <f t="shared" si="15"/>
        <v>0</v>
      </c>
      <c r="AD33" s="35">
        <f t="shared" si="15"/>
        <v>0</v>
      </c>
      <c r="AE33" s="35">
        <f t="shared" si="16"/>
        <v>0</v>
      </c>
      <c r="AF33" s="75"/>
      <c r="AG33" s="702">
        <f t="shared" si="17"/>
        <v>0</v>
      </c>
      <c r="AH33" s="702">
        <f t="shared" si="18"/>
        <v>0</v>
      </c>
      <c r="AI33" s="696">
        <f t="shared" si="19"/>
        <v>0</v>
      </c>
      <c r="AK33" s="1306">
        <v>3623</v>
      </c>
      <c r="AL33" s="1306">
        <v>978</v>
      </c>
      <c r="AM33" s="1306">
        <v>4601</v>
      </c>
    </row>
    <row r="34" spans="1:39" ht="12.75" customHeight="1" x14ac:dyDescent="0.2">
      <c r="A34" s="307" t="s">
        <v>7</v>
      </c>
      <c r="B34" s="52" t="s">
        <v>965</v>
      </c>
      <c r="C34" s="56" t="s">
        <v>892</v>
      </c>
      <c r="D34" s="184" t="s">
        <v>1591</v>
      </c>
      <c r="E34" s="1406" t="s">
        <v>1747</v>
      </c>
      <c r="F34" s="1065" t="s">
        <v>776</v>
      </c>
      <c r="G34" s="1085" t="s">
        <v>816</v>
      </c>
      <c r="H34" s="69"/>
      <c r="I34" s="69"/>
      <c r="J34" s="75"/>
      <c r="K34" s="1090"/>
      <c r="L34" s="35"/>
      <c r="M34" s="35"/>
      <c r="N34" s="35"/>
      <c r="O34" s="95"/>
      <c r="P34" s="593"/>
      <c r="Q34" s="593"/>
      <c r="R34" s="75"/>
      <c r="S34" s="920"/>
      <c r="T34" s="920"/>
      <c r="U34" s="75"/>
      <c r="V34" s="75"/>
      <c r="W34" s="75"/>
      <c r="X34" s="75"/>
      <c r="Y34" s="696">
        <f t="shared" si="12"/>
        <v>0</v>
      </c>
      <c r="Z34" s="696">
        <f t="shared" si="13"/>
        <v>0</v>
      </c>
      <c r="AA34" s="696">
        <f t="shared" si="14"/>
        <v>0</v>
      </c>
      <c r="AB34" s="75"/>
      <c r="AC34" s="35">
        <f t="shared" si="15"/>
        <v>0</v>
      </c>
      <c r="AD34" s="35">
        <f t="shared" si="15"/>
        <v>0</v>
      </c>
      <c r="AE34" s="35">
        <f t="shared" si="16"/>
        <v>0</v>
      </c>
      <c r="AF34" s="75"/>
      <c r="AG34" s="702">
        <f t="shared" si="17"/>
        <v>0</v>
      </c>
      <c r="AH34" s="702">
        <f t="shared" si="18"/>
        <v>0</v>
      </c>
      <c r="AI34" s="696">
        <f t="shared" si="19"/>
        <v>0</v>
      </c>
      <c r="AK34" s="1306">
        <v>0</v>
      </c>
      <c r="AL34" s="1306">
        <v>0</v>
      </c>
      <c r="AM34" s="1306">
        <v>0</v>
      </c>
    </row>
    <row r="35" spans="1:39" ht="12.75" customHeight="1" x14ac:dyDescent="0.2">
      <c r="A35" s="307" t="s">
        <v>7</v>
      </c>
      <c r="B35" s="945" t="s">
        <v>1078</v>
      </c>
      <c r="C35" s="953" t="s">
        <v>1434</v>
      </c>
      <c r="D35" s="184" t="s">
        <v>1591</v>
      </c>
      <c r="E35" s="1406" t="s">
        <v>1747</v>
      </c>
      <c r="F35" s="1089" t="s">
        <v>776</v>
      </c>
      <c r="G35" s="1085" t="s">
        <v>816</v>
      </c>
      <c r="H35" s="1022"/>
      <c r="I35" s="1022"/>
      <c r="J35" s="964"/>
      <c r="K35" s="1090"/>
      <c r="L35" s="920"/>
      <c r="M35" s="920"/>
      <c r="N35" s="920"/>
      <c r="O35" s="921"/>
      <c r="P35" s="1189"/>
      <c r="Q35" s="1189"/>
      <c r="R35" s="964"/>
      <c r="S35" s="920"/>
      <c r="T35" s="920"/>
      <c r="U35" s="964"/>
      <c r="V35" s="964"/>
      <c r="W35" s="964"/>
      <c r="X35" s="964"/>
      <c r="Y35" s="923"/>
      <c r="Z35" s="923"/>
      <c r="AA35" s="923"/>
      <c r="AB35" s="964"/>
      <c r="AC35" s="35">
        <f t="shared" ref="AC35" si="20">L35+P35+S35+V35</f>
        <v>0</v>
      </c>
      <c r="AD35" s="35">
        <f t="shared" ref="AD35" si="21">M35+Q35+T35+W35</f>
        <v>0</v>
      </c>
      <c r="AE35" s="35">
        <f t="shared" ref="AE35" si="22">SUM(AC35:AD35)</f>
        <v>0</v>
      </c>
      <c r="AF35" s="964"/>
      <c r="AG35" s="924"/>
      <c r="AH35" s="924"/>
      <c r="AI35" s="923"/>
      <c r="AK35" s="1306">
        <v>0</v>
      </c>
      <c r="AL35" s="1306">
        <v>0</v>
      </c>
      <c r="AM35" s="1306">
        <v>0</v>
      </c>
    </row>
    <row r="36" spans="1:39" ht="12.75" customHeight="1" x14ac:dyDescent="0.2">
      <c r="A36" s="951"/>
      <c r="B36" s="945"/>
      <c r="C36" s="953"/>
      <c r="D36" s="1259"/>
      <c r="E36" s="1406"/>
      <c r="F36" s="1089"/>
      <c r="G36" s="1090"/>
      <c r="H36" s="1022"/>
      <c r="I36" s="1022"/>
      <c r="J36" s="964"/>
      <c r="K36" s="1090"/>
      <c r="L36" s="920"/>
      <c r="M36" s="920"/>
      <c r="N36" s="920"/>
      <c r="O36" s="921"/>
      <c r="P36" s="1189"/>
      <c r="Q36" s="1189"/>
      <c r="R36" s="964"/>
      <c r="S36" s="920"/>
      <c r="T36" s="920"/>
      <c r="U36" s="964"/>
      <c r="V36" s="964"/>
      <c r="W36" s="964"/>
      <c r="X36" s="964"/>
      <c r="Y36" s="923"/>
      <c r="Z36" s="923"/>
      <c r="AA36" s="923"/>
      <c r="AB36" s="964"/>
      <c r="AC36" s="920"/>
      <c r="AD36" s="920"/>
      <c r="AE36" s="920"/>
      <c r="AF36" s="964"/>
      <c r="AG36" s="924"/>
      <c r="AH36" s="924"/>
      <c r="AI36" s="923"/>
      <c r="AK36" s="1306"/>
      <c r="AL36" s="1306"/>
      <c r="AM36" s="1306"/>
    </row>
    <row r="37" spans="1:39" x14ac:dyDescent="0.2">
      <c r="A37" s="52"/>
      <c r="B37" s="95" t="s">
        <v>1513</v>
      </c>
      <c r="C37" s="52"/>
      <c r="D37" s="639"/>
      <c r="E37" s="1406"/>
      <c r="F37" s="1085"/>
      <c r="G37" s="1085"/>
      <c r="H37" s="35"/>
      <c r="I37" s="75"/>
      <c r="J37" s="75"/>
      <c r="K37" s="1090"/>
      <c r="L37" s="35">
        <f>3623-3623</f>
        <v>0</v>
      </c>
      <c r="M37" s="75">
        <f>978-978</f>
        <v>0</v>
      </c>
      <c r="N37" s="35">
        <f t="shared" ref="N37" si="23">SUM(L37:M37)</f>
        <v>0</v>
      </c>
      <c r="O37" s="75"/>
      <c r="P37" s="75"/>
      <c r="Q37" s="75"/>
      <c r="R37" s="75"/>
      <c r="S37" s="75"/>
      <c r="T37" s="75"/>
      <c r="U37" s="75"/>
      <c r="V37" s="75"/>
      <c r="W37" s="75"/>
      <c r="X37" s="75"/>
      <c r="Y37" s="677">
        <f t="shared" ref="Y37" si="24">L37+P37+S37+V37</f>
        <v>0</v>
      </c>
      <c r="Z37" s="677">
        <f t="shared" ref="Z37" si="25">M37+Q37+T37+W37</f>
        <v>0</v>
      </c>
      <c r="AA37" s="677">
        <f t="shared" ref="AA37" si="26">SUM(Y37:Z37)</f>
        <v>0</v>
      </c>
      <c r="AB37" s="75"/>
      <c r="AC37" s="35">
        <f t="shared" ref="AC37" si="27">L37+P37+S37+V37</f>
        <v>0</v>
      </c>
      <c r="AD37" s="35">
        <f t="shared" ref="AD37" si="28">M37+Q37+T37+W37</f>
        <v>0</v>
      </c>
      <c r="AE37" s="35">
        <f t="shared" ref="AE37" si="29">SUM(AC37:AD37)</f>
        <v>0</v>
      </c>
      <c r="AF37" s="75"/>
      <c r="AG37" s="677"/>
      <c r="AH37" s="677"/>
      <c r="AI37" s="677"/>
      <c r="AK37" s="1306">
        <v>0</v>
      </c>
      <c r="AL37" s="1306">
        <v>0</v>
      </c>
      <c r="AM37" s="1306">
        <v>0</v>
      </c>
    </row>
    <row r="38" spans="1:39" x14ac:dyDescent="0.2">
      <c r="A38" s="52"/>
      <c r="B38" s="81" t="s">
        <v>210</v>
      </c>
      <c r="C38" s="64" t="s">
        <v>844</v>
      </c>
      <c r="D38" s="639"/>
      <c r="E38" s="1406"/>
      <c r="F38" s="1070" t="s">
        <v>775</v>
      </c>
      <c r="G38" s="1133"/>
      <c r="H38" s="151">
        <f>SUM(H28:H33)</f>
        <v>0</v>
      </c>
      <c r="I38" s="151">
        <f>SUM(I28:I33)</f>
        <v>0</v>
      </c>
      <c r="J38" s="151">
        <f>SUM(J28:J33)</f>
        <v>0</v>
      </c>
      <c r="K38" s="1159"/>
      <c r="L38" s="151">
        <f>SUM(L29:L37)</f>
        <v>0</v>
      </c>
      <c r="M38" s="151">
        <f>SUM(M29:M37)</f>
        <v>0</v>
      </c>
      <c r="N38" s="151">
        <f>SUM(N29:N37)</f>
        <v>0</v>
      </c>
      <c r="O38" s="151"/>
      <c r="P38" s="151">
        <f>SUM(P29:P37)</f>
        <v>0</v>
      </c>
      <c r="Q38" s="151">
        <f>SUM(Q29:Q37)</f>
        <v>0</v>
      </c>
      <c r="R38" s="151"/>
      <c r="S38" s="151">
        <f>SUM(S29:S37)</f>
        <v>0</v>
      </c>
      <c r="T38" s="151">
        <f>SUM(T29:T37)</f>
        <v>0</v>
      </c>
      <c r="U38" s="151"/>
      <c r="V38" s="151">
        <f>SUM(V29:V37)</f>
        <v>0</v>
      </c>
      <c r="W38" s="151">
        <f>SUM(W29:W37)</f>
        <v>0</v>
      </c>
      <c r="X38" s="151"/>
      <c r="Y38" s="714">
        <f>SUM(Y29:Y37)</f>
        <v>0</v>
      </c>
      <c r="Z38" s="714">
        <f>SUM(Z29:Z37)</f>
        <v>0</v>
      </c>
      <c r="AA38" s="714">
        <f>SUM(AA29:AA37)</f>
        <v>0</v>
      </c>
      <c r="AB38" s="151"/>
      <c r="AC38" s="151">
        <f>SUM(AC29:AC37)</f>
        <v>0</v>
      </c>
      <c r="AD38" s="151">
        <f>SUM(AD29:AD37)</f>
        <v>0</v>
      </c>
      <c r="AE38" s="151">
        <f>SUM(AE29:AE37)</f>
        <v>0</v>
      </c>
      <c r="AF38" s="151"/>
      <c r="AG38" s="714">
        <f>SUM(AG29:AG37)</f>
        <v>0</v>
      </c>
      <c r="AH38" s="714">
        <f>SUM(AH29:AH37)</f>
        <v>0</v>
      </c>
      <c r="AI38" s="714">
        <f>SUM(AI29:AI37)</f>
        <v>0</v>
      </c>
      <c r="AK38" s="1327">
        <v>3833</v>
      </c>
      <c r="AL38" s="1327">
        <v>982</v>
      </c>
      <c r="AM38" s="1327">
        <v>4815</v>
      </c>
    </row>
    <row r="39" spans="1:39" x14ac:dyDescent="0.2">
      <c r="A39" s="52"/>
      <c r="B39" s="105"/>
      <c r="C39" s="579"/>
      <c r="D39" s="639"/>
      <c r="E39" s="1406"/>
      <c r="F39" s="1070"/>
      <c r="G39" s="1085"/>
      <c r="H39" s="151"/>
      <c r="I39" s="151"/>
      <c r="J39" s="151"/>
      <c r="K39" s="1090"/>
      <c r="L39" s="151"/>
      <c r="M39" s="151"/>
      <c r="N39" s="151"/>
      <c r="O39" s="151"/>
      <c r="P39" s="151"/>
      <c r="Q39" s="151"/>
      <c r="R39" s="151"/>
      <c r="S39" s="151"/>
      <c r="T39" s="151"/>
      <c r="U39" s="151"/>
      <c r="V39" s="151"/>
      <c r="W39" s="151"/>
      <c r="X39" s="151"/>
      <c r="Y39" s="714"/>
      <c r="Z39" s="714"/>
      <c r="AA39" s="714"/>
      <c r="AB39" s="151"/>
      <c r="AC39" s="151"/>
      <c r="AD39" s="151"/>
      <c r="AE39" s="151"/>
      <c r="AF39" s="151"/>
      <c r="AG39" s="714"/>
      <c r="AH39" s="714"/>
      <c r="AI39" s="714"/>
      <c r="AK39" s="1327"/>
      <c r="AL39" s="1327"/>
      <c r="AM39" s="1327"/>
    </row>
    <row r="40" spans="1:39" x14ac:dyDescent="0.2">
      <c r="A40" s="812" t="s">
        <v>824</v>
      </c>
      <c r="B40" s="826" t="s">
        <v>735</v>
      </c>
      <c r="C40" s="802" t="s">
        <v>1241</v>
      </c>
      <c r="D40" s="1264"/>
      <c r="E40" s="1406"/>
      <c r="F40" s="1098" t="s">
        <v>19</v>
      </c>
      <c r="G40" s="1098" t="s">
        <v>1319</v>
      </c>
      <c r="H40" s="866"/>
      <c r="I40" s="819"/>
      <c r="J40" s="819">
        <f>SUM(H40:I40)</f>
        <v>0</v>
      </c>
      <c r="K40" s="1098"/>
      <c r="L40" s="866"/>
      <c r="M40" s="819"/>
      <c r="N40" s="816">
        <f>SUM(L40:M40)</f>
        <v>0</v>
      </c>
      <c r="O40" s="826"/>
      <c r="P40" s="819"/>
      <c r="Q40" s="826"/>
      <c r="R40" s="826"/>
      <c r="S40" s="824"/>
      <c r="T40" s="826"/>
      <c r="U40" s="826"/>
      <c r="V40" s="827"/>
      <c r="W40" s="827"/>
      <c r="X40" s="826"/>
      <c r="Y40" s="830">
        <f t="shared" ref="Y40" si="30">L40+P40+S40+V40</f>
        <v>0</v>
      </c>
      <c r="Z40" s="830"/>
      <c r="AA40" s="830">
        <f t="shared" ref="AA40" si="31">SUM(Y40:Z40)</f>
        <v>0</v>
      </c>
      <c r="AB40" s="826"/>
      <c r="AC40" s="819">
        <f>L40+P40+S40+V40</f>
        <v>0</v>
      </c>
      <c r="AD40" s="884"/>
      <c r="AE40" s="816">
        <f>SUM(AC40:AD40)</f>
        <v>0</v>
      </c>
      <c r="AF40" s="816"/>
      <c r="AG40" s="831">
        <f t="shared" ref="AG40" si="32">Y40-AC40</f>
        <v>0</v>
      </c>
      <c r="AH40" s="831"/>
      <c r="AI40" s="830">
        <f t="shared" ref="AI40" si="33">SUM(AG40:AH40)</f>
        <v>0</v>
      </c>
      <c r="AJ40" s="102"/>
      <c r="AK40" s="1306">
        <v>0</v>
      </c>
      <c r="AL40" s="1335"/>
      <c r="AM40" s="1323">
        <v>0</v>
      </c>
    </row>
    <row r="41" spans="1:39" x14ac:dyDescent="0.2">
      <c r="A41" s="813"/>
      <c r="B41" s="857"/>
      <c r="C41" s="899"/>
      <c r="D41" s="1264"/>
      <c r="E41" s="1406"/>
      <c r="F41" s="1095"/>
      <c r="G41" s="1132"/>
      <c r="H41" s="893"/>
      <c r="I41" s="893"/>
      <c r="J41" s="893"/>
      <c r="K41" s="1132"/>
      <c r="L41" s="893"/>
      <c r="M41" s="893"/>
      <c r="N41" s="893"/>
      <c r="O41" s="893"/>
      <c r="P41" s="893"/>
      <c r="Q41" s="893"/>
      <c r="R41" s="893"/>
      <c r="S41" s="893"/>
      <c r="T41" s="893"/>
      <c r="U41" s="893"/>
      <c r="V41" s="893"/>
      <c r="W41" s="893"/>
      <c r="X41" s="893"/>
      <c r="Y41" s="894"/>
      <c r="Z41" s="894"/>
      <c r="AA41" s="894"/>
      <c r="AB41" s="893"/>
      <c r="AC41" s="893"/>
      <c r="AD41" s="893"/>
      <c r="AE41" s="893"/>
      <c r="AF41" s="893"/>
      <c r="AG41" s="894"/>
      <c r="AH41" s="894"/>
      <c r="AI41" s="894"/>
      <c r="AK41" s="1327"/>
      <c r="AL41" s="1327"/>
      <c r="AM41" s="1327"/>
    </row>
    <row r="42" spans="1:39" x14ac:dyDescent="0.2">
      <c r="A42" s="813"/>
      <c r="B42" s="58" t="s">
        <v>762</v>
      </c>
      <c r="C42" s="802"/>
      <c r="D42" s="1264"/>
      <c r="E42" s="1406"/>
      <c r="F42" s="1095"/>
      <c r="G42" s="1132"/>
      <c r="H42" s="893"/>
      <c r="I42" s="893"/>
      <c r="J42" s="893"/>
      <c r="K42" s="1132"/>
      <c r="L42" s="893"/>
      <c r="M42" s="893"/>
      <c r="N42" s="893"/>
      <c r="O42" s="893"/>
      <c r="P42" s="893"/>
      <c r="Q42" s="893"/>
      <c r="R42" s="893"/>
      <c r="S42" s="893"/>
      <c r="T42" s="893"/>
      <c r="U42" s="893"/>
      <c r="V42" s="893"/>
      <c r="W42" s="893"/>
      <c r="X42" s="893"/>
      <c r="Y42" s="894"/>
      <c r="Z42" s="894"/>
      <c r="AA42" s="894"/>
      <c r="AB42" s="893"/>
      <c r="AC42" s="893"/>
      <c r="AD42" s="893"/>
      <c r="AE42" s="893"/>
      <c r="AF42" s="893"/>
      <c r="AG42" s="894"/>
      <c r="AH42" s="894"/>
      <c r="AI42" s="894"/>
      <c r="AK42" s="1327"/>
      <c r="AL42" s="1327"/>
      <c r="AM42" s="1327"/>
    </row>
    <row r="43" spans="1:39" x14ac:dyDescent="0.2">
      <c r="A43" s="52"/>
      <c r="B43" s="105"/>
      <c r="C43" s="184"/>
      <c r="D43" s="639"/>
      <c r="E43" s="1406"/>
      <c r="F43" s="1085"/>
      <c r="G43" s="1085"/>
      <c r="H43" s="151"/>
      <c r="I43" s="151"/>
      <c r="J43" s="151"/>
      <c r="K43" s="1090"/>
      <c r="L43" s="151"/>
      <c r="M43" s="151"/>
      <c r="N43" s="151"/>
      <c r="O43" s="151"/>
      <c r="P43" s="151"/>
      <c r="Q43" s="151"/>
      <c r="R43" s="151"/>
      <c r="S43" s="151"/>
      <c r="T43" s="151"/>
      <c r="U43" s="151"/>
      <c r="V43" s="151"/>
      <c r="W43" s="151"/>
      <c r="X43" s="151"/>
      <c r="Y43" s="714"/>
      <c r="Z43" s="714"/>
      <c r="AA43" s="714"/>
      <c r="AB43" s="151"/>
      <c r="AC43" s="151"/>
      <c r="AD43" s="151"/>
      <c r="AE43" s="151"/>
      <c r="AF43" s="151"/>
      <c r="AG43" s="714"/>
      <c r="AH43" s="714"/>
      <c r="AI43" s="714"/>
      <c r="AK43" s="1327"/>
      <c r="AL43" s="1327"/>
      <c r="AM43" s="1327"/>
    </row>
    <row r="44" spans="1:39" x14ac:dyDescent="0.2">
      <c r="A44" s="52"/>
      <c r="B44" s="105"/>
      <c r="C44" s="184"/>
      <c r="D44" s="639"/>
      <c r="E44" s="1406"/>
      <c r="F44" s="1085"/>
      <c r="G44" s="1085"/>
      <c r="H44" s="151"/>
      <c r="I44" s="151"/>
      <c r="J44" s="151"/>
      <c r="K44" s="1090"/>
      <c r="L44" s="151"/>
      <c r="M44" s="151"/>
      <c r="N44" s="151"/>
      <c r="O44" s="151"/>
      <c r="P44" s="151"/>
      <c r="Q44" s="151"/>
      <c r="R44" s="151"/>
      <c r="S44" s="151"/>
      <c r="T44" s="151"/>
      <c r="U44" s="151"/>
      <c r="V44" s="151"/>
      <c r="W44" s="151"/>
      <c r="X44" s="151"/>
      <c r="Y44" s="714"/>
      <c r="Z44" s="714"/>
      <c r="AA44" s="714"/>
      <c r="AB44" s="151"/>
      <c r="AC44" s="151"/>
      <c r="AD44" s="151"/>
      <c r="AE44" s="151"/>
      <c r="AF44" s="151"/>
      <c r="AG44" s="714"/>
      <c r="AH44" s="714"/>
      <c r="AI44" s="714"/>
      <c r="AK44" s="1327"/>
      <c r="AL44" s="1327"/>
      <c r="AM44" s="1327"/>
    </row>
    <row r="45" spans="1:39" x14ac:dyDescent="0.2">
      <c r="A45" s="52"/>
      <c r="B45" s="94" t="s">
        <v>111</v>
      </c>
      <c r="C45" s="160"/>
      <c r="D45" s="639"/>
      <c r="E45" s="1406"/>
      <c r="F45" s="1085"/>
      <c r="G45" s="1085"/>
      <c r="H45" s="37">
        <f>H26+H38</f>
        <v>0</v>
      </c>
      <c r="I45" s="37">
        <f>I26+I38</f>
        <v>0</v>
      </c>
      <c r="J45" s="37">
        <f>J26+J38</f>
        <v>0</v>
      </c>
      <c r="K45" s="1090"/>
      <c r="L45" s="37">
        <f>L26+L38</f>
        <v>0</v>
      </c>
      <c r="M45" s="37">
        <f>M26+M38</f>
        <v>0</v>
      </c>
      <c r="N45" s="37">
        <f>N26+N38</f>
        <v>0</v>
      </c>
      <c r="O45" s="37"/>
      <c r="P45" s="37">
        <f>P26+P38</f>
        <v>0</v>
      </c>
      <c r="Q45" s="37">
        <f>Q26+Q38</f>
        <v>0</v>
      </c>
      <c r="R45" s="37"/>
      <c r="S45" s="37">
        <f>S26+S38</f>
        <v>0</v>
      </c>
      <c r="T45" s="37">
        <f>T26+T38</f>
        <v>0</v>
      </c>
      <c r="U45" s="37"/>
      <c r="V45" s="37">
        <f>V26+V38</f>
        <v>0</v>
      </c>
      <c r="W45" s="37">
        <f>W26+W38</f>
        <v>0</v>
      </c>
      <c r="X45" s="37"/>
      <c r="Y45" s="682">
        <f>Y26+Y38</f>
        <v>0</v>
      </c>
      <c r="Z45" s="682">
        <f>Z26+Z38</f>
        <v>0</v>
      </c>
      <c r="AA45" s="682">
        <f>AA26+AA38</f>
        <v>0</v>
      </c>
      <c r="AB45" s="37"/>
      <c r="AC45" s="37">
        <f>AC26+AC38</f>
        <v>0</v>
      </c>
      <c r="AD45" s="37">
        <f>AD26+AD38</f>
        <v>0</v>
      </c>
      <c r="AE45" s="37">
        <f>AE26+AE38</f>
        <v>0</v>
      </c>
      <c r="AF45" s="37"/>
      <c r="AG45" s="682">
        <f>AG26+AG38</f>
        <v>0</v>
      </c>
      <c r="AH45" s="682">
        <f>AH26+AH38</f>
        <v>0</v>
      </c>
      <c r="AI45" s="682">
        <f>AI26+AI38</f>
        <v>0</v>
      </c>
      <c r="AK45" s="1312">
        <v>124347</v>
      </c>
      <c r="AL45" s="1312">
        <v>33523</v>
      </c>
      <c r="AM45" s="1312">
        <v>157870</v>
      </c>
    </row>
    <row r="46" spans="1:39" x14ac:dyDescent="0.2">
      <c r="A46" s="52"/>
      <c r="B46" s="52"/>
      <c r="C46" s="56"/>
      <c r="D46" s="639"/>
      <c r="E46" s="1406"/>
      <c r="F46" s="1085"/>
      <c r="G46" s="1085"/>
      <c r="H46" s="23"/>
      <c r="I46" s="189"/>
      <c r="J46" s="189"/>
      <c r="K46" s="1090"/>
      <c r="L46" s="23"/>
      <c r="M46" s="189"/>
      <c r="N46" s="189"/>
      <c r="O46" s="189"/>
      <c r="P46" s="189"/>
      <c r="Q46" s="189"/>
      <c r="R46" s="189"/>
      <c r="S46" s="189"/>
      <c r="T46" s="189"/>
      <c r="U46" s="189"/>
      <c r="V46" s="189"/>
      <c r="W46" s="189"/>
      <c r="X46" s="189"/>
      <c r="Y46" s="713"/>
      <c r="Z46" s="713"/>
      <c r="AA46" s="713"/>
      <c r="AB46" s="189"/>
      <c r="AC46" s="189"/>
      <c r="AD46" s="189"/>
      <c r="AE46" s="189"/>
      <c r="AF46" s="189"/>
      <c r="AG46" s="713"/>
      <c r="AH46" s="713"/>
      <c r="AI46" s="713"/>
      <c r="AK46" s="1339"/>
      <c r="AL46" s="1339"/>
      <c r="AM46" s="1339"/>
    </row>
    <row r="47" spans="1:39" x14ac:dyDescent="0.2">
      <c r="A47" s="52"/>
      <c r="B47" s="52"/>
      <c r="C47" s="56"/>
      <c r="D47" s="639"/>
      <c r="E47" s="1406"/>
      <c r="F47" s="1085"/>
      <c r="G47" s="1085"/>
      <c r="H47" s="23"/>
      <c r="I47" s="189"/>
      <c r="J47" s="189"/>
      <c r="K47" s="1090"/>
      <c r="L47" s="23"/>
      <c r="M47" s="189"/>
      <c r="N47" s="189"/>
      <c r="O47" s="189"/>
      <c r="P47" s="189"/>
      <c r="Q47" s="189"/>
      <c r="R47" s="189"/>
      <c r="S47" s="189"/>
      <c r="T47" s="189"/>
      <c r="U47" s="189"/>
      <c r="V47" s="189"/>
      <c r="W47" s="189"/>
      <c r="X47" s="189"/>
      <c r="Y47" s="713"/>
      <c r="Z47" s="713"/>
      <c r="AA47" s="713"/>
      <c r="AB47" s="189"/>
      <c r="AC47" s="189"/>
      <c r="AD47" s="189"/>
      <c r="AE47" s="189"/>
      <c r="AF47" s="189"/>
      <c r="AG47" s="713"/>
      <c r="AH47" s="713"/>
      <c r="AI47" s="713"/>
      <c r="AK47" s="1339"/>
      <c r="AL47" s="1339"/>
      <c r="AM47" s="1339"/>
    </row>
    <row r="48" spans="1:39" x14ac:dyDescent="0.2">
      <c r="A48" s="52"/>
      <c r="B48" s="22" t="s">
        <v>279</v>
      </c>
      <c r="C48" s="22"/>
      <c r="D48" s="639"/>
      <c r="E48" s="1406"/>
      <c r="F48" s="1085"/>
      <c r="G48" s="1085"/>
      <c r="H48" s="23"/>
      <c r="I48" s="189"/>
      <c r="J48" s="189"/>
      <c r="K48" s="1090"/>
      <c r="L48" s="23"/>
      <c r="M48" s="189"/>
      <c r="N48" s="189"/>
      <c r="O48" s="189"/>
      <c r="P48" s="189"/>
      <c r="Q48" s="189"/>
      <c r="R48" s="189"/>
      <c r="S48" s="189"/>
      <c r="T48" s="189"/>
      <c r="U48" s="189"/>
      <c r="V48" s="189"/>
      <c r="W48" s="189"/>
      <c r="X48" s="189"/>
      <c r="Y48" s="713"/>
      <c r="Z48" s="713"/>
      <c r="AA48" s="713"/>
      <c r="AB48" s="189"/>
      <c r="AC48" s="189"/>
      <c r="AD48" s="189"/>
      <c r="AE48" s="189"/>
      <c r="AF48" s="189"/>
      <c r="AG48" s="713"/>
      <c r="AH48" s="713"/>
      <c r="AI48" s="713"/>
      <c r="AK48" s="1339"/>
      <c r="AL48" s="1339"/>
      <c r="AM48" s="1339"/>
    </row>
    <row r="49" spans="1:39" x14ac:dyDescent="0.2">
      <c r="A49" s="52"/>
      <c r="B49" s="22"/>
      <c r="C49" s="22"/>
      <c r="D49" s="639"/>
      <c r="E49" s="1406"/>
      <c r="F49" s="1085"/>
      <c r="G49" s="1085"/>
      <c r="H49" s="23"/>
      <c r="I49" s="189"/>
      <c r="J49" s="189"/>
      <c r="K49" s="1090"/>
      <c r="L49" s="23"/>
      <c r="M49" s="189"/>
      <c r="N49" s="189"/>
      <c r="O49" s="189"/>
      <c r="P49" s="189"/>
      <c r="Q49" s="189"/>
      <c r="R49" s="189"/>
      <c r="S49" s="189"/>
      <c r="T49" s="189"/>
      <c r="U49" s="189"/>
      <c r="V49" s="189"/>
      <c r="W49" s="189"/>
      <c r="X49" s="189"/>
      <c r="Y49" s="713"/>
      <c r="Z49" s="713"/>
      <c r="AA49" s="713"/>
      <c r="AB49" s="189"/>
      <c r="AC49" s="189"/>
      <c r="AD49" s="189"/>
      <c r="AE49" s="189"/>
      <c r="AF49" s="189"/>
      <c r="AG49" s="713"/>
      <c r="AH49" s="713"/>
      <c r="AI49" s="713"/>
      <c r="AK49" s="1339"/>
      <c r="AL49" s="1339"/>
      <c r="AM49" s="1339"/>
    </row>
    <row r="50" spans="1:39" x14ac:dyDescent="0.2">
      <c r="A50" s="52"/>
      <c r="B50" s="22"/>
      <c r="C50" s="22"/>
      <c r="D50" s="639"/>
      <c r="E50" s="1406"/>
      <c r="F50" s="1085"/>
      <c r="G50" s="1085"/>
      <c r="H50" s="23"/>
      <c r="I50" s="189"/>
      <c r="J50" s="189"/>
      <c r="K50" s="1090"/>
      <c r="L50" s="23"/>
      <c r="M50" s="189"/>
      <c r="N50" s="189"/>
      <c r="O50" s="189"/>
      <c r="P50" s="189"/>
      <c r="Q50" s="189"/>
      <c r="R50" s="189"/>
      <c r="S50" s="189"/>
      <c r="T50" s="189"/>
      <c r="U50" s="189"/>
      <c r="V50" s="189"/>
      <c r="W50" s="189"/>
      <c r="X50" s="189"/>
      <c r="Y50" s="713"/>
      <c r="Z50" s="713"/>
      <c r="AA50" s="713"/>
      <c r="AB50" s="189"/>
      <c r="AC50" s="189"/>
      <c r="AD50" s="189"/>
      <c r="AE50" s="189"/>
      <c r="AF50" s="189"/>
      <c r="AG50" s="713"/>
      <c r="AH50" s="713"/>
      <c r="AI50" s="713"/>
      <c r="AK50" s="1339"/>
      <c r="AL50" s="1339"/>
      <c r="AM50" s="1339"/>
    </row>
    <row r="51" spans="1:39" x14ac:dyDescent="0.2">
      <c r="A51" s="52"/>
      <c r="B51" s="22" t="s">
        <v>234</v>
      </c>
      <c r="C51" s="22"/>
      <c r="D51" s="639"/>
      <c r="E51" s="1406"/>
      <c r="F51" s="1085"/>
      <c r="G51" s="1085"/>
      <c r="H51" s="23"/>
      <c r="I51" s="189"/>
      <c r="J51" s="189"/>
      <c r="K51" s="1090"/>
      <c r="L51" s="23"/>
      <c r="M51" s="189"/>
      <c r="N51" s="189"/>
      <c r="O51" s="189"/>
      <c r="P51" s="189"/>
      <c r="Q51" s="189"/>
      <c r="R51" s="189"/>
      <c r="S51" s="189"/>
      <c r="T51" s="189"/>
      <c r="U51" s="189"/>
      <c r="V51" s="189"/>
      <c r="W51" s="189"/>
      <c r="X51" s="189"/>
      <c r="Y51" s="713"/>
      <c r="Z51" s="713"/>
      <c r="AA51" s="713"/>
      <c r="AB51" s="189"/>
      <c r="AC51" s="189"/>
      <c r="AD51" s="189"/>
      <c r="AE51" s="189"/>
      <c r="AF51" s="189"/>
      <c r="AG51" s="713"/>
      <c r="AH51" s="713"/>
      <c r="AI51" s="713"/>
      <c r="AK51" s="1339"/>
      <c r="AL51" s="1339"/>
      <c r="AM51" s="1339"/>
    </row>
    <row r="52" spans="1:39" x14ac:dyDescent="0.2">
      <c r="A52" s="52"/>
      <c r="B52" s="52"/>
      <c r="C52" s="52"/>
      <c r="D52" s="639"/>
      <c r="E52" s="1406"/>
      <c r="F52" s="1085"/>
      <c r="G52" s="1085"/>
      <c r="H52" s="23"/>
      <c r="I52" s="189"/>
      <c r="J52" s="189"/>
      <c r="K52" s="1090"/>
      <c r="L52" s="23"/>
      <c r="M52" s="189"/>
      <c r="N52" s="189"/>
      <c r="O52" s="189"/>
      <c r="P52" s="189"/>
      <c r="Q52" s="189"/>
      <c r="R52" s="189"/>
      <c r="S52" s="189"/>
      <c r="T52" s="189"/>
      <c r="U52" s="189"/>
      <c r="V52" s="189"/>
      <c r="W52" s="189"/>
      <c r="X52" s="189"/>
      <c r="Y52" s="713"/>
      <c r="Z52" s="713"/>
      <c r="AA52" s="713"/>
      <c r="AB52" s="189"/>
      <c r="AC52" s="189"/>
      <c r="AD52" s="189"/>
      <c r="AE52" s="189"/>
      <c r="AF52" s="189"/>
      <c r="AG52" s="713"/>
      <c r="AH52" s="713"/>
      <c r="AI52" s="713"/>
      <c r="AK52" s="1339"/>
      <c r="AL52" s="1339"/>
      <c r="AM52" s="1339"/>
    </row>
    <row r="53" spans="1:39" ht="12.75" customHeight="1" x14ac:dyDescent="0.2">
      <c r="A53" s="307" t="s">
        <v>7</v>
      </c>
      <c r="B53" s="52" t="s">
        <v>1482</v>
      </c>
      <c r="C53" s="56" t="s">
        <v>1483</v>
      </c>
      <c r="D53" s="639" t="s">
        <v>1592</v>
      </c>
      <c r="E53" s="1406" t="s">
        <v>1747</v>
      </c>
      <c r="F53" s="1093" t="s">
        <v>631</v>
      </c>
      <c r="G53" s="1085" t="s">
        <v>816</v>
      </c>
      <c r="H53" s="75"/>
      <c r="I53" s="75"/>
      <c r="J53" s="75">
        <f>SUM(H53:I53)</f>
        <v>0</v>
      </c>
      <c r="K53" s="1090"/>
      <c r="L53" s="75"/>
      <c r="M53" s="75"/>
      <c r="N53" s="75">
        <f>SUM(L53:M53)</f>
        <v>0</v>
      </c>
      <c r="O53" s="75"/>
      <c r="P53" s="75"/>
      <c r="Q53" s="75"/>
      <c r="R53" s="75"/>
      <c r="S53" s="313"/>
      <c r="T53" s="137"/>
      <c r="U53" s="75"/>
      <c r="V53" s="137"/>
      <c r="W53" s="137"/>
      <c r="X53" s="75"/>
      <c r="Y53" s="696">
        <f>L53+P53+S53+V53</f>
        <v>0</v>
      </c>
      <c r="Z53" s="696"/>
      <c r="AA53" s="696">
        <f>SUM(Y53:Z53)</f>
        <v>0</v>
      </c>
      <c r="AB53" s="75"/>
      <c r="AC53" s="137">
        <f>L53+P53+S53+V53</f>
        <v>0</v>
      </c>
      <c r="AD53" s="137"/>
      <c r="AE53" s="137">
        <f>SUM(AC53:AD53)</f>
        <v>0</v>
      </c>
      <c r="AF53" s="75"/>
      <c r="AG53" s="702">
        <f>Y53-AC53</f>
        <v>0</v>
      </c>
      <c r="AH53" s="702"/>
      <c r="AI53" s="696">
        <f>SUM(AG53:AH53)</f>
        <v>0</v>
      </c>
      <c r="AK53" s="1329">
        <v>235000</v>
      </c>
      <c r="AL53" s="1329"/>
      <c r="AM53" s="1329">
        <v>235000</v>
      </c>
    </row>
    <row r="54" spans="1:39" x14ac:dyDescent="0.2">
      <c r="A54" s="52"/>
      <c r="B54" s="95"/>
      <c r="C54" s="95"/>
      <c r="D54" s="639"/>
      <c r="E54" s="1406"/>
      <c r="F54" s="1085"/>
      <c r="G54" s="1085"/>
      <c r="H54" s="23"/>
      <c r="I54" s="23"/>
      <c r="J54" s="23"/>
      <c r="K54" s="1090"/>
      <c r="L54" s="23"/>
      <c r="M54" s="23"/>
      <c r="N54" s="23"/>
      <c r="O54" s="23"/>
      <c r="P54" s="23"/>
      <c r="Q54" s="23"/>
      <c r="R54" s="23"/>
      <c r="S54" s="23"/>
      <c r="T54" s="23"/>
      <c r="U54" s="23"/>
      <c r="V54" s="23"/>
      <c r="W54" s="23"/>
      <c r="X54" s="23"/>
      <c r="Y54" s="677"/>
      <c r="Z54" s="677"/>
      <c r="AA54" s="677"/>
      <c r="AB54" s="23"/>
      <c r="AC54" s="23"/>
      <c r="AD54" s="23"/>
      <c r="AE54" s="23"/>
      <c r="AF54" s="23"/>
      <c r="AG54" s="677"/>
      <c r="AH54" s="677"/>
      <c r="AI54" s="677"/>
      <c r="AK54" s="1317"/>
      <c r="AL54" s="1317"/>
      <c r="AM54" s="1317"/>
    </row>
    <row r="55" spans="1:39" x14ac:dyDescent="0.2">
      <c r="A55" s="105" t="s">
        <v>49</v>
      </c>
      <c r="B55" s="105" t="s">
        <v>48</v>
      </c>
      <c r="C55" s="81"/>
      <c r="D55" s="639"/>
      <c r="E55" s="1406"/>
      <c r="F55" s="1085"/>
      <c r="G55" s="1085"/>
      <c r="H55" s="30">
        <f>SUM(H53:H54)</f>
        <v>0</v>
      </c>
      <c r="I55" s="30"/>
      <c r="J55" s="30">
        <f>SUM(J53:J54)</f>
        <v>0</v>
      </c>
      <c r="K55" s="1090"/>
      <c r="L55" s="30">
        <f>SUM(L53:L54)</f>
        <v>0</v>
      </c>
      <c r="M55" s="30"/>
      <c r="N55" s="30">
        <f>SUM(N53:N54)</f>
        <v>0</v>
      </c>
      <c r="O55" s="30"/>
      <c r="P55" s="30">
        <f>SUM(P53:P54)</f>
        <v>0</v>
      </c>
      <c r="Q55" s="30"/>
      <c r="R55" s="30"/>
      <c r="S55" s="30">
        <f>SUM(S53:S54)</f>
        <v>0</v>
      </c>
      <c r="T55" s="30"/>
      <c r="U55" s="30"/>
      <c r="V55" s="30">
        <f>SUM(V53:V54)</f>
        <v>0</v>
      </c>
      <c r="W55" s="30"/>
      <c r="X55" s="30"/>
      <c r="Y55" s="678">
        <f>SUM(Y53:Y54)</f>
        <v>0</v>
      </c>
      <c r="Z55" s="678"/>
      <c r="AA55" s="678">
        <f>SUM(AA53:AA54)</f>
        <v>0</v>
      </c>
      <c r="AB55" s="30"/>
      <c r="AC55" s="30">
        <f>SUM(AC53:AC54)</f>
        <v>0</v>
      </c>
      <c r="AD55" s="30"/>
      <c r="AE55" s="30">
        <f>SUM(AE53:AE54)</f>
        <v>0</v>
      </c>
      <c r="AF55" s="30"/>
      <c r="AG55" s="678">
        <f>SUM(AG53:AG54)</f>
        <v>0</v>
      </c>
      <c r="AH55" s="678"/>
      <c r="AI55" s="678">
        <f>SUM(AI53:AI54)</f>
        <v>0</v>
      </c>
      <c r="AK55" s="1338">
        <v>235000</v>
      </c>
      <c r="AL55" s="1338"/>
      <c r="AM55" s="1338">
        <v>235000</v>
      </c>
    </row>
    <row r="56" spans="1:39" hidden="1" x14ac:dyDescent="0.2">
      <c r="A56" s="28"/>
      <c r="B56" s="81"/>
      <c r="C56" s="81"/>
      <c r="D56" s="1269"/>
      <c r="E56" s="1453"/>
      <c r="F56" s="1129"/>
      <c r="G56" s="1129"/>
      <c r="H56" s="37"/>
      <c r="I56" s="37"/>
      <c r="J56" s="30"/>
      <c r="K56" s="1157"/>
      <c r="L56" s="37"/>
      <c r="M56" s="37"/>
      <c r="N56" s="30"/>
      <c r="O56" s="30"/>
      <c r="P56" s="30"/>
      <c r="Q56" s="30"/>
      <c r="R56" s="30"/>
      <c r="S56" s="30"/>
      <c r="T56" s="30"/>
      <c r="U56" s="30"/>
      <c r="V56" s="37"/>
      <c r="W56" s="37"/>
      <c r="X56" s="30"/>
      <c r="Y56" s="678"/>
      <c r="Z56" s="678"/>
      <c r="AA56" s="678"/>
      <c r="AB56" s="30"/>
      <c r="AC56" s="30"/>
      <c r="AD56" s="30"/>
      <c r="AE56" s="30"/>
      <c r="AF56" s="30"/>
      <c r="AG56" s="678"/>
      <c r="AH56" s="678"/>
      <c r="AI56" s="678"/>
      <c r="AK56" s="1338"/>
      <c r="AL56" s="1338"/>
      <c r="AM56" s="1338"/>
    </row>
    <row r="57" spans="1:39" x14ac:dyDescent="0.2">
      <c r="A57" s="20"/>
      <c r="B57" s="52"/>
      <c r="C57" s="52"/>
      <c r="D57" s="1267"/>
      <c r="E57" s="1423"/>
      <c r="F57" s="1128"/>
      <c r="G57" s="1128"/>
      <c r="H57" s="35"/>
      <c r="I57" s="35"/>
      <c r="J57" s="35"/>
      <c r="K57" s="1135"/>
      <c r="L57" s="35"/>
      <c r="M57" s="35"/>
      <c r="N57" s="35"/>
      <c r="O57" s="35"/>
      <c r="P57" s="35"/>
      <c r="Q57" s="35"/>
      <c r="R57" s="35"/>
      <c r="S57" s="35"/>
      <c r="T57" s="35"/>
      <c r="U57" s="35"/>
      <c r="V57" s="35"/>
      <c r="W57" s="35"/>
      <c r="X57" s="35"/>
      <c r="Y57" s="687"/>
      <c r="Z57" s="687"/>
      <c r="AA57" s="687"/>
      <c r="AB57" s="35"/>
      <c r="AC57" s="35"/>
      <c r="AD57" s="35"/>
      <c r="AE57" s="35"/>
      <c r="AF57" s="35"/>
      <c r="AG57" s="687"/>
      <c r="AH57" s="687"/>
      <c r="AI57" s="687"/>
      <c r="AK57" s="1306"/>
      <c r="AL57" s="1306"/>
      <c r="AM57" s="1306"/>
    </row>
    <row r="58" spans="1:39" x14ac:dyDescent="0.2">
      <c r="A58" s="20"/>
      <c r="B58" s="268" t="s">
        <v>179</v>
      </c>
      <c r="C58" s="268"/>
      <c r="D58" s="1267"/>
      <c r="E58" s="1423"/>
      <c r="F58" s="53"/>
      <c r="G58" s="53"/>
      <c r="H58" s="37">
        <f>H55</f>
        <v>0</v>
      </c>
      <c r="I58" s="37"/>
      <c r="J58" s="37">
        <f>J55</f>
        <v>0</v>
      </c>
      <c r="K58" s="987"/>
      <c r="L58" s="37">
        <f>L55</f>
        <v>0</v>
      </c>
      <c r="M58" s="37"/>
      <c r="N58" s="37">
        <f>N55</f>
        <v>0</v>
      </c>
      <c r="O58" s="37"/>
      <c r="P58" s="37">
        <f>P55</f>
        <v>0</v>
      </c>
      <c r="Q58" s="37"/>
      <c r="R58" s="37"/>
      <c r="S58" s="37">
        <f>S55</f>
        <v>0</v>
      </c>
      <c r="T58" s="37"/>
      <c r="U58" s="37"/>
      <c r="V58" s="37">
        <f>V55</f>
        <v>0</v>
      </c>
      <c r="W58" s="37"/>
      <c r="X58" s="37"/>
      <c r="Y58" s="682">
        <f>Y55</f>
        <v>0</v>
      </c>
      <c r="Z58" s="682"/>
      <c r="AA58" s="682">
        <f>AA55</f>
        <v>0</v>
      </c>
      <c r="AB58" s="37"/>
      <c r="AC58" s="37">
        <f>AC55</f>
        <v>0</v>
      </c>
      <c r="AD58" s="37"/>
      <c r="AE58" s="37">
        <f>AE55</f>
        <v>0</v>
      </c>
      <c r="AF58" s="37"/>
      <c r="AG58" s="682">
        <f>AG55</f>
        <v>0</v>
      </c>
      <c r="AH58" s="682"/>
      <c r="AI58" s="682">
        <f>AI55</f>
        <v>0</v>
      </c>
      <c r="AK58" s="1312">
        <v>235000</v>
      </c>
      <c r="AL58" s="1312"/>
      <c r="AM58" s="1312">
        <v>235000</v>
      </c>
    </row>
    <row r="59" spans="1:39" ht="13.5" thickBot="1" x14ac:dyDescent="0.25">
      <c r="A59" s="20"/>
      <c r="B59" s="52"/>
      <c r="C59" s="52"/>
      <c r="D59" s="155"/>
      <c r="E59" s="1430"/>
      <c r="F59" s="20"/>
      <c r="G59" s="20"/>
      <c r="H59" s="35"/>
      <c r="I59" s="35"/>
      <c r="J59" s="33"/>
      <c r="K59" s="992"/>
      <c r="L59" s="35"/>
      <c r="M59" s="35"/>
      <c r="N59" s="33"/>
      <c r="O59" s="33"/>
      <c r="P59" s="33"/>
      <c r="Q59" s="33"/>
      <c r="R59" s="33"/>
      <c r="S59" s="33"/>
      <c r="T59" s="33"/>
      <c r="U59" s="33"/>
      <c r="V59" s="33"/>
      <c r="W59" s="33"/>
      <c r="X59" s="33"/>
      <c r="Y59" s="687"/>
      <c r="Z59" s="687"/>
      <c r="AA59" s="687"/>
      <c r="AB59" s="33"/>
      <c r="AC59" s="33"/>
      <c r="AD59" s="33"/>
      <c r="AE59" s="33"/>
      <c r="AF59" s="33"/>
      <c r="AG59" s="687"/>
      <c r="AH59" s="687"/>
      <c r="AI59" s="687"/>
      <c r="AK59" s="1322"/>
      <c r="AL59" s="1322"/>
      <c r="AM59" s="1322"/>
    </row>
    <row r="60" spans="1:39" ht="13.5" thickBot="1" x14ac:dyDescent="0.25">
      <c r="A60" s="43"/>
      <c r="B60" s="107"/>
      <c r="C60" s="107"/>
      <c r="D60" s="43"/>
      <c r="E60" s="43"/>
      <c r="F60" s="43"/>
      <c r="G60" s="43"/>
      <c r="H60" s="44"/>
      <c r="I60" s="44"/>
      <c r="J60" s="45"/>
      <c r="K60" s="43"/>
      <c r="L60" s="44"/>
      <c r="M60" s="44"/>
      <c r="N60" s="45"/>
      <c r="O60" s="45"/>
      <c r="P60" s="45"/>
      <c r="Q60" s="45">
        <f>SUM(P45:Q45)</f>
        <v>0</v>
      </c>
      <c r="R60" s="45"/>
      <c r="S60" s="45"/>
      <c r="T60" s="45"/>
      <c r="U60" s="45"/>
      <c r="V60" s="45"/>
      <c r="W60" s="45"/>
      <c r="X60" s="45"/>
      <c r="Y60" s="690"/>
      <c r="Z60" s="690"/>
      <c r="AA60" s="690"/>
      <c r="AB60" s="45"/>
      <c r="AC60" s="45"/>
      <c r="AD60" s="45"/>
      <c r="AE60" s="45"/>
      <c r="AF60" s="45"/>
      <c r="AG60" s="690"/>
      <c r="AH60" s="690"/>
      <c r="AI60" s="690"/>
      <c r="AK60" s="1304"/>
      <c r="AL60" s="1304"/>
      <c r="AM60" s="1304"/>
    </row>
    <row r="61" spans="1:39" x14ac:dyDescent="0.2">
      <c r="Q61" s="108">
        <f>P45+Q45</f>
        <v>0</v>
      </c>
    </row>
    <row r="63" spans="1:39" ht="18.75" x14ac:dyDescent="0.3">
      <c r="A63" s="309"/>
    </row>
    <row r="64" spans="1:39" ht="18.75" x14ac:dyDescent="0.3">
      <c r="A64" s="308"/>
    </row>
  </sheetData>
  <mergeCells count="13">
    <mergeCell ref="AK6:AM6"/>
    <mergeCell ref="Y7:AA7"/>
    <mergeCell ref="AG7:AI7"/>
    <mergeCell ref="H6:J6"/>
    <mergeCell ref="A2:AE2"/>
    <mergeCell ref="L6:N6"/>
    <mergeCell ref="P6:Q6"/>
    <mergeCell ref="S6:T6"/>
    <mergeCell ref="V6:W6"/>
    <mergeCell ref="AC6:AE6"/>
    <mergeCell ref="Y6:AA6"/>
    <mergeCell ref="AG6:AI6"/>
    <mergeCell ref="C6:C8"/>
  </mergeCells>
  <printOptions horizontalCentered="1"/>
  <pageMargins left="0.19685039370078741" right="0.19685039370078741" top="0.47244094488188981" bottom="0.51181102362204722" header="0.23622047244094491" footer="0.23622047244094491"/>
  <pageSetup paperSize="9" scale="70" firstPageNumber="0" orientation="landscape" r:id="rId1"/>
  <headerFooter alignWithMargins="0">
    <oddFooter>&amp;C&amp;F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4"/>
  <sheetViews>
    <sheetView topLeftCell="A6" zoomScale="80" zoomScaleNormal="80" workbookViewId="0">
      <pane xSplit="7" ySplit="5" topLeftCell="H11" activePane="bottomRight" state="frozen"/>
      <selection activeCell="C3" sqref="C3:C5"/>
      <selection pane="topRight" activeCell="C3" sqref="C3:C5"/>
      <selection pane="bottomLeft" activeCell="C3" sqref="C3:C5"/>
      <selection pane="bottomRight" activeCell="C3" sqref="C3:C5"/>
    </sheetView>
  </sheetViews>
  <sheetFormatPr defaultRowHeight="12.75" x14ac:dyDescent="0.2"/>
  <cols>
    <col min="1" max="1" width="9.7109375" customWidth="1"/>
    <col min="2" max="2" width="40.7109375" customWidth="1"/>
    <col min="3" max="3" width="13.42578125" customWidth="1"/>
    <col min="4" max="4" width="9.85546875" customWidth="1"/>
    <col min="5" max="5" width="8.28515625" style="1422" customWidth="1"/>
    <col min="6" max="6" width="6.85546875" customWidth="1"/>
    <col min="7" max="7" width="9.7109375" customWidth="1"/>
    <col min="8" max="10" width="9.7109375" hidden="1" customWidth="1"/>
    <col min="11" max="11" width="1.7109375" hidden="1" customWidth="1"/>
    <col min="12" max="14" width="9.28515625" customWidth="1"/>
    <col min="15" max="15" width="1.7109375" customWidth="1"/>
    <col min="16" max="17" width="11.7109375" customWidth="1"/>
    <col min="18" max="18" width="1.7109375" customWidth="1"/>
    <col min="19" max="20" width="11.7109375" hidden="1" customWidth="1"/>
    <col min="21" max="21" width="2.28515625" hidden="1" customWidth="1"/>
    <col min="22" max="23" width="9.7109375" hidden="1" customWidth="1"/>
    <col min="24" max="24" width="1.7109375" hidden="1" customWidth="1"/>
    <col min="25" max="27" width="11.7109375" hidden="1" customWidth="1"/>
    <col min="28" max="28" width="1.7109375" hidden="1" customWidth="1"/>
    <col min="29" max="31" width="11.7109375" customWidth="1"/>
    <col min="32" max="32" width="1.7109375" hidden="1" customWidth="1"/>
    <col min="33" max="35" width="9.7109375" hidden="1" customWidth="1"/>
    <col min="36" max="36" width="3.7109375" hidden="1" customWidth="1"/>
    <col min="37" max="37" width="12" hidden="1" customWidth="1"/>
    <col min="38" max="38" width="9.85546875" hidden="1" customWidth="1"/>
    <col min="39" max="39" width="12" hidden="1" customWidth="1"/>
  </cols>
  <sheetData>
    <row r="1" spans="1:3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x14ac:dyDescent="0.2">
      <c r="A2" s="1720" t="s">
        <v>492</v>
      </c>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row>
    <row r="3" spans="1:39" hidden="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hidden="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ht="16.5" thickBot="1" x14ac:dyDescent="0.3">
      <c r="A5" s="3"/>
      <c r="B5" s="3"/>
      <c r="C5" s="3"/>
      <c r="D5" s="3"/>
      <c r="E5" s="3"/>
      <c r="F5" s="3"/>
      <c r="G5" s="3"/>
      <c r="H5" s="3"/>
      <c r="I5" s="3"/>
      <c r="J5" s="3"/>
      <c r="K5" s="3"/>
      <c r="L5" s="3"/>
      <c r="M5" s="3"/>
      <c r="N5" s="4"/>
      <c r="O5" s="1"/>
      <c r="P5" s="1"/>
      <c r="Q5" s="1"/>
      <c r="R5" s="1"/>
      <c r="S5" s="1"/>
      <c r="T5" s="1"/>
      <c r="U5" s="1"/>
      <c r="V5" s="1"/>
      <c r="W5" s="1"/>
      <c r="X5" s="1"/>
      <c r="Y5" s="1"/>
      <c r="Z5" s="1"/>
      <c r="AA5" s="1"/>
      <c r="AB5" s="1"/>
      <c r="AC5" s="1"/>
      <c r="AD5" s="1"/>
      <c r="AE5" s="1"/>
    </row>
    <row r="6" spans="1:39" ht="13.5" thickBot="1" x14ac:dyDescent="0.25">
      <c r="A6" s="51" t="s">
        <v>113</v>
      </c>
      <c r="B6" s="51" t="s">
        <v>1279</v>
      </c>
      <c r="C6" s="1736" t="s">
        <v>1684</v>
      </c>
      <c r="D6" s="7"/>
      <c r="E6" s="563" t="s">
        <v>1745</v>
      </c>
      <c r="F6" s="563" t="s">
        <v>972</v>
      </c>
      <c r="G6" s="563" t="s">
        <v>778</v>
      </c>
      <c r="H6" s="1721" t="s">
        <v>1510</v>
      </c>
      <c r="I6" s="1721"/>
      <c r="J6" s="1721"/>
      <c r="K6" s="563"/>
      <c r="L6" s="1721" t="s">
        <v>1671</v>
      </c>
      <c r="M6" s="1721"/>
      <c r="N6" s="1721"/>
      <c r="O6" s="293"/>
      <c r="P6" s="1722" t="s">
        <v>1332</v>
      </c>
      <c r="Q6" s="1723"/>
      <c r="R6" s="293"/>
      <c r="S6" s="1722" t="s">
        <v>1672</v>
      </c>
      <c r="T6" s="1723"/>
      <c r="U6" s="293"/>
      <c r="V6" s="1722" t="s">
        <v>123</v>
      </c>
      <c r="W6" s="1724"/>
      <c r="X6" s="293"/>
      <c r="Y6" s="1725" t="s">
        <v>1673</v>
      </c>
      <c r="Z6" s="1726"/>
      <c r="AA6" s="1726"/>
      <c r="AB6" s="293"/>
      <c r="AC6" s="1721" t="s">
        <v>1673</v>
      </c>
      <c r="AD6" s="1721"/>
      <c r="AE6" s="1721"/>
      <c r="AF6" s="1354"/>
      <c r="AG6" s="1725"/>
      <c r="AH6" s="1726"/>
      <c r="AI6" s="1726"/>
      <c r="AJ6" s="96"/>
      <c r="AK6" s="1730" t="s">
        <v>1670</v>
      </c>
      <c r="AL6" s="1721"/>
      <c r="AM6" s="1721"/>
    </row>
    <row r="7" spans="1:39" x14ac:dyDescent="0.2">
      <c r="A7" s="6" t="s">
        <v>114</v>
      </c>
      <c r="B7" s="6" t="s">
        <v>295</v>
      </c>
      <c r="C7" s="1737"/>
      <c r="D7" s="6" t="s">
        <v>1683</v>
      </c>
      <c r="E7" s="1412" t="s">
        <v>1746</v>
      </c>
      <c r="F7" s="6" t="s">
        <v>38</v>
      </c>
      <c r="G7" s="6" t="s">
        <v>779</v>
      </c>
      <c r="H7" s="22" t="s">
        <v>296</v>
      </c>
      <c r="I7" s="22" t="s">
        <v>368</v>
      </c>
      <c r="J7" s="22" t="s">
        <v>369</v>
      </c>
      <c r="K7" s="968"/>
      <c r="L7" s="22" t="s">
        <v>296</v>
      </c>
      <c r="M7" s="22" t="s">
        <v>368</v>
      </c>
      <c r="N7" s="22" t="s">
        <v>369</v>
      </c>
      <c r="O7" s="22"/>
      <c r="P7" s="22" t="s">
        <v>296</v>
      </c>
      <c r="Q7" s="22" t="s">
        <v>368</v>
      </c>
      <c r="R7" s="22"/>
      <c r="S7" s="22" t="s">
        <v>296</v>
      </c>
      <c r="T7" s="22" t="s">
        <v>368</v>
      </c>
      <c r="U7" s="22"/>
      <c r="V7" s="22" t="s">
        <v>296</v>
      </c>
      <c r="W7" s="22" t="s">
        <v>368</v>
      </c>
      <c r="X7" s="22"/>
      <c r="Y7" s="1727" t="s">
        <v>1273</v>
      </c>
      <c r="Z7" s="1728"/>
      <c r="AA7" s="1729"/>
      <c r="AB7" s="22"/>
      <c r="AC7" s="22" t="s">
        <v>296</v>
      </c>
      <c r="AD7" s="22" t="s">
        <v>368</v>
      </c>
      <c r="AE7" s="22" t="s">
        <v>369</v>
      </c>
      <c r="AF7" s="22"/>
      <c r="AG7" s="1727" t="s">
        <v>1274</v>
      </c>
      <c r="AH7" s="1728"/>
      <c r="AI7" s="1729"/>
      <c r="AK7" s="1311" t="s">
        <v>296</v>
      </c>
      <c r="AL7" s="1311" t="s">
        <v>368</v>
      </c>
      <c r="AM7" s="1311" t="s">
        <v>369</v>
      </c>
    </row>
    <row r="8" spans="1:39" ht="13.5" thickBot="1" x14ac:dyDescent="0.25">
      <c r="A8" s="9" t="s">
        <v>370</v>
      </c>
      <c r="B8" s="9"/>
      <c r="C8" s="1738"/>
      <c r="D8" s="10"/>
      <c r="E8" s="1452" t="s">
        <v>1520</v>
      </c>
      <c r="F8" s="10"/>
      <c r="G8" s="10" t="s">
        <v>780</v>
      </c>
      <c r="H8" s="98"/>
      <c r="I8" s="98"/>
      <c r="J8" s="98"/>
      <c r="K8" s="10"/>
      <c r="L8" s="98"/>
      <c r="M8" s="98"/>
      <c r="N8" s="98"/>
      <c r="O8" s="98"/>
      <c r="P8" s="98"/>
      <c r="Q8" s="98"/>
      <c r="R8" s="98"/>
      <c r="S8" s="98"/>
      <c r="T8" s="98"/>
      <c r="U8" s="98"/>
      <c r="V8" s="98"/>
      <c r="W8" s="98"/>
      <c r="X8" s="98"/>
      <c r="Y8" s="683" t="s">
        <v>296</v>
      </c>
      <c r="Z8" s="683" t="s">
        <v>368</v>
      </c>
      <c r="AA8" s="683" t="s">
        <v>369</v>
      </c>
      <c r="AB8" s="98"/>
      <c r="AC8" s="98"/>
      <c r="AD8" s="98"/>
      <c r="AE8" s="98"/>
      <c r="AF8" s="98"/>
      <c r="AG8" s="683" t="s">
        <v>296</v>
      </c>
      <c r="AH8" s="683" t="s">
        <v>368</v>
      </c>
      <c r="AI8" s="683" t="s">
        <v>369</v>
      </c>
      <c r="AK8" s="1302"/>
      <c r="AL8" s="1302"/>
      <c r="AM8" s="1302"/>
    </row>
    <row r="9" spans="1:39" x14ac:dyDescent="0.2">
      <c r="A9" s="11"/>
      <c r="B9" s="11"/>
      <c r="C9" s="11"/>
      <c r="D9" s="11"/>
      <c r="E9" s="11"/>
      <c r="F9" s="11"/>
      <c r="G9" s="11"/>
      <c r="H9" s="11"/>
      <c r="I9" s="11"/>
      <c r="J9" s="11"/>
      <c r="K9" s="11"/>
      <c r="L9" s="11"/>
      <c r="M9" s="11"/>
      <c r="N9" s="11"/>
      <c r="O9" s="11"/>
      <c r="P9" s="11"/>
      <c r="Q9" s="11"/>
      <c r="R9" s="11"/>
      <c r="S9" s="11"/>
      <c r="T9" s="11"/>
      <c r="U9" s="11"/>
      <c r="V9" s="11"/>
      <c r="W9" s="11"/>
      <c r="X9" s="11"/>
      <c r="Y9" s="675"/>
      <c r="Z9" s="675"/>
      <c r="AA9" s="675"/>
      <c r="AB9" s="11"/>
      <c r="AC9" s="11"/>
      <c r="AD9" s="11"/>
      <c r="AE9" s="11"/>
      <c r="AF9" s="11"/>
      <c r="AG9" s="675"/>
      <c r="AH9" s="675"/>
      <c r="AI9" s="675"/>
      <c r="AK9" s="11"/>
      <c r="AL9" s="11"/>
      <c r="AM9" s="11"/>
    </row>
    <row r="10" spans="1:39" x14ac:dyDescent="0.2">
      <c r="A10" s="1031" t="s">
        <v>1472</v>
      </c>
      <c r="B10" s="1052" t="s">
        <v>1502</v>
      </c>
      <c r="C10" s="90"/>
      <c r="D10" s="15"/>
      <c r="E10" s="1341"/>
      <c r="F10" s="631" t="s">
        <v>1075</v>
      </c>
      <c r="G10" s="15"/>
      <c r="H10" s="18"/>
      <c r="I10" s="18"/>
      <c r="J10" s="19"/>
      <c r="K10" s="939"/>
      <c r="L10" s="333" t="s">
        <v>519</v>
      </c>
      <c r="M10" s="18"/>
      <c r="N10" s="19"/>
      <c r="O10" s="19"/>
      <c r="P10" s="19"/>
      <c r="Q10" s="19"/>
      <c r="R10" s="19"/>
      <c r="S10" s="19"/>
      <c r="T10" s="19"/>
      <c r="U10" s="19"/>
      <c r="V10" s="19"/>
      <c r="W10" s="19"/>
      <c r="X10" s="19"/>
      <c r="Y10" s="703"/>
      <c r="Z10" s="703"/>
      <c r="AA10" s="703"/>
      <c r="AB10" s="19"/>
      <c r="AC10" s="19"/>
      <c r="AD10" s="19"/>
      <c r="AE10" s="19"/>
      <c r="AF10" s="19"/>
      <c r="AG10" s="703"/>
      <c r="AH10" s="703"/>
      <c r="AI10" s="703"/>
      <c r="AK10" s="1320"/>
      <c r="AL10" s="19"/>
      <c r="AM10" s="19"/>
    </row>
    <row r="11" spans="1:39" x14ac:dyDescent="0.2">
      <c r="A11" s="14"/>
      <c r="B11" s="22"/>
      <c r="C11" s="22"/>
      <c r="D11" s="155"/>
      <c r="E11" s="1430"/>
      <c r="F11" s="14"/>
      <c r="G11" s="14"/>
      <c r="H11" s="18"/>
      <c r="I11" s="18"/>
      <c r="J11" s="18"/>
      <c r="K11" s="933"/>
      <c r="L11" s="18"/>
      <c r="M11" s="18"/>
      <c r="N11" s="18"/>
      <c r="O11" s="18"/>
      <c r="P11" s="18"/>
      <c r="Q11" s="18"/>
      <c r="R11" s="18"/>
      <c r="S11" s="18"/>
      <c r="T11" s="18"/>
      <c r="U11" s="18"/>
      <c r="V11" s="18"/>
      <c r="W11" s="18"/>
      <c r="X11" s="18"/>
      <c r="Y11" s="686"/>
      <c r="Z11" s="686"/>
      <c r="AA11" s="686"/>
      <c r="AB11" s="18"/>
      <c r="AC11" s="18"/>
      <c r="AD11" s="18"/>
      <c r="AE11" s="18"/>
      <c r="AF11" s="18"/>
      <c r="AG11" s="686"/>
      <c r="AH11" s="686"/>
      <c r="AI11" s="686"/>
      <c r="AK11" s="1320"/>
      <c r="AL11" s="1320"/>
      <c r="AM11" s="1320"/>
    </row>
    <row r="12" spans="1:39" x14ac:dyDescent="0.2">
      <c r="A12" s="14"/>
      <c r="B12" s="22" t="s">
        <v>357</v>
      </c>
      <c r="C12" s="577"/>
      <c r="D12" s="155"/>
      <c r="E12" s="1430"/>
      <c r="F12" s="14"/>
      <c r="G12" s="14"/>
      <c r="H12" s="18"/>
      <c r="I12" s="18"/>
      <c r="J12" s="18"/>
      <c r="K12" s="933"/>
      <c r="L12" s="18"/>
      <c r="M12" s="18"/>
      <c r="N12" s="18"/>
      <c r="O12" s="18"/>
      <c r="P12" s="18"/>
      <c r="Q12" s="18"/>
      <c r="R12" s="18"/>
      <c r="S12" s="18"/>
      <c r="T12" s="18"/>
      <c r="U12" s="18"/>
      <c r="V12" s="18"/>
      <c r="W12" s="18"/>
      <c r="X12" s="18"/>
      <c r="Y12" s="686"/>
      <c r="Z12" s="686"/>
      <c r="AA12" s="686"/>
      <c r="AB12" s="18"/>
      <c r="AC12" s="18"/>
      <c r="AD12" s="18"/>
      <c r="AE12" s="18"/>
      <c r="AF12" s="18"/>
      <c r="AG12" s="686"/>
      <c r="AH12" s="686"/>
      <c r="AI12" s="686"/>
      <c r="AK12" s="1320"/>
      <c r="AL12" s="1320"/>
      <c r="AM12" s="1320"/>
    </row>
    <row r="13" spans="1:39" x14ac:dyDescent="0.2">
      <c r="A13" s="14"/>
      <c r="B13" s="22"/>
      <c r="C13" s="577"/>
      <c r="D13" s="155"/>
      <c r="E13" s="1430"/>
      <c r="F13" s="14"/>
      <c r="G13" s="14"/>
      <c r="H13" s="18"/>
      <c r="I13" s="18"/>
      <c r="J13" s="18"/>
      <c r="K13" s="933"/>
      <c r="L13" s="18"/>
      <c r="M13" s="18"/>
      <c r="N13" s="18"/>
      <c r="O13" s="18"/>
      <c r="P13" s="18"/>
      <c r="Q13" s="18"/>
      <c r="R13" s="18"/>
      <c r="S13" s="18"/>
      <c r="T13" s="18"/>
      <c r="U13" s="18"/>
      <c r="V13" s="18"/>
      <c r="W13" s="18"/>
      <c r="X13" s="18"/>
      <c r="Y13" s="686"/>
      <c r="Z13" s="686"/>
      <c r="AA13" s="686"/>
      <c r="AB13" s="18"/>
      <c r="AC13" s="18"/>
      <c r="AD13" s="18"/>
      <c r="AE13" s="18"/>
      <c r="AF13" s="18"/>
      <c r="AG13" s="686"/>
      <c r="AH13" s="686"/>
      <c r="AI13" s="686"/>
      <c r="AK13" s="1320"/>
      <c r="AL13" s="1320"/>
      <c r="AM13" s="1320"/>
    </row>
    <row r="14" spans="1:39" x14ac:dyDescent="0.2">
      <c r="A14" s="20"/>
      <c r="B14" s="22" t="s">
        <v>644</v>
      </c>
      <c r="C14" s="577"/>
      <c r="D14" s="639"/>
      <c r="E14" s="1406"/>
      <c r="F14" s="56"/>
      <c r="G14" s="56"/>
      <c r="H14" s="18"/>
      <c r="I14" s="18"/>
      <c r="J14" s="18"/>
      <c r="K14" s="953"/>
      <c r="L14" s="23"/>
      <c r="M14" s="23"/>
      <c r="N14" s="23"/>
      <c r="O14" s="23"/>
      <c r="P14" s="23"/>
      <c r="Q14" s="23"/>
      <c r="R14" s="23"/>
      <c r="S14" s="23"/>
      <c r="T14" s="23"/>
      <c r="U14" s="23"/>
      <c r="V14" s="23"/>
      <c r="W14" s="23"/>
      <c r="X14" s="23"/>
      <c r="Y14" s="677"/>
      <c r="Z14" s="677"/>
      <c r="AA14" s="677"/>
      <c r="AB14" s="23"/>
      <c r="AC14" s="23"/>
      <c r="AD14" s="23"/>
      <c r="AE14" s="23"/>
      <c r="AF14" s="18"/>
      <c r="AG14" s="686"/>
      <c r="AH14" s="686"/>
      <c r="AI14" s="686"/>
      <c r="AK14" s="1317"/>
      <c r="AL14" s="1317"/>
      <c r="AM14" s="1317"/>
    </row>
    <row r="15" spans="1:39" x14ac:dyDescent="0.2">
      <c r="A15" s="20"/>
      <c r="B15" s="22"/>
      <c r="C15" s="577"/>
      <c r="D15" s="155"/>
      <c r="E15" s="1430"/>
      <c r="F15" s="20"/>
      <c r="G15" s="20"/>
      <c r="H15" s="18"/>
      <c r="I15" s="18"/>
      <c r="J15" s="18"/>
      <c r="K15" s="992"/>
      <c r="L15" s="23"/>
      <c r="M15" s="23"/>
      <c r="N15" s="23"/>
      <c r="O15" s="23"/>
      <c r="P15" s="23"/>
      <c r="Q15" s="23"/>
      <c r="R15" s="23"/>
      <c r="S15" s="23"/>
      <c r="T15" s="23"/>
      <c r="U15" s="23"/>
      <c r="V15" s="23"/>
      <c r="W15" s="23"/>
      <c r="X15" s="23"/>
      <c r="Y15" s="677"/>
      <c r="Z15" s="677"/>
      <c r="AA15" s="677"/>
      <c r="AB15" s="23"/>
      <c r="AC15" s="23"/>
      <c r="AD15" s="23"/>
      <c r="AE15" s="23"/>
      <c r="AF15" s="23"/>
      <c r="AG15" s="677"/>
      <c r="AH15" s="677"/>
      <c r="AI15" s="677"/>
      <c r="AK15" s="1317"/>
      <c r="AL15" s="1317"/>
      <c r="AM15" s="1317"/>
    </row>
    <row r="16" spans="1:39" x14ac:dyDescent="0.2">
      <c r="A16" s="56"/>
      <c r="B16" s="900" t="s">
        <v>1355</v>
      </c>
      <c r="C16" s="184"/>
      <c r="D16" s="184" t="s">
        <v>1590</v>
      </c>
      <c r="E16" s="1425"/>
      <c r="F16" s="1085"/>
      <c r="G16" s="1085"/>
      <c r="H16" s="23"/>
      <c r="I16" s="23"/>
      <c r="J16" s="23"/>
      <c r="K16" s="1090"/>
      <c r="L16" s="23"/>
      <c r="M16" s="23"/>
      <c r="N16" s="23"/>
      <c r="O16" s="23"/>
      <c r="P16" s="23"/>
      <c r="Q16" s="23"/>
      <c r="R16" s="23"/>
      <c r="S16" s="23"/>
      <c r="T16" s="23"/>
      <c r="U16" s="23"/>
      <c r="V16" s="23"/>
      <c r="W16" s="23"/>
      <c r="X16" s="23"/>
      <c r="Y16" s="677"/>
      <c r="Z16" s="677"/>
      <c r="AA16" s="677"/>
      <c r="AB16" s="23"/>
      <c r="AC16" s="23"/>
      <c r="AD16" s="23"/>
      <c r="AE16" s="23"/>
      <c r="AF16" s="23"/>
      <c r="AG16" s="677"/>
      <c r="AH16" s="677"/>
      <c r="AI16" s="677"/>
      <c r="AK16" s="1317"/>
      <c r="AL16" s="1317"/>
      <c r="AM16" s="1317"/>
    </row>
    <row r="17" spans="1:39" ht="12.75" customHeight="1" x14ac:dyDescent="0.2">
      <c r="A17" s="307"/>
      <c r="B17" s="235" t="s">
        <v>1503</v>
      </c>
      <c r="C17" s="56"/>
      <c r="D17" s="639"/>
      <c r="E17" s="1406"/>
      <c r="F17" s="1085"/>
      <c r="G17" s="1085"/>
      <c r="H17" s="69"/>
      <c r="I17" s="69"/>
      <c r="J17" s="75"/>
      <c r="K17" s="1090"/>
      <c r="L17" s="35"/>
      <c r="M17" s="35"/>
      <c r="N17" s="35"/>
      <c r="O17" s="95"/>
      <c r="P17" s="35"/>
      <c r="Q17" s="35"/>
      <c r="R17" s="75"/>
      <c r="S17" s="75"/>
      <c r="T17" s="75"/>
      <c r="U17" s="75"/>
      <c r="V17" s="75"/>
      <c r="W17" s="75"/>
      <c r="X17" s="75"/>
      <c r="Y17" s="677"/>
      <c r="Z17" s="677"/>
      <c r="AA17" s="677"/>
      <c r="AB17" s="75"/>
      <c r="AC17" s="35"/>
      <c r="AD17" s="35"/>
      <c r="AE17" s="35"/>
      <c r="AF17" s="75"/>
      <c r="AG17" s="677"/>
      <c r="AH17" s="677"/>
      <c r="AI17" s="677"/>
      <c r="AK17" s="1306"/>
      <c r="AL17" s="1306"/>
      <c r="AM17" s="1306"/>
    </row>
    <row r="18" spans="1:39" ht="12.75" customHeight="1" x14ac:dyDescent="0.2">
      <c r="A18" s="307"/>
      <c r="B18" s="235"/>
      <c r="C18" s="56"/>
      <c r="D18" s="639"/>
      <c r="E18" s="1406"/>
      <c r="F18" s="1085"/>
      <c r="G18" s="1085"/>
      <c r="H18" s="69"/>
      <c r="I18" s="69"/>
      <c r="J18" s="75"/>
      <c r="K18" s="1090"/>
      <c r="L18" s="35"/>
      <c r="M18" s="35"/>
      <c r="N18" s="35"/>
      <c r="O18" s="95"/>
      <c r="P18" s="35"/>
      <c r="Q18" s="35"/>
      <c r="R18" s="75"/>
      <c r="S18" s="75"/>
      <c r="T18" s="75"/>
      <c r="U18" s="75"/>
      <c r="V18" s="75"/>
      <c r="W18" s="75"/>
      <c r="X18" s="75"/>
      <c r="Y18" s="677"/>
      <c r="Z18" s="677"/>
      <c r="AA18" s="677"/>
      <c r="AB18" s="75"/>
      <c r="AC18" s="35"/>
      <c r="AD18" s="35"/>
      <c r="AE18" s="35"/>
      <c r="AF18" s="75"/>
      <c r="AG18" s="677"/>
      <c r="AH18" s="677"/>
      <c r="AI18" s="677"/>
      <c r="AK18" s="1306"/>
      <c r="AL18" s="1306"/>
      <c r="AM18" s="1306"/>
    </row>
    <row r="19" spans="1:39" ht="12.75" customHeight="1" x14ac:dyDescent="0.2">
      <c r="A19" s="307" t="s">
        <v>824</v>
      </c>
      <c r="B19" s="52" t="s">
        <v>1437</v>
      </c>
      <c r="C19" s="56" t="s">
        <v>902</v>
      </c>
      <c r="D19" s="184" t="s">
        <v>1590</v>
      </c>
      <c r="E19" s="1406" t="s">
        <v>1747</v>
      </c>
      <c r="F19" s="1085" t="s">
        <v>984</v>
      </c>
      <c r="G19" s="1085" t="s">
        <v>796</v>
      </c>
      <c r="H19" s="35"/>
      <c r="I19" s="35"/>
      <c r="J19" s="75">
        <f>SUM(H19:I19)</f>
        <v>0</v>
      </c>
      <c r="K19" s="1090"/>
      <c r="L19" s="35"/>
      <c r="M19" s="35"/>
      <c r="N19" s="35">
        <f>SUM(L19:M19)</f>
        <v>0</v>
      </c>
      <c r="O19" s="95"/>
      <c r="P19" s="316"/>
      <c r="Q19" s="35"/>
      <c r="R19" s="75"/>
      <c r="S19" s="316"/>
      <c r="T19" s="316"/>
      <c r="U19" s="75"/>
      <c r="V19" s="75"/>
      <c r="W19" s="75"/>
      <c r="X19" s="75"/>
      <c r="Y19" s="916">
        <f>L19+P19+S19+V19</f>
        <v>0</v>
      </c>
      <c r="Z19" s="916">
        <f>M19+Q19+T19+W19</f>
        <v>0</v>
      </c>
      <c r="AA19" s="916">
        <f>SUM(Y19:Z19)</f>
        <v>0</v>
      </c>
      <c r="AB19" s="75"/>
      <c r="AC19" s="316">
        <f>L19+P19+S19+V19</f>
        <v>0</v>
      </c>
      <c r="AD19" s="316">
        <f>M19+Q19+T19+W19</f>
        <v>0</v>
      </c>
      <c r="AE19" s="316">
        <f>SUM(AC19:AD19)</f>
        <v>0</v>
      </c>
      <c r="AF19" s="75"/>
      <c r="AG19" s="918">
        <f>Y19-AC19</f>
        <v>0</v>
      </c>
      <c r="AH19" s="918">
        <f>Z19-AD19</f>
        <v>0</v>
      </c>
      <c r="AI19" s="916">
        <f>SUM(AG19:AH19)</f>
        <v>0</v>
      </c>
      <c r="AK19" s="1318">
        <v>314961</v>
      </c>
      <c r="AL19" s="1318">
        <v>0</v>
      </c>
      <c r="AM19" s="1318">
        <v>314961</v>
      </c>
    </row>
    <row r="20" spans="1:39" ht="12.75" customHeight="1" x14ac:dyDescent="0.2">
      <c r="A20" s="307"/>
      <c r="B20" s="52"/>
      <c r="C20" s="56"/>
      <c r="D20" s="639"/>
      <c r="E20" s="1406"/>
      <c r="F20" s="1085"/>
      <c r="G20" s="1085"/>
      <c r="H20" s="35"/>
      <c r="I20" s="35"/>
      <c r="J20" s="75"/>
      <c r="K20" s="1090"/>
      <c r="L20" s="35"/>
      <c r="M20" s="35"/>
      <c r="N20" s="35"/>
      <c r="O20" s="95"/>
      <c r="P20" s="75"/>
      <c r="Q20" s="35"/>
      <c r="R20" s="75"/>
      <c r="S20" s="75"/>
      <c r="T20" s="75"/>
      <c r="U20" s="75"/>
      <c r="V20" s="75"/>
      <c r="W20" s="75"/>
      <c r="X20" s="75"/>
      <c r="Y20" s="677"/>
      <c r="Z20" s="677"/>
      <c r="AA20" s="677"/>
      <c r="AB20" s="75"/>
      <c r="AC20" s="35"/>
      <c r="AD20" s="35"/>
      <c r="AE20" s="35"/>
      <c r="AF20" s="75"/>
      <c r="AG20" s="677"/>
      <c r="AH20" s="677"/>
      <c r="AI20" s="677"/>
      <c r="AK20" s="1306"/>
      <c r="AL20" s="1306"/>
      <c r="AM20" s="1306"/>
    </row>
    <row r="21" spans="1:39" ht="12.75" customHeight="1" x14ac:dyDescent="0.2">
      <c r="A21" s="307" t="s">
        <v>824</v>
      </c>
      <c r="B21" s="52" t="s">
        <v>1435</v>
      </c>
      <c r="C21" s="56" t="s">
        <v>902</v>
      </c>
      <c r="D21" s="184" t="s">
        <v>1590</v>
      </c>
      <c r="E21" s="1406" t="s">
        <v>1747</v>
      </c>
      <c r="F21" s="1085" t="s">
        <v>984</v>
      </c>
      <c r="G21" s="1085" t="s">
        <v>796</v>
      </c>
      <c r="H21" s="35"/>
      <c r="I21" s="35"/>
      <c r="J21" s="75">
        <f>SUM(H21:I21)</f>
        <v>0</v>
      </c>
      <c r="K21" s="1090"/>
      <c r="L21" s="35"/>
      <c r="M21" s="35"/>
      <c r="N21" s="35">
        <f>SUM(L21:M21)</f>
        <v>0</v>
      </c>
      <c r="O21" s="95"/>
      <c r="P21" s="35"/>
      <c r="Q21" s="964"/>
      <c r="R21" s="137"/>
      <c r="S21" s="35"/>
      <c r="T21" s="35"/>
      <c r="U21" s="75"/>
      <c r="V21" s="75"/>
      <c r="W21" s="75"/>
      <c r="X21" s="75"/>
      <c r="Y21" s="916">
        <f>L21+P21+S21+V21</f>
        <v>0</v>
      </c>
      <c r="Z21" s="916">
        <f>M21+Q21+T21+W21</f>
        <v>0</v>
      </c>
      <c r="AA21" s="916">
        <f>SUM(Y21:Z21)</f>
        <v>0</v>
      </c>
      <c r="AB21" s="75"/>
      <c r="AC21" s="316">
        <f>L21+P21+S21+V21</f>
        <v>0</v>
      </c>
      <c r="AD21" s="316">
        <f t="shared" ref="AC21:AD23" si="0">M21+Q21+T21+W21</f>
        <v>0</v>
      </c>
      <c r="AE21" s="316">
        <f>SUM(AC21:AD21)</f>
        <v>0</v>
      </c>
      <c r="AF21" s="75"/>
      <c r="AG21" s="918">
        <f>Y21-AC21</f>
        <v>0</v>
      </c>
      <c r="AH21" s="918">
        <f>Z21-AD21</f>
        <v>0</v>
      </c>
      <c r="AI21" s="916">
        <f>SUM(AG21:AH21)</f>
        <v>0</v>
      </c>
      <c r="AK21" s="1318">
        <v>351342</v>
      </c>
      <c r="AL21" s="1318">
        <v>4577</v>
      </c>
      <c r="AM21" s="1318">
        <v>355919</v>
      </c>
    </row>
    <row r="22" spans="1:39" x14ac:dyDescent="0.2">
      <c r="A22" s="307" t="s">
        <v>824</v>
      </c>
      <c r="B22" s="52" t="s">
        <v>297</v>
      </c>
      <c r="C22" s="56" t="s">
        <v>1508</v>
      </c>
      <c r="D22" s="184" t="s">
        <v>1590</v>
      </c>
      <c r="E22" s="1406" t="s">
        <v>1747</v>
      </c>
      <c r="F22" s="1085" t="s">
        <v>984</v>
      </c>
      <c r="G22" s="1085" t="s">
        <v>796</v>
      </c>
      <c r="H22" s="35"/>
      <c r="I22" s="75"/>
      <c r="J22" s="75">
        <f>SUM(H22:I22)</f>
        <v>0</v>
      </c>
      <c r="K22" s="1090"/>
      <c r="L22" s="35"/>
      <c r="M22" s="75"/>
      <c r="N22" s="35">
        <f>SUM(L22:M22)</f>
        <v>0</v>
      </c>
      <c r="O22" s="75"/>
      <c r="P22" s="75"/>
      <c r="Q22" s="75"/>
      <c r="R22" s="75"/>
      <c r="S22" s="75"/>
      <c r="T22" s="75"/>
      <c r="U22" s="75"/>
      <c r="V22" s="75"/>
      <c r="W22" s="75"/>
      <c r="X22" s="75"/>
      <c r="Y22" s="696">
        <f>L22+P22+S22+V22</f>
        <v>0</v>
      </c>
      <c r="Z22" s="696">
        <f>M22+Q22+T22+W22</f>
        <v>0</v>
      </c>
      <c r="AA22" s="696">
        <f>SUM(Y22:Z22)</f>
        <v>0</v>
      </c>
      <c r="AB22" s="75"/>
      <c r="AC22" s="316">
        <f t="shared" si="0"/>
        <v>0</v>
      </c>
      <c r="AD22" s="316">
        <f t="shared" si="0"/>
        <v>0</v>
      </c>
      <c r="AE22" s="316">
        <f>SUM(AC22:AD22)</f>
        <v>0</v>
      </c>
      <c r="AF22" s="75"/>
      <c r="AG22" s="702">
        <f>Y22-AC22</f>
        <v>0</v>
      </c>
      <c r="AH22" s="702">
        <f>Z22-AD22</f>
        <v>0</v>
      </c>
      <c r="AI22" s="696">
        <f>SUM(AG22:AH22)</f>
        <v>0</v>
      </c>
      <c r="AK22" s="1318">
        <v>165</v>
      </c>
      <c r="AL22" s="1318">
        <v>46</v>
      </c>
      <c r="AM22" s="1318">
        <v>211</v>
      </c>
    </row>
    <row r="23" spans="1:39" ht="12.75" customHeight="1" x14ac:dyDescent="0.2">
      <c r="A23" s="951" t="s">
        <v>824</v>
      </c>
      <c r="B23" s="945" t="s">
        <v>1090</v>
      </c>
      <c r="C23" s="953" t="s">
        <v>863</v>
      </c>
      <c r="D23" s="184" t="s">
        <v>1590</v>
      </c>
      <c r="E23" s="1406" t="s">
        <v>1747</v>
      </c>
      <c r="F23" s="953" t="s">
        <v>917</v>
      </c>
      <c r="G23" s="1090" t="s">
        <v>796</v>
      </c>
      <c r="H23" s="920"/>
      <c r="I23" s="964"/>
      <c r="J23" s="75">
        <f>SUM(H23:I23)</f>
        <v>0</v>
      </c>
      <c r="K23" s="1090"/>
      <c r="L23" s="920"/>
      <c r="M23" s="964"/>
      <c r="N23" s="35">
        <f>SUM(L23:M23)</f>
        <v>0</v>
      </c>
      <c r="O23" s="964"/>
      <c r="P23" s="964"/>
      <c r="Q23" s="964"/>
      <c r="R23" s="964"/>
      <c r="S23" s="964"/>
      <c r="T23" s="964"/>
      <c r="U23" s="964"/>
      <c r="V23" s="964"/>
      <c r="W23" s="964"/>
      <c r="X23" s="964"/>
      <c r="Y23" s="923"/>
      <c r="Z23" s="923"/>
      <c r="AA23" s="923"/>
      <c r="AB23" s="964"/>
      <c r="AC23" s="316">
        <f t="shared" si="0"/>
        <v>0</v>
      </c>
      <c r="AD23" s="316">
        <f t="shared" si="0"/>
        <v>0</v>
      </c>
      <c r="AE23" s="316">
        <f>SUM(AC23:AD23)</f>
        <v>0</v>
      </c>
      <c r="AF23" s="964"/>
      <c r="AG23" s="924"/>
      <c r="AH23" s="924"/>
      <c r="AI23" s="923"/>
      <c r="AK23" s="1318">
        <v>0</v>
      </c>
      <c r="AL23" s="1318">
        <v>0</v>
      </c>
      <c r="AM23" s="1318">
        <v>0</v>
      </c>
    </row>
    <row r="24" spans="1:39" ht="12.75" customHeight="1" x14ac:dyDescent="0.2">
      <c r="A24" s="52"/>
      <c r="B24" s="95"/>
      <c r="C24" s="127"/>
      <c r="D24" s="639"/>
      <c r="E24" s="1406"/>
      <c r="F24" s="1085"/>
      <c r="G24" s="1085"/>
      <c r="H24" s="35"/>
      <c r="I24" s="75"/>
      <c r="J24" s="75"/>
      <c r="K24" s="1090"/>
      <c r="L24" s="35"/>
      <c r="M24" s="75"/>
      <c r="N24" s="35"/>
      <c r="O24" s="75"/>
      <c r="P24" s="75"/>
      <c r="Q24" s="75"/>
      <c r="R24" s="75"/>
      <c r="S24" s="75"/>
      <c r="T24" s="75"/>
      <c r="U24" s="75"/>
      <c r="V24" s="75"/>
      <c r="W24" s="75"/>
      <c r="X24" s="75"/>
      <c r="Y24" s="677"/>
      <c r="Z24" s="677"/>
      <c r="AA24" s="677"/>
      <c r="AB24" s="75"/>
      <c r="AC24" s="316"/>
      <c r="AD24" s="316"/>
      <c r="AE24" s="316"/>
      <c r="AF24" s="75"/>
      <c r="AG24" s="677"/>
      <c r="AH24" s="677"/>
      <c r="AI24" s="677"/>
      <c r="AK24" s="1318"/>
      <c r="AL24" s="1318"/>
      <c r="AM24" s="1318"/>
    </row>
    <row r="25" spans="1:39" ht="12.75" customHeight="1" x14ac:dyDescent="0.2">
      <c r="A25" s="52"/>
      <c r="B25" s="105" t="s">
        <v>209</v>
      </c>
      <c r="C25" s="184" t="s">
        <v>903</v>
      </c>
      <c r="D25" s="639"/>
      <c r="E25" s="1406"/>
      <c r="F25" s="1085" t="s">
        <v>983</v>
      </c>
      <c r="G25" s="1085"/>
      <c r="H25" s="151">
        <f t="shared" ref="H25:AD25" si="1">SUM(H17:H24)</f>
        <v>0</v>
      </c>
      <c r="I25" s="151">
        <f t="shared" si="1"/>
        <v>0</v>
      </c>
      <c r="J25" s="151">
        <f t="shared" si="1"/>
        <v>0</v>
      </c>
      <c r="K25" s="314"/>
      <c r="L25" s="151">
        <f t="shared" si="1"/>
        <v>0</v>
      </c>
      <c r="M25" s="151">
        <f t="shared" si="1"/>
        <v>0</v>
      </c>
      <c r="N25" s="151">
        <f t="shared" si="1"/>
        <v>0</v>
      </c>
      <c r="O25" s="314">
        <f t="shared" si="1"/>
        <v>0</v>
      </c>
      <c r="P25" s="314">
        <f t="shared" si="1"/>
        <v>0</v>
      </c>
      <c r="Q25" s="314">
        <f t="shared" si="1"/>
        <v>0</v>
      </c>
      <c r="R25" s="314">
        <f t="shared" si="1"/>
        <v>0</v>
      </c>
      <c r="S25" s="314">
        <f t="shared" si="1"/>
        <v>0</v>
      </c>
      <c r="T25" s="314">
        <f t="shared" si="1"/>
        <v>0</v>
      </c>
      <c r="U25" s="314"/>
      <c r="V25" s="314">
        <f t="shared" si="1"/>
        <v>0</v>
      </c>
      <c r="W25" s="314">
        <f t="shared" si="1"/>
        <v>0</v>
      </c>
      <c r="X25" s="314">
        <f t="shared" si="1"/>
        <v>0</v>
      </c>
      <c r="Y25" s="314">
        <f t="shared" si="1"/>
        <v>0</v>
      </c>
      <c r="Z25" s="314">
        <f t="shared" si="1"/>
        <v>0</v>
      </c>
      <c r="AA25" s="314">
        <f t="shared" si="1"/>
        <v>0</v>
      </c>
      <c r="AB25" s="314"/>
      <c r="AC25" s="314">
        <f t="shared" si="1"/>
        <v>0</v>
      </c>
      <c r="AD25" s="314">
        <f t="shared" si="1"/>
        <v>0</v>
      </c>
      <c r="AE25" s="314">
        <f>SUM(AE17:AE24)</f>
        <v>0</v>
      </c>
      <c r="AF25" s="314">
        <f t="shared" ref="AF25:AI25" si="2">SUM(AF17:AF24)</f>
        <v>0</v>
      </c>
      <c r="AG25" s="314">
        <f t="shared" si="2"/>
        <v>0</v>
      </c>
      <c r="AH25" s="314">
        <f t="shared" si="2"/>
        <v>0</v>
      </c>
      <c r="AI25" s="314">
        <f t="shared" si="2"/>
        <v>0</v>
      </c>
      <c r="AK25" s="1350">
        <v>666468</v>
      </c>
      <c r="AL25" s="1350">
        <v>4623</v>
      </c>
      <c r="AM25" s="1350">
        <v>671091</v>
      </c>
    </row>
    <row r="26" spans="1:39" x14ac:dyDescent="0.2">
      <c r="A26" s="52"/>
      <c r="B26" s="105"/>
      <c r="C26" s="184"/>
      <c r="D26" s="639"/>
      <c r="E26" s="1406"/>
      <c r="F26" s="1085"/>
      <c r="G26" s="1085"/>
      <c r="H26" s="151"/>
      <c r="I26" s="151"/>
      <c r="J26" s="151"/>
      <c r="K26" s="1090"/>
      <c r="L26" s="151"/>
      <c r="M26" s="151"/>
      <c r="N26" s="151"/>
      <c r="O26" s="151"/>
      <c r="P26" s="151"/>
      <c r="Q26" s="151"/>
      <c r="R26" s="151"/>
      <c r="S26" s="151"/>
      <c r="T26" s="151"/>
      <c r="U26" s="151"/>
      <c r="V26" s="151"/>
      <c r="W26" s="151"/>
      <c r="X26" s="151"/>
      <c r="Y26" s="714"/>
      <c r="Z26" s="714"/>
      <c r="AA26" s="714"/>
      <c r="AB26" s="151"/>
      <c r="AC26" s="151"/>
      <c r="AD26" s="151"/>
      <c r="AE26" s="151"/>
      <c r="AF26" s="151"/>
      <c r="AG26" s="714"/>
      <c r="AH26" s="714"/>
      <c r="AI26" s="714"/>
      <c r="AK26" s="1327"/>
      <c r="AL26" s="1327"/>
      <c r="AM26" s="1327"/>
    </row>
    <row r="27" spans="1:39" x14ac:dyDescent="0.2">
      <c r="A27" s="307" t="s">
        <v>824</v>
      </c>
      <c r="B27" s="945" t="s">
        <v>1533</v>
      </c>
      <c r="C27" s="953" t="s">
        <v>837</v>
      </c>
      <c r="D27" s="184" t="s">
        <v>1590</v>
      </c>
      <c r="E27" s="1406" t="s">
        <v>1747</v>
      </c>
      <c r="F27" s="1071" t="s">
        <v>987</v>
      </c>
      <c r="G27" s="1085" t="s">
        <v>796</v>
      </c>
      <c r="H27" s="151"/>
      <c r="I27" s="151"/>
      <c r="J27" s="151"/>
      <c r="K27" s="1090"/>
      <c r="L27" s="151"/>
      <c r="M27" s="151"/>
      <c r="N27" s="35">
        <f t="shared" ref="N27:N34" si="3">SUM(L27:M27)</f>
        <v>0</v>
      </c>
      <c r="O27" s="151"/>
      <c r="P27" s="35"/>
      <c r="Q27" s="35"/>
      <c r="R27" s="151"/>
      <c r="S27" s="75"/>
      <c r="T27" s="75"/>
      <c r="U27" s="151"/>
      <c r="V27" s="151"/>
      <c r="W27" s="151"/>
      <c r="X27" s="151"/>
      <c r="Y27" s="696">
        <f t="shared" ref="Y27:Z33" si="4">L27+P27+S27+V27</f>
        <v>0</v>
      </c>
      <c r="Z27" s="696">
        <f t="shared" si="4"/>
        <v>0</v>
      </c>
      <c r="AA27" s="696">
        <f>SUM(Y27:Z27)</f>
        <v>0</v>
      </c>
      <c r="AB27" s="151"/>
      <c r="AC27" s="35">
        <f t="shared" ref="AC27:AD34" si="5">L27+P27+S27+V27</f>
        <v>0</v>
      </c>
      <c r="AD27" s="35">
        <f t="shared" si="5"/>
        <v>0</v>
      </c>
      <c r="AE27" s="35">
        <f t="shared" ref="AE27:AE34" si="6">SUM(AC27:AD27)</f>
        <v>0</v>
      </c>
      <c r="AF27" s="151"/>
      <c r="AG27" s="702">
        <f t="shared" ref="AG27:AH33" si="7">Y27-AC27</f>
        <v>0</v>
      </c>
      <c r="AH27" s="702">
        <f t="shared" si="7"/>
        <v>0</v>
      </c>
      <c r="AI27" s="696">
        <f>SUM(AG27:AH27)</f>
        <v>0</v>
      </c>
      <c r="AK27" s="1306">
        <v>190</v>
      </c>
      <c r="AL27" s="1306">
        <v>51</v>
      </c>
      <c r="AM27" s="1306">
        <v>241</v>
      </c>
    </row>
    <row r="28" spans="1:39" x14ac:dyDescent="0.2">
      <c r="A28" s="307" t="s">
        <v>824</v>
      </c>
      <c r="B28" s="52" t="s">
        <v>272</v>
      </c>
      <c r="C28" s="56" t="s">
        <v>848</v>
      </c>
      <c r="D28" s="184" t="s">
        <v>1590</v>
      </c>
      <c r="E28" s="1406" t="s">
        <v>1747</v>
      </c>
      <c r="F28" s="1065" t="s">
        <v>773</v>
      </c>
      <c r="G28" s="1085" t="s">
        <v>796</v>
      </c>
      <c r="H28" s="1016"/>
      <c r="I28" s="1016"/>
      <c r="J28" s="1016"/>
      <c r="K28" s="1090"/>
      <c r="L28" s="1016"/>
      <c r="M28" s="1016"/>
      <c r="N28" s="35">
        <f t="shared" si="3"/>
        <v>0</v>
      </c>
      <c r="O28" s="1016"/>
      <c r="P28" s="920"/>
      <c r="Q28" s="920"/>
      <c r="R28" s="1016"/>
      <c r="S28" s="964"/>
      <c r="T28" s="964"/>
      <c r="U28" s="1016"/>
      <c r="V28" s="1016"/>
      <c r="W28" s="1016"/>
      <c r="X28" s="1016"/>
      <c r="Y28" s="696">
        <f t="shared" si="4"/>
        <v>0</v>
      </c>
      <c r="Z28" s="696">
        <f t="shared" si="4"/>
        <v>0</v>
      </c>
      <c r="AA28" s="696">
        <f t="shared" ref="AA28:AA30" si="8">SUM(Y28:Z28)</f>
        <v>0</v>
      </c>
      <c r="AB28" s="1016"/>
      <c r="AC28" s="35">
        <f t="shared" ref="AC28" si="9">L28+P28+S28+V28</f>
        <v>0</v>
      </c>
      <c r="AD28" s="35">
        <f t="shared" ref="AD28" si="10">M28+Q28+T28+W28</f>
        <v>0</v>
      </c>
      <c r="AE28" s="35">
        <f t="shared" ref="AE28" si="11">SUM(AC28:AD28)</f>
        <v>0</v>
      </c>
      <c r="AF28" s="151"/>
      <c r="AG28" s="702">
        <f t="shared" ref="AG28" si="12">Y28-AC28</f>
        <v>0</v>
      </c>
      <c r="AH28" s="702">
        <f t="shared" ref="AH28" si="13">Z28-AD28</f>
        <v>0</v>
      </c>
      <c r="AI28" s="696">
        <f>SUM(AG28:AH28)</f>
        <v>0</v>
      </c>
      <c r="AK28" s="1306">
        <v>0</v>
      </c>
      <c r="AL28" s="1306">
        <v>0</v>
      </c>
      <c r="AM28" s="1306">
        <v>0</v>
      </c>
    </row>
    <row r="29" spans="1:39" ht="13.5" customHeight="1" x14ac:dyDescent="0.2">
      <c r="A29" s="307" t="s">
        <v>824</v>
      </c>
      <c r="B29" s="945" t="s">
        <v>967</v>
      </c>
      <c r="C29" s="953" t="s">
        <v>968</v>
      </c>
      <c r="D29" s="184" t="s">
        <v>1590</v>
      </c>
      <c r="E29" s="1406" t="s">
        <v>1747</v>
      </c>
      <c r="F29" s="1065" t="s">
        <v>773</v>
      </c>
      <c r="G29" s="1085" t="s">
        <v>796</v>
      </c>
      <c r="H29" s="995"/>
      <c r="I29" s="995"/>
      <c r="J29" s="75">
        <f t="shared" ref="J29:J31" si="14">SUM(H29:I29)</f>
        <v>0</v>
      </c>
      <c r="K29" s="1090"/>
      <c r="L29" s="995"/>
      <c r="M29" s="995"/>
      <c r="N29" s="35">
        <f t="shared" si="3"/>
        <v>0</v>
      </c>
      <c r="O29" s="1016"/>
      <c r="P29" s="920"/>
      <c r="Q29" s="920"/>
      <c r="R29" s="1016"/>
      <c r="S29" s="964"/>
      <c r="T29" s="964"/>
      <c r="U29" s="1016"/>
      <c r="V29" s="1016"/>
      <c r="W29" s="1016"/>
      <c r="X29" s="1016"/>
      <c r="Y29" s="696">
        <f t="shared" si="4"/>
        <v>0</v>
      </c>
      <c r="Z29" s="696">
        <f t="shared" si="4"/>
        <v>0</v>
      </c>
      <c r="AA29" s="696">
        <f t="shared" si="8"/>
        <v>0</v>
      </c>
      <c r="AB29" s="1016"/>
      <c r="AC29" s="35">
        <f t="shared" ref="AC29" si="15">L29+P29+S29+V29</f>
        <v>0</v>
      </c>
      <c r="AD29" s="35">
        <f t="shared" ref="AD29" si="16">M29+Q29+T29+W29</f>
        <v>0</v>
      </c>
      <c r="AE29" s="35">
        <f t="shared" si="6"/>
        <v>0</v>
      </c>
      <c r="AF29" s="1016"/>
      <c r="AG29" s="924"/>
      <c r="AH29" s="924"/>
      <c r="AI29" s="923"/>
      <c r="AK29" s="1306">
        <v>598</v>
      </c>
      <c r="AL29" s="1306">
        <v>162</v>
      </c>
      <c r="AM29" s="1306">
        <v>760</v>
      </c>
    </row>
    <row r="30" spans="1:39" ht="13.5" customHeight="1" x14ac:dyDescent="0.2">
      <c r="A30" s="307" t="s">
        <v>824</v>
      </c>
      <c r="B30" s="52" t="s">
        <v>135</v>
      </c>
      <c r="C30" s="56" t="s">
        <v>841</v>
      </c>
      <c r="D30" s="184" t="s">
        <v>1590</v>
      </c>
      <c r="E30" s="1406" t="s">
        <v>1747</v>
      </c>
      <c r="F30" s="1065" t="s">
        <v>774</v>
      </c>
      <c r="G30" s="1085" t="s">
        <v>796</v>
      </c>
      <c r="H30" s="151"/>
      <c r="I30" s="151"/>
      <c r="J30" s="75">
        <f t="shared" si="14"/>
        <v>0</v>
      </c>
      <c r="K30" s="1090"/>
      <c r="L30" s="151"/>
      <c r="M30" s="151"/>
      <c r="N30" s="35">
        <f t="shared" si="3"/>
        <v>0</v>
      </c>
      <c r="O30" s="151"/>
      <c r="P30" s="35"/>
      <c r="Q30" s="35"/>
      <c r="R30" s="151"/>
      <c r="S30" s="75"/>
      <c r="T30" s="75"/>
      <c r="U30" s="151"/>
      <c r="V30" s="151"/>
      <c r="W30" s="151"/>
      <c r="X30" s="151"/>
      <c r="Y30" s="696">
        <f t="shared" si="4"/>
        <v>0</v>
      </c>
      <c r="Z30" s="696">
        <f t="shared" si="4"/>
        <v>0</v>
      </c>
      <c r="AA30" s="696">
        <f t="shared" si="8"/>
        <v>0</v>
      </c>
      <c r="AB30" s="151"/>
      <c r="AC30" s="35">
        <f>L30+P30+S30+V30</f>
        <v>0</v>
      </c>
      <c r="AD30" s="35">
        <f>M30+Q30+T30+W30</f>
        <v>0</v>
      </c>
      <c r="AE30" s="35">
        <f t="shared" si="6"/>
        <v>0</v>
      </c>
      <c r="AF30" s="151"/>
      <c r="AG30" s="702">
        <f t="shared" si="7"/>
        <v>0</v>
      </c>
      <c r="AH30" s="702">
        <f t="shared" si="7"/>
        <v>0</v>
      </c>
      <c r="AI30" s="696">
        <f>SUM(AG30:AH30)</f>
        <v>0</v>
      </c>
      <c r="AK30" s="1306">
        <v>154</v>
      </c>
      <c r="AL30" s="1306">
        <v>42</v>
      </c>
      <c r="AM30" s="1306">
        <v>196</v>
      </c>
    </row>
    <row r="31" spans="1:39" ht="13.5" customHeight="1" x14ac:dyDescent="0.2">
      <c r="A31" s="307" t="s">
        <v>824</v>
      </c>
      <c r="B31" s="52" t="s">
        <v>1264</v>
      </c>
      <c r="C31" s="56" t="s">
        <v>1263</v>
      </c>
      <c r="D31" s="184" t="s">
        <v>1590</v>
      </c>
      <c r="E31" s="1406" t="s">
        <v>1747</v>
      </c>
      <c r="F31" s="1065" t="s">
        <v>1010</v>
      </c>
      <c r="G31" s="1085" t="s">
        <v>796</v>
      </c>
      <c r="H31" s="151"/>
      <c r="I31" s="151"/>
      <c r="J31" s="75">
        <f t="shared" si="14"/>
        <v>0</v>
      </c>
      <c r="K31" s="1090"/>
      <c r="L31" s="151"/>
      <c r="M31" s="151"/>
      <c r="N31" s="35">
        <f t="shared" si="3"/>
        <v>0</v>
      </c>
      <c r="O31" s="151"/>
      <c r="P31" s="75"/>
      <c r="Q31" s="35"/>
      <c r="R31" s="151"/>
      <c r="S31" s="75"/>
      <c r="T31" s="75"/>
      <c r="U31" s="151"/>
      <c r="V31" s="151"/>
      <c r="W31" s="151"/>
      <c r="X31" s="151"/>
      <c r="Y31" s="696">
        <f t="shared" si="4"/>
        <v>0</v>
      </c>
      <c r="Z31" s="696">
        <f t="shared" si="4"/>
        <v>0</v>
      </c>
      <c r="AA31" s="696">
        <f>SUM(Y31:Z31)</f>
        <v>0</v>
      </c>
      <c r="AB31" s="151"/>
      <c r="AC31" s="35">
        <f t="shared" si="5"/>
        <v>0</v>
      </c>
      <c r="AD31" s="35">
        <f t="shared" si="5"/>
        <v>0</v>
      </c>
      <c r="AE31" s="35">
        <f t="shared" si="6"/>
        <v>0</v>
      </c>
      <c r="AF31" s="151"/>
      <c r="AG31" s="702">
        <f t="shared" si="7"/>
        <v>0</v>
      </c>
      <c r="AH31" s="702">
        <f t="shared" si="7"/>
        <v>0</v>
      </c>
      <c r="AI31" s="696">
        <f>SUM(AG31:AH31)</f>
        <v>0</v>
      </c>
      <c r="AK31" s="1306">
        <v>175326</v>
      </c>
      <c r="AL31" s="1306">
        <v>0</v>
      </c>
      <c r="AM31" s="1306">
        <v>175326</v>
      </c>
    </row>
    <row r="32" spans="1:39" ht="13.5" customHeight="1" x14ac:dyDescent="0.2">
      <c r="A32" s="307" t="s">
        <v>824</v>
      </c>
      <c r="B32" s="52" t="s">
        <v>965</v>
      </c>
      <c r="C32" s="56" t="s">
        <v>892</v>
      </c>
      <c r="D32" s="184" t="s">
        <v>1590</v>
      </c>
      <c r="E32" s="1406" t="s">
        <v>1747</v>
      </c>
      <c r="F32" s="1065" t="s">
        <v>776</v>
      </c>
      <c r="G32" s="1085" t="s">
        <v>796</v>
      </c>
      <c r="H32" s="145"/>
      <c r="I32" s="145"/>
      <c r="J32" s="75">
        <f>SUM(H32:I32)</f>
        <v>0</v>
      </c>
      <c r="K32" s="1090"/>
      <c r="L32" s="145"/>
      <c r="M32" s="145"/>
      <c r="N32" s="35">
        <f t="shared" si="3"/>
        <v>0</v>
      </c>
      <c r="O32" s="151"/>
      <c r="P32" s="35"/>
      <c r="Q32" s="35"/>
      <c r="R32" s="151"/>
      <c r="S32" s="964"/>
      <c r="T32" s="593"/>
      <c r="U32" s="151"/>
      <c r="V32" s="151"/>
      <c r="W32" s="151"/>
      <c r="X32" s="151"/>
      <c r="Y32" s="696">
        <f t="shared" si="4"/>
        <v>0</v>
      </c>
      <c r="Z32" s="696">
        <f t="shared" si="4"/>
        <v>0</v>
      </c>
      <c r="AA32" s="696">
        <f>SUM(Y32:Z32)</f>
        <v>0</v>
      </c>
      <c r="AB32" s="151"/>
      <c r="AC32" s="35">
        <f t="shared" si="5"/>
        <v>0</v>
      </c>
      <c r="AD32" s="35">
        <f t="shared" si="5"/>
        <v>0</v>
      </c>
      <c r="AE32" s="35">
        <f t="shared" si="6"/>
        <v>0</v>
      </c>
      <c r="AF32" s="151"/>
      <c r="AG32" s="702">
        <f t="shared" si="7"/>
        <v>0</v>
      </c>
      <c r="AH32" s="702">
        <f t="shared" si="7"/>
        <v>0</v>
      </c>
      <c r="AI32" s="696">
        <f>SUM(AG32:AH32)</f>
        <v>0</v>
      </c>
      <c r="AK32" s="1306">
        <v>400</v>
      </c>
      <c r="AL32" s="1306">
        <v>0</v>
      </c>
      <c r="AM32" s="1306">
        <v>400</v>
      </c>
    </row>
    <row r="33" spans="1:39" ht="13.5" customHeight="1" x14ac:dyDescent="0.2">
      <c r="A33" s="307" t="s">
        <v>824</v>
      </c>
      <c r="B33" s="945" t="s">
        <v>1078</v>
      </c>
      <c r="C33" s="953" t="s">
        <v>933</v>
      </c>
      <c r="D33" s="184" t="s">
        <v>1590</v>
      </c>
      <c r="E33" s="1406" t="s">
        <v>1747</v>
      </c>
      <c r="F33" s="1089" t="s">
        <v>776</v>
      </c>
      <c r="G33" s="1085" t="s">
        <v>796</v>
      </c>
      <c r="H33" s="145"/>
      <c r="I33" s="151"/>
      <c r="J33" s="75">
        <f>SUM(H33:I33)</f>
        <v>0</v>
      </c>
      <c r="K33" s="1090"/>
      <c r="L33" s="145"/>
      <c r="M33" s="151"/>
      <c r="N33" s="35">
        <f t="shared" si="3"/>
        <v>0</v>
      </c>
      <c r="O33" s="151"/>
      <c r="P33" s="35"/>
      <c r="Q33" s="35"/>
      <c r="R33" s="151"/>
      <c r="S33" s="964"/>
      <c r="T33" s="75"/>
      <c r="U33" s="151"/>
      <c r="V33" s="151"/>
      <c r="W33" s="151"/>
      <c r="X33" s="151"/>
      <c r="Y33" s="696">
        <f t="shared" si="4"/>
        <v>0</v>
      </c>
      <c r="Z33" s="696">
        <f t="shared" si="4"/>
        <v>0</v>
      </c>
      <c r="AA33" s="696">
        <f>SUM(Y33:Z33)</f>
        <v>0</v>
      </c>
      <c r="AB33" s="151"/>
      <c r="AC33" s="35">
        <f t="shared" si="5"/>
        <v>0</v>
      </c>
      <c r="AD33" s="35">
        <f t="shared" si="5"/>
        <v>0</v>
      </c>
      <c r="AE33" s="35">
        <f t="shared" si="6"/>
        <v>0</v>
      </c>
      <c r="AF33" s="151"/>
      <c r="AG33" s="702">
        <f t="shared" si="7"/>
        <v>0</v>
      </c>
      <c r="AH33" s="702">
        <f t="shared" si="7"/>
        <v>0</v>
      </c>
      <c r="AI33" s="696">
        <f>SUM(AG33:AH33)</f>
        <v>0</v>
      </c>
      <c r="AK33" s="1306">
        <v>40</v>
      </c>
      <c r="AL33" s="1306">
        <v>0</v>
      </c>
      <c r="AM33" s="1306">
        <v>40</v>
      </c>
    </row>
    <row r="34" spans="1:39" ht="12.75" customHeight="1" x14ac:dyDescent="0.2">
      <c r="A34" s="307" t="s">
        <v>824</v>
      </c>
      <c r="B34" s="945" t="s">
        <v>742</v>
      </c>
      <c r="C34" s="954" t="s">
        <v>1266</v>
      </c>
      <c r="D34" s="184" t="s">
        <v>1590</v>
      </c>
      <c r="E34" s="1406" t="s">
        <v>1747</v>
      </c>
      <c r="F34" s="1090" t="s">
        <v>776</v>
      </c>
      <c r="G34" s="1085" t="s">
        <v>796</v>
      </c>
      <c r="H34" s="151"/>
      <c r="I34" s="151"/>
      <c r="J34" s="151"/>
      <c r="K34" s="1090"/>
      <c r="L34" s="151"/>
      <c r="M34" s="151"/>
      <c r="N34" s="35">
        <f t="shared" si="3"/>
        <v>0</v>
      </c>
      <c r="O34" s="151"/>
      <c r="P34" s="145"/>
      <c r="Q34" s="145"/>
      <c r="R34" s="151"/>
      <c r="S34" s="145"/>
      <c r="T34" s="145"/>
      <c r="U34" s="151"/>
      <c r="V34" s="151"/>
      <c r="W34" s="151"/>
      <c r="X34" s="151"/>
      <c r="Y34" s="714"/>
      <c r="Z34" s="714"/>
      <c r="AA34" s="714"/>
      <c r="AB34" s="151"/>
      <c r="AC34" s="35">
        <f t="shared" si="5"/>
        <v>0</v>
      </c>
      <c r="AD34" s="35">
        <f t="shared" ref="AD34" si="17">M34+Q34+T34+W34</f>
        <v>0</v>
      </c>
      <c r="AE34" s="35">
        <f t="shared" si="6"/>
        <v>0</v>
      </c>
      <c r="AF34" s="151"/>
      <c r="AG34" s="714"/>
      <c r="AH34" s="714"/>
      <c r="AI34" s="714"/>
      <c r="AK34" s="1306">
        <v>57</v>
      </c>
      <c r="AL34" s="1306">
        <v>1</v>
      </c>
      <c r="AM34" s="1306">
        <v>58</v>
      </c>
    </row>
    <row r="35" spans="1:39" ht="12.75" customHeight="1" x14ac:dyDescent="0.2">
      <c r="A35" s="945"/>
      <c r="B35" s="1021"/>
      <c r="C35" s="978"/>
      <c r="D35" s="1259"/>
      <c r="E35" s="1406"/>
      <c r="F35" s="1090"/>
      <c r="G35" s="1090"/>
      <c r="H35" s="1016"/>
      <c r="I35" s="1016"/>
      <c r="J35" s="1016"/>
      <c r="K35" s="1090"/>
      <c r="L35" s="1016"/>
      <c r="M35" s="1016"/>
      <c r="N35" s="1016"/>
      <c r="O35" s="1016"/>
      <c r="P35" s="1016"/>
      <c r="Q35" s="1016"/>
      <c r="R35" s="1016"/>
      <c r="S35" s="1016"/>
      <c r="T35" s="1016"/>
      <c r="U35" s="1016"/>
      <c r="V35" s="1016"/>
      <c r="W35" s="1016"/>
      <c r="X35" s="1016"/>
      <c r="Y35" s="1056"/>
      <c r="Z35" s="1056"/>
      <c r="AA35" s="1056"/>
      <c r="AB35" s="1016"/>
      <c r="AC35" s="1016"/>
      <c r="AD35" s="1016"/>
      <c r="AE35" s="1016"/>
      <c r="AF35" s="1016"/>
      <c r="AG35" s="1056"/>
      <c r="AH35" s="1056"/>
      <c r="AI35" s="1056"/>
      <c r="AK35" s="1327"/>
      <c r="AL35" s="1327"/>
      <c r="AM35" s="1327"/>
    </row>
    <row r="36" spans="1:39" ht="12.75" customHeight="1" x14ac:dyDescent="0.2">
      <c r="A36" s="52"/>
      <c r="B36" s="81" t="s">
        <v>316</v>
      </c>
      <c r="C36" s="579" t="s">
        <v>853</v>
      </c>
      <c r="D36" s="639"/>
      <c r="E36" s="1406"/>
      <c r="F36" s="1070" t="s">
        <v>775</v>
      </c>
      <c r="G36" s="1085"/>
      <c r="H36" s="151">
        <f>SUM(H27:H34)</f>
        <v>0</v>
      </c>
      <c r="I36" s="151">
        <f>SUM(I27:I34)</f>
        <v>0</v>
      </c>
      <c r="J36" s="151">
        <f>SUM(J27:J34)</f>
        <v>0</v>
      </c>
      <c r="K36" s="1090"/>
      <c r="L36" s="151">
        <f>SUM(L27:L34)</f>
        <v>0</v>
      </c>
      <c r="M36" s="151">
        <f>SUM(M27:M34)</f>
        <v>0</v>
      </c>
      <c r="N36" s="151">
        <f>SUM(N27:N34)</f>
        <v>0</v>
      </c>
      <c r="O36" s="151"/>
      <c r="P36" s="151">
        <f>SUM(P27:P34)</f>
        <v>0</v>
      </c>
      <c r="Q36" s="151">
        <f>SUM(Q27:Q34)</f>
        <v>0</v>
      </c>
      <c r="R36" s="151"/>
      <c r="S36" s="151">
        <f>SUM(S27:S34)</f>
        <v>0</v>
      </c>
      <c r="T36" s="151">
        <f>SUM(T27:T34)</f>
        <v>0</v>
      </c>
      <c r="U36" s="151"/>
      <c r="V36" s="151">
        <f t="shared" ref="V36:AE36" si="18">SUM(V27:V34)</f>
        <v>0</v>
      </c>
      <c r="W36" s="151">
        <f t="shared" si="18"/>
        <v>0</v>
      </c>
      <c r="X36" s="151"/>
      <c r="Y36" s="714">
        <f>SUM(Y27:Y34)</f>
        <v>0</v>
      </c>
      <c r="Z36" s="714">
        <f>SUM(Z27:Z34)</f>
        <v>0</v>
      </c>
      <c r="AA36" s="714">
        <f>SUM(AA27:AA34)</f>
        <v>0</v>
      </c>
      <c r="AB36" s="151"/>
      <c r="AC36" s="151">
        <f>SUM(AC27:AC34)</f>
        <v>0</v>
      </c>
      <c r="AD36" s="151">
        <f>SUM(AD27:AD34)</f>
        <v>0</v>
      </c>
      <c r="AE36" s="151">
        <f t="shared" si="18"/>
        <v>0</v>
      </c>
      <c r="AF36" s="151"/>
      <c r="AG36" s="714">
        <f>SUM(AG27:AG34)</f>
        <v>0</v>
      </c>
      <c r="AH36" s="714">
        <f>SUM(AH27:AH34)</f>
        <v>0</v>
      </c>
      <c r="AI36" s="714">
        <f>SUM(AI27:AI34)</f>
        <v>0</v>
      </c>
      <c r="AK36" s="1327">
        <v>176765</v>
      </c>
      <c r="AL36" s="1327">
        <v>256</v>
      </c>
      <c r="AM36" s="1327">
        <v>177021</v>
      </c>
    </row>
    <row r="37" spans="1:39" ht="12.75" customHeight="1" x14ac:dyDescent="0.2">
      <c r="A37" s="52"/>
      <c r="B37" s="105"/>
      <c r="C37" s="184"/>
      <c r="D37" s="639"/>
      <c r="E37" s="1406"/>
      <c r="F37" s="1085"/>
      <c r="G37" s="1085"/>
      <c r="H37" s="151"/>
      <c r="I37" s="151"/>
      <c r="J37" s="151"/>
      <c r="K37" s="1090"/>
      <c r="L37" s="151"/>
      <c r="M37" s="151"/>
      <c r="N37" s="151"/>
      <c r="O37" s="151"/>
      <c r="P37" s="151"/>
      <c r="Q37" s="151"/>
      <c r="R37" s="151"/>
      <c r="S37" s="151"/>
      <c r="T37" s="151"/>
      <c r="U37" s="151"/>
      <c r="V37" s="151"/>
      <c r="W37" s="151"/>
      <c r="X37" s="151"/>
      <c r="Y37" s="714"/>
      <c r="Z37" s="714"/>
      <c r="AA37" s="714"/>
      <c r="AB37" s="151"/>
      <c r="AC37" s="151"/>
      <c r="AD37" s="151"/>
      <c r="AE37" s="151"/>
      <c r="AF37" s="151"/>
      <c r="AG37" s="714"/>
      <c r="AH37" s="714"/>
      <c r="AI37" s="714"/>
      <c r="AK37" s="1327"/>
      <c r="AL37" s="1327"/>
      <c r="AM37" s="1327"/>
    </row>
    <row r="38" spans="1:39" x14ac:dyDescent="0.2">
      <c r="A38" s="52"/>
      <c r="B38" s="94" t="s">
        <v>111</v>
      </c>
      <c r="C38" s="160"/>
      <c r="D38" s="639"/>
      <c r="E38" s="1406"/>
      <c r="F38" s="1085"/>
      <c r="G38" s="1085"/>
      <c r="H38" s="37">
        <f>H25+H36</f>
        <v>0</v>
      </c>
      <c r="I38" s="37">
        <f t="shared" ref="I38:J38" si="19">I25+I36</f>
        <v>0</v>
      </c>
      <c r="J38" s="37">
        <f t="shared" si="19"/>
        <v>0</v>
      </c>
      <c r="K38" s="1090"/>
      <c r="L38" s="37">
        <f>L25+L36</f>
        <v>0</v>
      </c>
      <c r="M38" s="37">
        <f t="shared" ref="M38:AD38" si="20">M25+M36</f>
        <v>0</v>
      </c>
      <c r="N38" s="37">
        <f t="shared" si="20"/>
        <v>0</v>
      </c>
      <c r="O38" s="37"/>
      <c r="P38" s="37">
        <f t="shared" si="20"/>
        <v>0</v>
      </c>
      <c r="Q38" s="37">
        <f t="shared" si="20"/>
        <v>0</v>
      </c>
      <c r="R38" s="37"/>
      <c r="S38" s="37">
        <f t="shared" si="20"/>
        <v>0</v>
      </c>
      <c r="T38" s="37">
        <f t="shared" si="20"/>
        <v>0</v>
      </c>
      <c r="U38" s="37"/>
      <c r="V38" s="37">
        <f t="shared" si="20"/>
        <v>0</v>
      </c>
      <c r="W38" s="37">
        <f t="shared" si="20"/>
        <v>0</v>
      </c>
      <c r="X38" s="37"/>
      <c r="Y38" s="682">
        <f>Y25+Y36</f>
        <v>0</v>
      </c>
      <c r="Z38" s="682">
        <f>Z25+Z36</f>
        <v>0</v>
      </c>
      <c r="AA38" s="682">
        <f>AA25+AA36</f>
        <v>0</v>
      </c>
      <c r="AB38" s="37"/>
      <c r="AC38" s="37">
        <f t="shared" si="20"/>
        <v>0</v>
      </c>
      <c r="AD38" s="37">
        <f t="shared" si="20"/>
        <v>0</v>
      </c>
      <c r="AE38" s="37">
        <f>AE25+AE36</f>
        <v>0</v>
      </c>
      <c r="AF38" s="37"/>
      <c r="AG38" s="682">
        <f>AG25+AG36</f>
        <v>0</v>
      </c>
      <c r="AH38" s="682">
        <f>AH25+AH36</f>
        <v>0</v>
      </c>
      <c r="AI38" s="682">
        <f>AI25+AI36</f>
        <v>0</v>
      </c>
      <c r="AK38" s="1312">
        <v>843233</v>
      </c>
      <c r="AL38" s="1312">
        <v>4879</v>
      </c>
      <c r="AM38" s="1312">
        <v>848112</v>
      </c>
    </row>
    <row r="39" spans="1:39" x14ac:dyDescent="0.2">
      <c r="A39" s="52"/>
      <c r="B39" s="52"/>
      <c r="C39" s="56"/>
      <c r="D39" s="639"/>
      <c r="E39" s="1406"/>
      <c r="F39" s="1085"/>
      <c r="G39" s="1085"/>
      <c r="H39" s="23"/>
      <c r="I39" s="189"/>
      <c r="J39" s="189"/>
      <c r="K39" s="1090"/>
      <c r="L39" s="23"/>
      <c r="M39" s="189"/>
      <c r="N39" s="189"/>
      <c r="O39" s="189"/>
      <c r="P39" s="189"/>
      <c r="Q39" s="189"/>
      <c r="R39" s="189"/>
      <c r="S39" s="190"/>
      <c r="T39" s="190"/>
      <c r="U39" s="189"/>
      <c r="V39" s="189"/>
      <c r="W39" s="189"/>
      <c r="X39" s="189"/>
      <c r="Y39" s="713"/>
      <c r="Z39" s="713"/>
      <c r="AA39" s="713"/>
      <c r="AB39" s="189"/>
      <c r="AC39" s="189"/>
      <c r="AD39" s="189"/>
      <c r="AE39" s="189"/>
      <c r="AF39" s="189"/>
      <c r="AG39" s="713"/>
      <c r="AH39" s="713"/>
      <c r="AI39" s="713"/>
      <c r="AK39" s="1339"/>
      <c r="AL39" s="1339"/>
      <c r="AM39" s="1339"/>
    </row>
    <row r="40" spans="1:39" x14ac:dyDescent="0.2">
      <c r="A40" s="813"/>
      <c r="B40" s="901"/>
      <c r="C40" s="895"/>
      <c r="D40" s="1264"/>
      <c r="E40" s="1406"/>
      <c r="F40" s="1132"/>
      <c r="G40" s="1132"/>
      <c r="H40" s="798"/>
      <c r="I40" s="798"/>
      <c r="J40" s="798"/>
      <c r="K40" s="1090"/>
      <c r="L40" s="798"/>
      <c r="M40" s="798"/>
      <c r="N40" s="798"/>
      <c r="O40" s="798"/>
      <c r="P40" s="798"/>
      <c r="Q40" s="798"/>
      <c r="R40" s="798"/>
      <c r="S40" s="798"/>
      <c r="T40" s="798"/>
      <c r="U40" s="798"/>
      <c r="V40" s="798"/>
      <c r="W40" s="798"/>
      <c r="X40" s="798"/>
      <c r="Y40" s="799"/>
      <c r="Z40" s="799"/>
      <c r="AA40" s="799"/>
      <c r="AB40" s="798"/>
      <c r="AC40" s="798"/>
      <c r="AD40" s="798"/>
      <c r="AE40" s="798"/>
      <c r="AF40" s="798"/>
      <c r="AG40" s="799"/>
      <c r="AH40" s="799"/>
      <c r="AI40" s="799"/>
      <c r="AK40" s="1312"/>
      <c r="AL40" s="1312"/>
      <c r="AM40" s="1312"/>
    </row>
    <row r="41" spans="1:39" x14ac:dyDescent="0.2">
      <c r="A41" s="813"/>
      <c r="B41" s="901"/>
      <c r="C41" s="895"/>
      <c r="D41" s="1264"/>
      <c r="E41" s="1406"/>
      <c r="F41" s="1132"/>
      <c r="G41" s="1132"/>
      <c r="H41" s="798"/>
      <c r="I41" s="798"/>
      <c r="J41" s="798"/>
      <c r="K41" s="1090"/>
      <c r="L41" s="798"/>
      <c r="M41" s="798"/>
      <c r="N41" s="798"/>
      <c r="O41" s="798"/>
      <c r="P41" s="798"/>
      <c r="Q41" s="798"/>
      <c r="R41" s="798"/>
      <c r="S41" s="798"/>
      <c r="T41" s="798"/>
      <c r="U41" s="798"/>
      <c r="V41" s="798"/>
      <c r="W41" s="798"/>
      <c r="X41" s="798"/>
      <c r="Y41" s="799"/>
      <c r="Z41" s="799"/>
      <c r="AA41" s="799"/>
      <c r="AB41" s="798"/>
      <c r="AC41" s="798"/>
      <c r="AD41" s="798"/>
      <c r="AE41" s="798"/>
      <c r="AF41" s="798"/>
      <c r="AG41" s="799"/>
      <c r="AH41" s="799"/>
      <c r="AI41" s="799"/>
      <c r="AK41" s="1312"/>
      <c r="AL41" s="1312"/>
      <c r="AM41" s="1312"/>
    </row>
    <row r="42" spans="1:39" ht="12.75" customHeight="1" x14ac:dyDescent="0.2">
      <c r="A42" s="813"/>
      <c r="B42" s="94" t="s">
        <v>1436</v>
      </c>
      <c r="C42" s="895"/>
      <c r="D42" s="1264"/>
      <c r="E42" s="1406"/>
      <c r="F42" s="1132"/>
      <c r="G42" s="1132"/>
      <c r="H42" s="798">
        <f>H19</f>
        <v>0</v>
      </c>
      <c r="I42" s="798">
        <f t="shared" ref="I42:J42" si="21">I19</f>
        <v>0</v>
      </c>
      <c r="J42" s="798">
        <f t="shared" si="21"/>
        <v>0</v>
      </c>
      <c r="K42" s="1090"/>
      <c r="L42" s="798">
        <f>L19</f>
        <v>0</v>
      </c>
      <c r="M42" s="798">
        <f t="shared" ref="M42:N42" si="22">M19</f>
        <v>0</v>
      </c>
      <c r="N42" s="798">
        <f t="shared" si="22"/>
        <v>0</v>
      </c>
      <c r="O42" s="798"/>
      <c r="P42" s="798">
        <f t="shared" ref="P42:Q42" si="23">P19</f>
        <v>0</v>
      </c>
      <c r="Q42" s="798">
        <f t="shared" si="23"/>
        <v>0</v>
      </c>
      <c r="R42" s="798"/>
      <c r="S42" s="798">
        <f t="shared" ref="S42:T42" si="24">S19</f>
        <v>0</v>
      </c>
      <c r="T42" s="798">
        <f t="shared" si="24"/>
        <v>0</v>
      </c>
      <c r="U42" s="798"/>
      <c r="V42" s="798"/>
      <c r="W42" s="798"/>
      <c r="X42" s="798"/>
      <c r="Y42" s="799" t="e">
        <f>Y19+#REF!</f>
        <v>#REF!</v>
      </c>
      <c r="Z42" s="799" t="e">
        <f>Z19+#REF!</f>
        <v>#REF!</v>
      </c>
      <c r="AA42" s="799" t="e">
        <f>SUM(Y42:Z42)</f>
        <v>#REF!</v>
      </c>
      <c r="AB42" s="798"/>
      <c r="AC42" s="798">
        <f>AC19</f>
        <v>0</v>
      </c>
      <c r="AD42" s="798">
        <f t="shared" ref="AD42:AE44" si="25">AD19</f>
        <v>0</v>
      </c>
      <c r="AE42" s="798">
        <f t="shared" si="25"/>
        <v>0</v>
      </c>
      <c r="AF42" s="798"/>
      <c r="AG42" s="919" t="e">
        <f>AG19+#REF!</f>
        <v>#REF!</v>
      </c>
      <c r="AH42" s="919" t="e">
        <f>AH19+#REF!</f>
        <v>#REF!</v>
      </c>
      <c r="AI42" s="919" t="e">
        <f>SUM(AG42:AH42)</f>
        <v>#REF!</v>
      </c>
      <c r="AK42" s="1312">
        <v>314961</v>
      </c>
      <c r="AL42" s="1312">
        <v>0</v>
      </c>
      <c r="AM42" s="1312">
        <v>314961</v>
      </c>
    </row>
    <row r="43" spans="1:39" ht="12.75" customHeight="1" x14ac:dyDescent="0.2">
      <c r="A43" s="813"/>
      <c r="B43" s="901"/>
      <c r="C43" s="895"/>
      <c r="D43" s="1264"/>
      <c r="E43" s="1406"/>
      <c r="F43" s="1132"/>
      <c r="G43" s="1132"/>
      <c r="H43" s="798"/>
      <c r="I43" s="798"/>
      <c r="J43" s="798"/>
      <c r="K43" s="1090"/>
      <c r="L43" s="798"/>
      <c r="M43" s="798"/>
      <c r="N43" s="798"/>
      <c r="O43" s="798"/>
      <c r="P43" s="798"/>
      <c r="Q43" s="798"/>
      <c r="R43" s="798"/>
      <c r="S43" s="798"/>
      <c r="T43" s="798"/>
      <c r="U43" s="798"/>
      <c r="V43" s="798"/>
      <c r="W43" s="798"/>
      <c r="X43" s="798"/>
      <c r="Y43" s="799"/>
      <c r="Z43" s="799"/>
      <c r="AA43" s="799"/>
      <c r="AB43" s="798"/>
      <c r="AC43" s="798"/>
      <c r="AD43" s="798"/>
      <c r="AE43" s="798"/>
      <c r="AF43" s="798"/>
      <c r="AG43" s="799"/>
      <c r="AH43" s="799"/>
      <c r="AI43" s="799"/>
      <c r="AK43" s="1312"/>
      <c r="AL43" s="1312"/>
      <c r="AM43" s="1312"/>
    </row>
    <row r="44" spans="1:39" ht="12.75" customHeight="1" x14ac:dyDescent="0.2">
      <c r="A44" s="813"/>
      <c r="B44" s="94" t="s">
        <v>1505</v>
      </c>
      <c r="C44" s="895"/>
      <c r="D44" s="1264"/>
      <c r="E44" s="1406"/>
      <c r="F44" s="1132"/>
      <c r="G44" s="1132"/>
      <c r="H44" s="798">
        <f>H21</f>
        <v>0</v>
      </c>
      <c r="I44" s="798">
        <f t="shared" ref="I44:J44" si="26">I21</f>
        <v>0</v>
      </c>
      <c r="J44" s="798">
        <f t="shared" si="26"/>
        <v>0</v>
      </c>
      <c r="K44" s="1090"/>
      <c r="L44" s="798">
        <f>L21</f>
        <v>0</v>
      </c>
      <c r="M44" s="798">
        <f t="shared" ref="M44" si="27">M21</f>
        <v>0</v>
      </c>
      <c r="N44" s="798">
        <f>N21</f>
        <v>0</v>
      </c>
      <c r="O44" s="798"/>
      <c r="P44" s="798">
        <f t="shared" ref="P44:Q44" si="28">P21</f>
        <v>0</v>
      </c>
      <c r="Q44" s="798">
        <f t="shared" si="28"/>
        <v>0</v>
      </c>
      <c r="R44" s="798"/>
      <c r="S44" s="798">
        <f t="shared" ref="S44:T44" si="29">S21</f>
        <v>0</v>
      </c>
      <c r="T44" s="798">
        <f t="shared" si="29"/>
        <v>0</v>
      </c>
      <c r="U44" s="798"/>
      <c r="V44" s="798"/>
      <c r="W44" s="798"/>
      <c r="X44" s="798"/>
      <c r="Y44" s="799" t="e">
        <f>Y38+#REF!</f>
        <v>#REF!</v>
      </c>
      <c r="Z44" s="799" t="e">
        <f>Z38+#REF!</f>
        <v>#REF!</v>
      </c>
      <c r="AA44" s="799" t="e">
        <f>SUM(Y44:Z44)</f>
        <v>#REF!</v>
      </c>
      <c r="AB44" s="798"/>
      <c r="AC44" s="798">
        <f>AC21</f>
        <v>0</v>
      </c>
      <c r="AD44" s="798">
        <f t="shared" si="25"/>
        <v>0</v>
      </c>
      <c r="AE44" s="798">
        <f t="shared" si="25"/>
        <v>0</v>
      </c>
      <c r="AF44" s="798"/>
      <c r="AG44" s="919" t="e">
        <f>AG38+#REF!</f>
        <v>#REF!</v>
      </c>
      <c r="AH44" s="919" t="e">
        <f>AH38+#REF!</f>
        <v>#REF!</v>
      </c>
      <c r="AI44" s="919" t="e">
        <f>SUM(AG44:AH44)</f>
        <v>#REF!</v>
      </c>
      <c r="AK44" s="1312">
        <v>351342</v>
      </c>
      <c r="AL44" s="1312">
        <v>4577</v>
      </c>
      <c r="AM44" s="1312">
        <v>355919</v>
      </c>
    </row>
    <row r="45" spans="1:39" x14ac:dyDescent="0.2">
      <c r="A45" s="813"/>
      <c r="B45" s="901"/>
      <c r="C45" s="895"/>
      <c r="D45" s="1264"/>
      <c r="E45" s="1406"/>
      <c r="F45" s="1132"/>
      <c r="G45" s="1132"/>
      <c r="H45" s="798"/>
      <c r="I45" s="798"/>
      <c r="J45" s="798"/>
      <c r="K45" s="1090"/>
      <c r="L45" s="798"/>
      <c r="M45" s="798"/>
      <c r="N45" s="798"/>
      <c r="O45" s="798"/>
      <c r="P45" s="798"/>
      <c r="Q45" s="798"/>
      <c r="R45" s="798"/>
      <c r="S45" s="798"/>
      <c r="T45" s="798"/>
      <c r="U45" s="798"/>
      <c r="V45" s="798"/>
      <c r="W45" s="798"/>
      <c r="X45" s="798"/>
      <c r="Y45" s="799"/>
      <c r="Z45" s="799"/>
      <c r="AA45" s="799"/>
      <c r="AB45" s="798"/>
      <c r="AC45" s="798"/>
      <c r="AD45" s="798"/>
      <c r="AE45" s="798"/>
      <c r="AF45" s="798"/>
      <c r="AG45" s="799"/>
      <c r="AH45" s="799"/>
      <c r="AI45" s="799"/>
      <c r="AK45" s="1312"/>
      <c r="AL45" s="1312"/>
      <c r="AM45" s="1312"/>
    </row>
    <row r="46" spans="1:39" x14ac:dyDescent="0.2">
      <c r="A46" s="52"/>
      <c r="B46" s="22" t="s">
        <v>279</v>
      </c>
      <c r="C46" s="577"/>
      <c r="D46" s="639"/>
      <c r="E46" s="1406"/>
      <c r="F46" s="1085"/>
      <c r="G46" s="1085"/>
      <c r="H46" s="23"/>
      <c r="I46" s="189"/>
      <c r="J46" s="189"/>
      <c r="K46" s="1090"/>
      <c r="L46" s="23"/>
      <c r="M46" s="189"/>
      <c r="N46" s="189"/>
      <c r="O46" s="189"/>
      <c r="P46" s="189"/>
      <c r="Q46" s="189"/>
      <c r="R46" s="189"/>
      <c r="S46" s="190"/>
      <c r="T46" s="190"/>
      <c r="U46" s="189"/>
      <c r="V46" s="189"/>
      <c r="W46" s="189"/>
      <c r="X46" s="189"/>
      <c r="Y46" s="713"/>
      <c r="Z46" s="713"/>
      <c r="AA46" s="713"/>
      <c r="AB46" s="189"/>
      <c r="AC46" s="189"/>
      <c r="AD46" s="189"/>
      <c r="AE46" s="189"/>
      <c r="AF46" s="189"/>
      <c r="AG46" s="713"/>
      <c r="AH46" s="713"/>
      <c r="AI46" s="713"/>
      <c r="AK46" s="1339"/>
      <c r="AL46" s="1339"/>
      <c r="AM46" s="1339"/>
    </row>
    <row r="47" spans="1:39" hidden="1" x14ac:dyDescent="0.2">
      <c r="A47" s="52"/>
      <c r="B47" s="22"/>
      <c r="C47" s="577"/>
      <c r="D47" s="639"/>
      <c r="E47" s="1406"/>
      <c r="F47" s="1085"/>
      <c r="G47" s="1085"/>
      <c r="H47" s="23"/>
      <c r="I47" s="189"/>
      <c r="J47" s="189"/>
      <c r="K47" s="1090"/>
      <c r="L47" s="23"/>
      <c r="M47" s="189"/>
      <c r="N47" s="189"/>
      <c r="O47" s="189"/>
      <c r="P47" s="189"/>
      <c r="Q47" s="189"/>
      <c r="R47" s="189"/>
      <c r="S47" s="190"/>
      <c r="T47" s="190"/>
      <c r="U47" s="189"/>
      <c r="V47" s="189"/>
      <c r="W47" s="189"/>
      <c r="X47" s="189"/>
      <c r="Y47" s="713"/>
      <c r="Z47" s="713"/>
      <c r="AA47" s="713"/>
      <c r="AB47" s="189"/>
      <c r="AC47" s="189"/>
      <c r="AD47" s="189"/>
      <c r="AE47" s="189"/>
      <c r="AF47" s="189"/>
      <c r="AG47" s="713"/>
      <c r="AH47" s="713"/>
      <c r="AI47" s="713"/>
      <c r="AK47" s="1339"/>
      <c r="AL47" s="1339"/>
      <c r="AM47" s="1339"/>
    </row>
    <row r="48" spans="1:39" ht="12.75" customHeight="1" x14ac:dyDescent="0.2">
      <c r="A48" s="52"/>
      <c r="B48" s="22"/>
      <c r="C48" s="577"/>
      <c r="D48" s="639"/>
      <c r="E48" s="1406"/>
      <c r="F48" s="1085"/>
      <c r="G48" s="1085"/>
      <c r="H48" s="23"/>
      <c r="I48" s="189"/>
      <c r="J48" s="189"/>
      <c r="K48" s="1090"/>
      <c r="L48" s="23"/>
      <c r="M48" s="189"/>
      <c r="N48" s="189"/>
      <c r="O48" s="189"/>
      <c r="P48" s="189"/>
      <c r="Q48" s="189"/>
      <c r="R48" s="189"/>
      <c r="S48" s="190"/>
      <c r="T48" s="190"/>
      <c r="U48" s="189"/>
      <c r="V48" s="189"/>
      <c r="W48" s="189"/>
      <c r="X48" s="189"/>
      <c r="Y48" s="713"/>
      <c r="Z48" s="713"/>
      <c r="AA48" s="713"/>
      <c r="AB48" s="189"/>
      <c r="AC48" s="189"/>
      <c r="AD48" s="189"/>
      <c r="AE48" s="189"/>
      <c r="AF48" s="189"/>
      <c r="AG48" s="713"/>
      <c r="AH48" s="713"/>
      <c r="AI48" s="713"/>
      <c r="AK48" s="1339"/>
      <c r="AL48" s="1339"/>
      <c r="AM48" s="1339"/>
    </row>
    <row r="49" spans="1:39" ht="12.75" customHeight="1" x14ac:dyDescent="0.2">
      <c r="A49" s="52"/>
      <c r="B49" s="22" t="s">
        <v>644</v>
      </c>
      <c r="C49" s="577"/>
      <c r="D49" s="639"/>
      <c r="E49" s="1406"/>
      <c r="F49" s="1085"/>
      <c r="G49" s="1085"/>
      <c r="H49" s="23"/>
      <c r="I49" s="189"/>
      <c r="J49" s="189"/>
      <c r="K49" s="1090"/>
      <c r="L49" s="23"/>
      <c r="M49" s="189"/>
      <c r="N49" s="189"/>
      <c r="O49" s="189"/>
      <c r="P49" s="189"/>
      <c r="Q49" s="189"/>
      <c r="R49" s="189"/>
      <c r="S49" s="190"/>
      <c r="T49" s="190"/>
      <c r="U49" s="189"/>
      <c r="V49" s="189"/>
      <c r="W49" s="189"/>
      <c r="X49" s="189"/>
      <c r="Y49" s="713"/>
      <c r="Z49" s="713"/>
      <c r="AA49" s="713"/>
      <c r="AB49" s="189"/>
      <c r="AC49" s="189"/>
      <c r="AD49" s="189"/>
      <c r="AE49" s="189"/>
      <c r="AF49" s="189"/>
      <c r="AG49" s="713"/>
      <c r="AH49" s="713"/>
      <c r="AI49" s="713"/>
      <c r="AK49" s="1339"/>
      <c r="AL49" s="1339"/>
      <c r="AM49" s="1339"/>
    </row>
    <row r="50" spans="1:39" ht="12.75" customHeight="1" x14ac:dyDescent="0.2">
      <c r="A50" s="52"/>
      <c r="B50" s="52"/>
      <c r="C50" s="56"/>
      <c r="D50" s="639"/>
      <c r="E50" s="1406"/>
      <c r="F50" s="1085"/>
      <c r="G50" s="1085"/>
      <c r="H50" s="23"/>
      <c r="I50" s="189"/>
      <c r="J50" s="189"/>
      <c r="K50" s="1090"/>
      <c r="L50" s="23"/>
      <c r="M50" s="189"/>
      <c r="N50" s="189"/>
      <c r="O50" s="189"/>
      <c r="P50" s="189"/>
      <c r="Q50" s="189"/>
      <c r="R50" s="189"/>
      <c r="S50" s="190"/>
      <c r="T50" s="190"/>
      <c r="U50" s="189"/>
      <c r="V50" s="189"/>
      <c r="W50" s="189"/>
      <c r="X50" s="189"/>
      <c r="Y50" s="713"/>
      <c r="Z50" s="713"/>
      <c r="AA50" s="713"/>
      <c r="AB50" s="189"/>
      <c r="AC50" s="189"/>
      <c r="AD50" s="189"/>
      <c r="AE50" s="189"/>
      <c r="AF50" s="189"/>
      <c r="AG50" s="713"/>
      <c r="AH50" s="713"/>
      <c r="AI50" s="713"/>
      <c r="AK50" s="1339"/>
      <c r="AL50" s="1339"/>
      <c r="AM50" s="1339"/>
    </row>
    <row r="51" spans="1:39" ht="12.75" customHeight="1" x14ac:dyDescent="0.2">
      <c r="A51" s="813"/>
      <c r="B51" s="900" t="s">
        <v>1336</v>
      </c>
      <c r="C51" s="802"/>
      <c r="D51" s="1264"/>
      <c r="E51" s="1406"/>
      <c r="F51" s="1132"/>
      <c r="G51" s="1132"/>
      <c r="H51" s="892"/>
      <c r="I51" s="902"/>
      <c r="J51" s="902"/>
      <c r="K51" s="1090"/>
      <c r="L51" s="892"/>
      <c r="M51" s="902"/>
      <c r="N51" s="902"/>
      <c r="O51" s="902"/>
      <c r="P51" s="902"/>
      <c r="Q51" s="902"/>
      <c r="R51" s="902"/>
      <c r="S51" s="1353"/>
      <c r="T51" s="1353"/>
      <c r="U51" s="902"/>
      <c r="V51" s="902"/>
      <c r="W51" s="902"/>
      <c r="X51" s="902"/>
      <c r="Y51" s="903"/>
      <c r="Z51" s="903"/>
      <c r="AA51" s="903"/>
      <c r="AB51" s="902"/>
      <c r="AC51" s="902"/>
      <c r="AD51" s="902"/>
      <c r="AE51" s="902"/>
      <c r="AF51" s="902"/>
      <c r="AG51" s="903"/>
      <c r="AH51" s="903"/>
      <c r="AI51" s="903"/>
      <c r="AK51" s="1339"/>
      <c r="AL51" s="1339"/>
      <c r="AM51" s="1339"/>
    </row>
    <row r="52" spans="1:39" ht="12.75" customHeight="1" x14ac:dyDescent="0.2">
      <c r="A52" s="307" t="s">
        <v>824</v>
      </c>
      <c r="B52" s="321" t="s">
        <v>1491</v>
      </c>
      <c r="C52" s="987" t="s">
        <v>1492</v>
      </c>
      <c r="D52" s="184" t="s">
        <v>1590</v>
      </c>
      <c r="E52" s="1406" t="s">
        <v>1747</v>
      </c>
      <c r="F52" s="987" t="s">
        <v>631</v>
      </c>
      <c r="G52" s="1085" t="s">
        <v>796</v>
      </c>
      <c r="H52" s="75"/>
      <c r="I52" s="75"/>
      <c r="J52" s="75">
        <f>SUM(H52:I52)</f>
        <v>0</v>
      </c>
      <c r="K52" s="1090"/>
      <c r="L52" s="75"/>
      <c r="M52" s="75"/>
      <c r="N52" s="75">
        <f>SUM(L52:M52)</f>
        <v>0</v>
      </c>
      <c r="O52" s="75"/>
      <c r="P52" s="75"/>
      <c r="Q52" s="75"/>
      <c r="R52" s="75"/>
      <c r="S52" s="316"/>
      <c r="T52" s="35"/>
      <c r="U52" s="75"/>
      <c r="V52" s="137"/>
      <c r="W52" s="137"/>
      <c r="X52" s="75"/>
      <c r="Y52" s="916">
        <f>L52+P52+S52+V52</f>
        <v>0</v>
      </c>
      <c r="Z52" s="696"/>
      <c r="AA52" s="916">
        <f>SUM(Y52:Z52)</f>
        <v>0</v>
      </c>
      <c r="AB52" s="75"/>
      <c r="AC52" s="137">
        <f>L52+P52+S52+V52</f>
        <v>0</v>
      </c>
      <c r="AD52" s="137"/>
      <c r="AE52" s="593">
        <f>SUM(AC52:AD52)</f>
        <v>0</v>
      </c>
      <c r="AF52" s="75"/>
      <c r="AG52" s="918">
        <f>Y52-AC52</f>
        <v>0</v>
      </c>
      <c r="AH52" s="702"/>
      <c r="AI52" s="916">
        <f>SUM(AG52:AH52)</f>
        <v>0</v>
      </c>
      <c r="AK52" s="1329">
        <v>400000</v>
      </c>
      <c r="AL52" s="1329"/>
      <c r="AM52" s="1351">
        <v>400000</v>
      </c>
    </row>
    <row r="53" spans="1:39" ht="12.75" customHeight="1" x14ac:dyDescent="0.2">
      <c r="A53" s="812"/>
      <c r="B53" s="904"/>
      <c r="C53" s="802"/>
      <c r="D53" s="1264"/>
      <c r="E53" s="1406"/>
      <c r="F53" s="1132"/>
      <c r="G53" s="1132"/>
      <c r="H53" s="816"/>
      <c r="I53" s="816"/>
      <c r="J53" s="816"/>
      <c r="K53" s="1090"/>
      <c r="L53" s="816"/>
      <c r="M53" s="816"/>
      <c r="N53" s="816"/>
      <c r="O53" s="816"/>
      <c r="P53" s="816"/>
      <c r="Q53" s="816"/>
      <c r="R53" s="816"/>
      <c r="S53" s="819"/>
      <c r="T53" s="819"/>
      <c r="U53" s="816"/>
      <c r="V53" s="827"/>
      <c r="W53" s="827"/>
      <c r="X53" s="816"/>
      <c r="Y53" s="830"/>
      <c r="Z53" s="830"/>
      <c r="AA53" s="830"/>
      <c r="AB53" s="816"/>
      <c r="AC53" s="827"/>
      <c r="AD53" s="827"/>
      <c r="AE53" s="827"/>
      <c r="AF53" s="816"/>
      <c r="AG53" s="831"/>
      <c r="AH53" s="831"/>
      <c r="AI53" s="830"/>
      <c r="AK53" s="1329"/>
      <c r="AL53" s="1329"/>
      <c r="AM53" s="1329"/>
    </row>
    <row r="54" spans="1:39" ht="12.75" customHeight="1" x14ac:dyDescent="0.2">
      <c r="A54" s="105" t="s">
        <v>49</v>
      </c>
      <c r="B54" s="105" t="s">
        <v>48</v>
      </c>
      <c r="C54" s="83"/>
      <c r="D54" s="639"/>
      <c r="E54" s="1406"/>
      <c r="F54" s="1085"/>
      <c r="G54" s="1085"/>
      <c r="H54" s="30">
        <f>SUM(H52:H53)</f>
        <v>0</v>
      </c>
      <c r="I54" s="30"/>
      <c r="J54" s="30">
        <f>SUM(J52:J53)</f>
        <v>0</v>
      </c>
      <c r="K54" s="1090"/>
      <c r="L54" s="30">
        <f>SUM(L52:L53)</f>
        <v>0</v>
      </c>
      <c r="M54" s="30"/>
      <c r="N54" s="30">
        <f>SUM(N52:N53)</f>
        <v>0</v>
      </c>
      <c r="O54" s="30"/>
      <c r="P54" s="30">
        <f>SUM(P52:P53)</f>
        <v>0</v>
      </c>
      <c r="Q54" s="30"/>
      <c r="R54" s="30"/>
      <c r="S54" s="68"/>
      <c r="T54" s="68"/>
      <c r="U54" s="30"/>
      <c r="V54" s="30">
        <f>SUM(V52:V53)</f>
        <v>0</v>
      </c>
      <c r="W54" s="30"/>
      <c r="X54" s="30"/>
      <c r="Y54" s="917">
        <f>SUM(Y52:Y53)</f>
        <v>0</v>
      </c>
      <c r="Z54" s="678"/>
      <c r="AA54" s="917">
        <f>SUM(AA52:AA53)</f>
        <v>0</v>
      </c>
      <c r="AB54" s="30"/>
      <c r="AC54" s="30">
        <f>SUM(AC52:AC53)</f>
        <v>0</v>
      </c>
      <c r="AD54" s="30"/>
      <c r="AE54" s="907">
        <f>SUM(AE52:AE53)</f>
        <v>0</v>
      </c>
      <c r="AF54" s="30"/>
      <c r="AG54" s="917">
        <f>SUM(AG52:AG53)</f>
        <v>0</v>
      </c>
      <c r="AH54" s="678"/>
      <c r="AI54" s="917">
        <f>SUM(AI52:AI53)</f>
        <v>0</v>
      </c>
      <c r="AK54" s="1338">
        <v>400000</v>
      </c>
      <c r="AL54" s="1338"/>
      <c r="AM54" s="1352">
        <v>400000</v>
      </c>
    </row>
    <row r="55" spans="1:39" ht="12.75" customHeight="1" x14ac:dyDescent="0.2">
      <c r="A55" s="28"/>
      <c r="B55" s="81"/>
      <c r="C55" s="83"/>
      <c r="D55" s="1269"/>
      <c r="E55" s="1453"/>
      <c r="F55" s="57"/>
      <c r="G55" s="57"/>
      <c r="H55" s="37"/>
      <c r="I55" s="37"/>
      <c r="J55" s="30"/>
      <c r="K55" s="997"/>
      <c r="L55" s="37"/>
      <c r="M55" s="37"/>
      <c r="N55" s="30"/>
      <c r="O55" s="30"/>
      <c r="P55" s="30"/>
      <c r="Q55" s="30"/>
      <c r="R55" s="30"/>
      <c r="S55" s="68"/>
      <c r="T55" s="68"/>
      <c r="U55" s="30"/>
      <c r="V55" s="37"/>
      <c r="W55" s="37"/>
      <c r="X55" s="30"/>
      <c r="Y55" s="678"/>
      <c r="Z55" s="678"/>
      <c r="AA55" s="678"/>
      <c r="AB55" s="30"/>
      <c r="AC55" s="30"/>
      <c r="AD55" s="30"/>
      <c r="AE55" s="30"/>
      <c r="AF55" s="30"/>
      <c r="AG55" s="678"/>
      <c r="AH55" s="678"/>
      <c r="AI55" s="678"/>
      <c r="AK55" s="1338"/>
      <c r="AL55" s="1338"/>
      <c r="AM55" s="1338"/>
    </row>
    <row r="56" spans="1:39" ht="12.75" customHeight="1" x14ac:dyDescent="0.2">
      <c r="A56" s="951" t="s">
        <v>824</v>
      </c>
      <c r="B56" s="965" t="s">
        <v>1364</v>
      </c>
      <c r="C56" s="985" t="s">
        <v>952</v>
      </c>
      <c r="D56" s="184" t="s">
        <v>1590</v>
      </c>
      <c r="E56" s="1406" t="s">
        <v>1747</v>
      </c>
      <c r="F56" s="1071" t="s">
        <v>625</v>
      </c>
      <c r="G56" s="1085" t="s">
        <v>796</v>
      </c>
      <c r="H56" s="995"/>
      <c r="I56" s="995"/>
      <c r="J56" s="995">
        <f>SUM(H56:I56)</f>
        <v>0</v>
      </c>
      <c r="K56" s="1147"/>
      <c r="L56" s="995"/>
      <c r="M56" s="995"/>
      <c r="N56" s="995">
        <f>SUM(L56:M56)</f>
        <v>0</v>
      </c>
      <c r="O56" s="965"/>
      <c r="P56" s="965"/>
      <c r="Q56" s="965"/>
      <c r="R56" s="965"/>
      <c r="S56" s="75"/>
      <c r="T56" s="75"/>
      <c r="U56" s="965"/>
      <c r="V56" s="995"/>
      <c r="W56" s="995"/>
      <c r="X56" s="965"/>
      <c r="Y56" s="923">
        <f>L56+P56+S56+V56</f>
        <v>0</v>
      </c>
      <c r="Z56" s="923"/>
      <c r="AA56" s="923">
        <f>SUM(Y56:Z56)</f>
        <v>0</v>
      </c>
      <c r="AB56" s="965"/>
      <c r="AC56" s="995">
        <f>L56+P56+S56</f>
        <v>0</v>
      </c>
      <c r="AD56" s="995">
        <f>M56+Q56+T56</f>
        <v>0</v>
      </c>
      <c r="AE56" s="995">
        <f>SUM(AC56:AD56)</f>
        <v>0</v>
      </c>
      <c r="AF56" s="38"/>
      <c r="AG56" s="924">
        <f>Y56-AC56</f>
        <v>0</v>
      </c>
      <c r="AH56" s="924">
        <f>Z56-AD56</f>
        <v>0</v>
      </c>
      <c r="AI56" s="923">
        <f>SUM(AG56:AH56)</f>
        <v>0</v>
      </c>
      <c r="AJ56" s="96"/>
      <c r="AK56" s="1315">
        <v>190</v>
      </c>
      <c r="AL56" s="1315">
        <v>51</v>
      </c>
      <c r="AM56" s="1315">
        <v>241</v>
      </c>
    </row>
    <row r="57" spans="1:39" ht="12.75" customHeight="1" x14ac:dyDescent="0.2">
      <c r="A57" s="812"/>
      <c r="B57" s="904"/>
      <c r="C57" s="802"/>
      <c r="D57" s="1264"/>
      <c r="E57" s="1406"/>
      <c r="F57" s="1132"/>
      <c r="G57" s="1132"/>
      <c r="H57" s="995"/>
      <c r="I57" s="995"/>
      <c r="J57" s="995"/>
      <c r="K57" s="1147"/>
      <c r="L57" s="995"/>
      <c r="M57" s="995"/>
      <c r="N57" s="995"/>
      <c r="O57" s="965"/>
      <c r="P57" s="965"/>
      <c r="Q57" s="965"/>
      <c r="R57" s="965"/>
      <c r="S57" s="965"/>
      <c r="T57" s="965"/>
      <c r="U57" s="965"/>
      <c r="V57" s="995"/>
      <c r="W57" s="995"/>
      <c r="X57" s="965"/>
      <c r="Y57" s="923"/>
      <c r="Z57" s="923"/>
      <c r="AA57" s="923"/>
      <c r="AB57" s="965"/>
      <c r="AC57" s="995"/>
      <c r="AD57" s="995"/>
      <c r="AE57" s="995"/>
      <c r="AF57" s="38"/>
      <c r="AG57" s="924"/>
      <c r="AH57" s="924"/>
      <c r="AI57" s="923"/>
      <c r="AJ57" s="96"/>
      <c r="AK57" s="1315"/>
      <c r="AL57" s="1315"/>
      <c r="AM57" s="1315"/>
    </row>
    <row r="58" spans="1:39" ht="12.75" customHeight="1" x14ac:dyDescent="0.2">
      <c r="A58" s="981" t="s">
        <v>42</v>
      </c>
      <c r="B58" s="960" t="s">
        <v>593</v>
      </c>
      <c r="C58" s="979"/>
      <c r="D58" s="1260"/>
      <c r="E58" s="1436"/>
      <c r="F58" s="1071"/>
      <c r="G58" s="1147"/>
      <c r="H58" s="991">
        <f>SUM(H55:H56)</f>
        <v>0</v>
      </c>
      <c r="I58" s="991"/>
      <c r="J58" s="991">
        <f>SUM(J55:J56)</f>
        <v>0</v>
      </c>
      <c r="K58" s="1147"/>
      <c r="L58" s="991">
        <f>SUM(L56:L57)</f>
        <v>0</v>
      </c>
      <c r="M58" s="991"/>
      <c r="N58" s="991">
        <f>SUM(N56:N57)</f>
        <v>0</v>
      </c>
      <c r="O58" s="991"/>
      <c r="P58" s="991">
        <f>SUM(P56:P57)</f>
        <v>0</v>
      </c>
      <c r="Q58" s="991"/>
      <c r="R58" s="991"/>
      <c r="S58" s="991">
        <f>SUM(S56:S57)</f>
        <v>0</v>
      </c>
      <c r="T58" s="991">
        <f>SUM(T56:T57)</f>
        <v>0</v>
      </c>
      <c r="U58" s="991"/>
      <c r="V58" s="991">
        <f>SUM(V56)</f>
        <v>0</v>
      </c>
      <c r="W58" s="991">
        <f>SUM(W56)</f>
        <v>0</v>
      </c>
      <c r="X58" s="991"/>
      <c r="Y58" s="1023">
        <f>SUM(Y55:Y56)</f>
        <v>0</v>
      </c>
      <c r="Z58" s="1023"/>
      <c r="AA58" s="1023">
        <f>SUM(AA55:AA56)</f>
        <v>0</v>
      </c>
      <c r="AB58" s="991"/>
      <c r="AC58" s="991">
        <f>SUM(AC56:AC57)</f>
        <v>0</v>
      </c>
      <c r="AD58" s="991">
        <f>SUM(AD56:AD57)</f>
        <v>0</v>
      </c>
      <c r="AE58" s="991">
        <f>SUM(AE56:AE57)</f>
        <v>0</v>
      </c>
      <c r="AF58" s="991">
        <f t="shared" ref="AF58:AI58" si="30">SUM(AF56:AF57)</f>
        <v>0</v>
      </c>
      <c r="AG58" s="991">
        <f t="shared" si="30"/>
        <v>0</v>
      </c>
      <c r="AH58" s="991">
        <f t="shared" si="30"/>
        <v>0</v>
      </c>
      <c r="AI58" s="991">
        <f t="shared" si="30"/>
        <v>0</v>
      </c>
      <c r="AJ58" s="96"/>
      <c r="AK58" s="1316">
        <v>190</v>
      </c>
      <c r="AL58" s="1316">
        <v>51</v>
      </c>
      <c r="AM58" s="1316">
        <v>241</v>
      </c>
    </row>
    <row r="59" spans="1:39" ht="12.75" customHeight="1" x14ac:dyDescent="0.2">
      <c r="A59" s="972"/>
      <c r="B59" s="960"/>
      <c r="C59" s="953"/>
      <c r="D59" s="1236"/>
      <c r="E59" s="1378"/>
      <c r="F59" s="1071"/>
      <c r="G59" s="1147"/>
      <c r="H59" s="984"/>
      <c r="I59" s="984"/>
      <c r="J59" s="955"/>
      <c r="K59" s="1147"/>
      <c r="L59" s="984"/>
      <c r="M59" s="984"/>
      <c r="N59" s="984"/>
      <c r="O59" s="984"/>
      <c r="P59" s="984"/>
      <c r="Q59" s="984"/>
      <c r="R59" s="984"/>
      <c r="S59" s="984"/>
      <c r="T59" s="984"/>
      <c r="U59" s="984"/>
      <c r="V59" s="984"/>
      <c r="W59" s="984"/>
      <c r="X59" s="984"/>
      <c r="Y59" s="1253"/>
      <c r="Z59" s="1253"/>
      <c r="AA59" s="1253"/>
      <c r="AB59" s="984"/>
      <c r="AC59" s="964"/>
      <c r="AD59" s="964"/>
      <c r="AE59" s="964"/>
      <c r="AF59" s="38"/>
      <c r="AG59" s="983"/>
      <c r="AH59" s="983"/>
      <c r="AI59" s="983"/>
      <c r="AJ59" s="96"/>
      <c r="AK59" s="1323"/>
      <c r="AL59" s="1323"/>
      <c r="AM59" s="1323"/>
    </row>
    <row r="60" spans="1:39" ht="12.75" customHeight="1" x14ac:dyDescent="0.2">
      <c r="A60" s="951" t="s">
        <v>824</v>
      </c>
      <c r="B60" s="965" t="s">
        <v>663</v>
      </c>
      <c r="C60" s="985" t="s">
        <v>842</v>
      </c>
      <c r="D60" s="184" t="s">
        <v>1590</v>
      </c>
      <c r="E60" s="1406" t="s">
        <v>1747</v>
      </c>
      <c r="F60" s="1071" t="s">
        <v>627</v>
      </c>
      <c r="G60" s="1085" t="s">
        <v>796</v>
      </c>
      <c r="H60" s="984"/>
      <c r="I60" s="995"/>
      <c r="J60" s="995">
        <f>SUM(H60:I60)</f>
        <v>0</v>
      </c>
      <c r="K60" s="1147"/>
      <c r="L60" s="984"/>
      <c r="M60" s="995"/>
      <c r="N60" s="995">
        <f>SUM(L60:M60)</f>
        <v>0</v>
      </c>
      <c r="O60" s="984"/>
      <c r="P60" s="984"/>
      <c r="Q60" s="984"/>
      <c r="R60" s="984"/>
      <c r="S60" s="984"/>
      <c r="T60" s="75">
        <f>27-27</f>
        <v>0</v>
      </c>
      <c r="U60" s="984"/>
      <c r="V60" s="984"/>
      <c r="W60" s="984"/>
      <c r="X60" s="984"/>
      <c r="Y60" s="923"/>
      <c r="Z60" s="923">
        <f>M60+Q60+T60+W60</f>
        <v>0</v>
      </c>
      <c r="AA60" s="923">
        <f>SUM(Y60:Z60)</f>
        <v>0</v>
      </c>
      <c r="AB60" s="984"/>
      <c r="AC60" s="995"/>
      <c r="AD60" s="995">
        <f>M60+Q60+T60</f>
        <v>0</v>
      </c>
      <c r="AE60" s="995">
        <f>SUM(AC60:AD60)</f>
        <v>0</v>
      </c>
      <c r="AF60" s="38"/>
      <c r="AG60" s="924">
        <f>Y60-AC60</f>
        <v>0</v>
      </c>
      <c r="AH60" s="924">
        <f>Z60-AD60</f>
        <v>0</v>
      </c>
      <c r="AI60" s="923">
        <f>SUM(AG60:AH60)</f>
        <v>0</v>
      </c>
      <c r="AJ60" s="96"/>
      <c r="AK60" s="1315"/>
      <c r="AL60" s="1315">
        <v>0</v>
      </c>
      <c r="AM60" s="1315">
        <v>0</v>
      </c>
    </row>
    <row r="61" spans="1:39" ht="12.75" customHeight="1" x14ac:dyDescent="0.2">
      <c r="A61" s="812"/>
      <c r="B61" s="904"/>
      <c r="C61" s="802"/>
      <c r="D61" s="1264"/>
      <c r="E61" s="1406"/>
      <c r="F61" s="1132"/>
      <c r="G61" s="1132"/>
      <c r="H61" s="984"/>
      <c r="I61" s="995"/>
      <c r="J61" s="995"/>
      <c r="K61" s="1147"/>
      <c r="L61" s="984"/>
      <c r="M61" s="995"/>
      <c r="N61" s="995"/>
      <c r="O61" s="984"/>
      <c r="P61" s="984"/>
      <c r="Q61" s="984"/>
      <c r="R61" s="984"/>
      <c r="S61" s="984"/>
      <c r="T61" s="965"/>
      <c r="U61" s="984"/>
      <c r="V61" s="984"/>
      <c r="W61" s="984"/>
      <c r="X61" s="984"/>
      <c r="Y61" s="923"/>
      <c r="Z61" s="923"/>
      <c r="AA61" s="923"/>
      <c r="AB61" s="984"/>
      <c r="AC61" s="995"/>
      <c r="AD61" s="995"/>
      <c r="AE61" s="995"/>
      <c r="AF61" s="38"/>
      <c r="AG61" s="924"/>
      <c r="AH61" s="924"/>
      <c r="AI61" s="923"/>
      <c r="AJ61" s="96"/>
      <c r="AK61" s="1315"/>
      <c r="AL61" s="1315"/>
      <c r="AM61" s="1315"/>
    </row>
    <row r="62" spans="1:39" ht="12.75" customHeight="1" x14ac:dyDescent="0.2">
      <c r="A62" s="930" t="s">
        <v>44</v>
      </c>
      <c r="B62" s="960" t="s">
        <v>595</v>
      </c>
      <c r="C62" s="979"/>
      <c r="D62" s="1270"/>
      <c r="E62" s="1426"/>
      <c r="F62" s="979"/>
      <c r="G62" s="979"/>
      <c r="H62" s="991"/>
      <c r="I62" s="991">
        <f>SUM(I60)</f>
        <v>0</v>
      </c>
      <c r="J62" s="991">
        <f>SUM(J60)</f>
        <v>0</v>
      </c>
      <c r="K62" s="979"/>
      <c r="L62" s="991"/>
      <c r="M62" s="991">
        <f>SUM(M60:M61)</f>
        <v>0</v>
      </c>
      <c r="N62" s="991">
        <f>SUM(N60:N61)</f>
        <v>0</v>
      </c>
      <c r="O62" s="991"/>
      <c r="P62" s="991"/>
      <c r="Q62" s="991">
        <f>SUM(Q60:Q61)</f>
        <v>0</v>
      </c>
      <c r="R62" s="991"/>
      <c r="S62" s="991"/>
      <c r="T62" s="991">
        <f>SUM(T60:T61)</f>
        <v>0</v>
      </c>
      <c r="U62" s="991"/>
      <c r="V62" s="991">
        <f>SUM(V60)</f>
        <v>0</v>
      </c>
      <c r="W62" s="991">
        <f>SUM(W60)</f>
        <v>0</v>
      </c>
      <c r="X62" s="991"/>
      <c r="Y62" s="1023"/>
      <c r="Z62" s="1023">
        <f>SUM(Z60)</f>
        <v>0</v>
      </c>
      <c r="AA62" s="1023">
        <f>SUM(AA60)</f>
        <v>0</v>
      </c>
      <c r="AB62" s="991"/>
      <c r="AC62" s="991"/>
      <c r="AD62" s="991">
        <f t="shared" ref="AD62:AE62" si="31">SUM(AD60:AD61)</f>
        <v>0</v>
      </c>
      <c r="AE62" s="991">
        <f t="shared" si="31"/>
        <v>0</v>
      </c>
      <c r="AF62" s="991">
        <f t="shared" ref="AF62" si="32">SUM(AF60:AF61)</f>
        <v>0</v>
      </c>
      <c r="AG62" s="991">
        <f t="shared" ref="AG62" si="33">SUM(AG60:AG61)</f>
        <v>0</v>
      </c>
      <c r="AH62" s="991">
        <f t="shared" ref="AH62" si="34">SUM(AH60:AH61)</f>
        <v>0</v>
      </c>
      <c r="AI62" s="991">
        <f t="shared" ref="AI62" si="35">SUM(AI60:AI61)</f>
        <v>0</v>
      </c>
      <c r="AJ62" s="96"/>
      <c r="AK62" s="1316"/>
      <c r="AL62" s="1316">
        <v>0</v>
      </c>
      <c r="AM62" s="1316">
        <v>0</v>
      </c>
    </row>
    <row r="63" spans="1:39" ht="12.75" customHeight="1" x14ac:dyDescent="0.2">
      <c r="A63" s="996"/>
      <c r="B63" s="960"/>
      <c r="C63" s="979"/>
      <c r="D63" s="1289"/>
      <c r="E63" s="1453"/>
      <c r="F63" s="997"/>
      <c r="G63" s="997"/>
      <c r="H63" s="955"/>
      <c r="I63" s="955"/>
      <c r="J63" s="1235"/>
      <c r="K63" s="997"/>
      <c r="L63" s="955"/>
      <c r="M63" s="955"/>
      <c r="N63" s="1235"/>
      <c r="O63" s="1235"/>
      <c r="P63" s="1235"/>
      <c r="Q63" s="1235"/>
      <c r="R63" s="1235"/>
      <c r="S63" s="1235"/>
      <c r="T63" s="1235"/>
      <c r="U63" s="1235"/>
      <c r="V63" s="955"/>
      <c r="W63" s="955"/>
      <c r="X63" s="1235"/>
      <c r="Y63" s="1023"/>
      <c r="Z63" s="1023"/>
      <c r="AA63" s="1023"/>
      <c r="AB63" s="1235"/>
      <c r="AC63" s="1235"/>
      <c r="AD63" s="1235"/>
      <c r="AE63" s="1235"/>
      <c r="AF63" s="1235"/>
      <c r="AG63" s="1023"/>
      <c r="AH63" s="1023"/>
      <c r="AI63" s="1023"/>
      <c r="AJ63" s="96"/>
      <c r="AK63" s="1338"/>
      <c r="AL63" s="1338"/>
      <c r="AM63" s="1338"/>
    </row>
    <row r="64" spans="1:39" ht="12.75" customHeight="1" x14ac:dyDescent="0.2">
      <c r="A64" s="996"/>
      <c r="B64" s="960"/>
      <c r="C64" s="979"/>
      <c r="D64" s="1289"/>
      <c r="E64" s="1453"/>
      <c r="F64" s="997"/>
      <c r="G64" s="997"/>
      <c r="H64" s="955"/>
      <c r="I64" s="955"/>
      <c r="J64" s="1235"/>
      <c r="K64" s="997"/>
      <c r="L64" s="955"/>
      <c r="M64" s="955"/>
      <c r="N64" s="1235"/>
      <c r="O64" s="1235"/>
      <c r="P64" s="1235"/>
      <c r="Q64" s="1235"/>
      <c r="R64" s="1235"/>
      <c r="S64" s="1235"/>
      <c r="T64" s="1235"/>
      <c r="U64" s="1235"/>
      <c r="V64" s="955"/>
      <c r="W64" s="955"/>
      <c r="X64" s="1235"/>
      <c r="Y64" s="1023"/>
      <c r="Z64" s="1023"/>
      <c r="AA64" s="1023"/>
      <c r="AB64" s="1235"/>
      <c r="AC64" s="1235"/>
      <c r="AD64" s="1235"/>
      <c r="AE64" s="1235"/>
      <c r="AF64" s="1235"/>
      <c r="AG64" s="1023"/>
      <c r="AH64" s="1023"/>
      <c r="AI64" s="1023"/>
      <c r="AJ64" s="96"/>
      <c r="AK64" s="1338"/>
      <c r="AL64" s="1338"/>
      <c r="AM64" s="1338"/>
    </row>
    <row r="65" spans="1:39" ht="12.75" customHeight="1" x14ac:dyDescent="0.2">
      <c r="A65" s="20"/>
      <c r="B65" s="52"/>
      <c r="C65" s="56"/>
      <c r="D65" s="1267"/>
      <c r="E65" s="1423"/>
      <c r="F65" s="53"/>
      <c r="G65" s="53"/>
      <c r="H65" s="35"/>
      <c r="I65" s="35"/>
      <c r="J65" s="35"/>
      <c r="K65" s="987"/>
      <c r="L65" s="35"/>
      <c r="M65" s="35"/>
      <c r="N65" s="35"/>
      <c r="O65" s="35"/>
      <c r="P65" s="35"/>
      <c r="Q65" s="35"/>
      <c r="R65" s="35"/>
      <c r="S65" s="35"/>
      <c r="T65" s="35"/>
      <c r="U65" s="35"/>
      <c r="V65" s="35"/>
      <c r="W65" s="35"/>
      <c r="X65" s="35"/>
      <c r="Y65" s="687"/>
      <c r="Z65" s="687"/>
      <c r="AA65" s="687"/>
      <c r="AB65" s="35"/>
      <c r="AC65" s="35"/>
      <c r="AD65" s="35"/>
      <c r="AE65" s="35"/>
      <c r="AF65" s="35"/>
      <c r="AG65" s="687"/>
      <c r="AH65" s="687"/>
      <c r="AI65" s="687"/>
      <c r="AK65" s="1306"/>
      <c r="AL65" s="1306"/>
      <c r="AM65" s="1306"/>
    </row>
    <row r="66" spans="1:39" ht="12.75" customHeight="1" x14ac:dyDescent="0.2">
      <c r="A66" s="20"/>
      <c r="B66" s="268" t="s">
        <v>179</v>
      </c>
      <c r="C66" s="580"/>
      <c r="D66" s="1267"/>
      <c r="E66" s="1423"/>
      <c r="F66" s="53"/>
      <c r="G66" s="53"/>
      <c r="H66" s="37">
        <f>H54+H58+H62</f>
        <v>0</v>
      </c>
      <c r="I66" s="37">
        <f>I54+I58+I62</f>
        <v>0</v>
      </c>
      <c r="J66" s="37">
        <f>J54+J58+J62</f>
        <v>0</v>
      </c>
      <c r="K66" s="37"/>
      <c r="L66" s="37">
        <f>L54+L58+L62</f>
        <v>0</v>
      </c>
      <c r="M66" s="37">
        <f>M54+M58+M62</f>
        <v>0</v>
      </c>
      <c r="N66" s="37">
        <f>N54+N58+N62</f>
        <v>0</v>
      </c>
      <c r="O66" s="37"/>
      <c r="P66" s="37">
        <f>P54+P58+P62</f>
        <v>0</v>
      </c>
      <c r="Q66" s="37">
        <f>Q54+Q58+Q62</f>
        <v>0</v>
      </c>
      <c r="R66" s="37"/>
      <c r="S66" s="37">
        <f t="shared" ref="S66:AA66" si="36">S54+S58+S62</f>
        <v>0</v>
      </c>
      <c r="T66" s="37">
        <f t="shared" si="36"/>
        <v>0</v>
      </c>
      <c r="U66" s="37">
        <f t="shared" si="36"/>
        <v>0</v>
      </c>
      <c r="V66" s="37">
        <f t="shared" si="36"/>
        <v>0</v>
      </c>
      <c r="W66" s="37">
        <f t="shared" si="36"/>
        <v>0</v>
      </c>
      <c r="X66" s="37">
        <f t="shared" si="36"/>
        <v>0</v>
      </c>
      <c r="Y66" s="37">
        <f t="shared" si="36"/>
        <v>0</v>
      </c>
      <c r="Z66" s="37">
        <f t="shared" si="36"/>
        <v>0</v>
      </c>
      <c r="AA66" s="37">
        <f t="shared" si="36"/>
        <v>0</v>
      </c>
      <c r="AB66" s="37"/>
      <c r="AC66" s="37">
        <f t="shared" ref="AC66:AI66" si="37">AC54+AC58+AC62</f>
        <v>0</v>
      </c>
      <c r="AD66" s="37">
        <f t="shared" si="37"/>
        <v>0</v>
      </c>
      <c r="AE66" s="312">
        <f t="shared" si="37"/>
        <v>0</v>
      </c>
      <c r="AF66" s="312">
        <f t="shared" si="37"/>
        <v>0</v>
      </c>
      <c r="AG66" s="312">
        <f t="shared" si="37"/>
        <v>0</v>
      </c>
      <c r="AH66" s="312">
        <f t="shared" si="37"/>
        <v>0</v>
      </c>
      <c r="AI66" s="312">
        <f t="shared" si="37"/>
        <v>0</v>
      </c>
      <c r="AK66" s="1312">
        <v>400190</v>
      </c>
      <c r="AL66" s="1312">
        <v>51</v>
      </c>
      <c r="AM66" s="1326">
        <v>400241</v>
      </c>
    </row>
    <row r="67" spans="1:39" ht="13.5" thickBot="1" x14ac:dyDescent="0.25">
      <c r="A67" s="20"/>
      <c r="B67" s="52"/>
      <c r="C67" s="52"/>
      <c r="D67" s="155"/>
      <c r="E67" s="1430"/>
      <c r="F67" s="20"/>
      <c r="G67" s="20"/>
      <c r="H67" s="35"/>
      <c r="I67" s="35"/>
      <c r="J67" s="33"/>
      <c r="K67" s="992"/>
      <c r="L67" s="35"/>
      <c r="M67" s="35"/>
      <c r="N67" s="33"/>
      <c r="O67" s="33"/>
      <c r="P67" s="33"/>
      <c r="Q67" s="33"/>
      <c r="R67" s="33"/>
      <c r="S67" s="33"/>
      <c r="T67" s="33"/>
      <c r="U67" s="33"/>
      <c r="V67" s="33"/>
      <c r="W67" s="33"/>
      <c r="X67" s="33"/>
      <c r="Y67" s="687"/>
      <c r="Z67" s="687"/>
      <c r="AA67" s="687"/>
      <c r="AB67" s="33"/>
      <c r="AC67" s="33"/>
      <c r="AD67" s="33"/>
      <c r="AE67" s="33"/>
      <c r="AF67" s="33"/>
      <c r="AG67" s="687"/>
      <c r="AH67" s="687"/>
      <c r="AI67" s="687"/>
      <c r="AK67" s="1322"/>
      <c r="AL67" s="1322"/>
      <c r="AM67" s="1322"/>
    </row>
    <row r="68" spans="1:39" ht="13.5" thickBot="1" x14ac:dyDescent="0.25">
      <c r="A68" s="43"/>
      <c r="B68" s="107"/>
      <c r="C68" s="107"/>
      <c r="D68" s="43"/>
      <c r="E68" s="43"/>
      <c r="F68" s="43"/>
      <c r="G68" s="43"/>
      <c r="H68" s="44"/>
      <c r="I68" s="44"/>
      <c r="J68" s="45"/>
      <c r="K68" s="43"/>
      <c r="L68" s="44"/>
      <c r="M68" s="44"/>
      <c r="N68" s="45"/>
      <c r="O68" s="45"/>
      <c r="P68" s="45"/>
      <c r="Q68" s="45">
        <f>SUM(P38:Q38)</f>
        <v>0</v>
      </c>
      <c r="R68" s="45"/>
      <c r="S68" s="45"/>
      <c r="T68" s="45"/>
      <c r="U68" s="45"/>
      <c r="V68" s="45"/>
      <c r="W68" s="45"/>
      <c r="X68" s="45"/>
      <c r="Y68" s="690"/>
      <c r="Z68" s="690"/>
      <c r="AA68" s="690"/>
      <c r="AB68" s="45"/>
      <c r="AC68" s="45"/>
      <c r="AD68" s="45"/>
      <c r="AE68" s="45"/>
      <c r="AF68" s="45"/>
      <c r="AG68" s="690"/>
      <c r="AH68" s="690"/>
      <c r="AI68" s="690"/>
      <c r="AK68" s="1304"/>
      <c r="AL68" s="1304"/>
      <c r="AM68" s="1304"/>
    </row>
    <row r="69" spans="1:39" x14ac:dyDescent="0.2">
      <c r="Q69" s="108">
        <f>P38+Q38</f>
        <v>0</v>
      </c>
    </row>
    <row r="71" spans="1:39" ht="18.75" x14ac:dyDescent="0.3">
      <c r="A71" s="309"/>
    </row>
    <row r="72" spans="1:39" ht="18.75" x14ac:dyDescent="0.3">
      <c r="A72" s="308"/>
    </row>
    <row r="74" spans="1:39" ht="18.75" x14ac:dyDescent="0.3">
      <c r="A74" s="308"/>
    </row>
  </sheetData>
  <mergeCells count="13">
    <mergeCell ref="AK6:AM6"/>
    <mergeCell ref="AG6:AI6"/>
    <mergeCell ref="Y7:AA7"/>
    <mergeCell ref="AG7:AI7"/>
    <mergeCell ref="A2:AE2"/>
    <mergeCell ref="H6:J6"/>
    <mergeCell ref="L6:N6"/>
    <mergeCell ref="P6:Q6"/>
    <mergeCell ref="S6:T6"/>
    <mergeCell ref="V6:W6"/>
    <mergeCell ref="Y6:AA6"/>
    <mergeCell ref="AC6:AE6"/>
    <mergeCell ref="C6:C8"/>
  </mergeCells>
  <printOptions horizontalCentered="1" verticalCentered="1"/>
  <pageMargins left="0.19685039370078741" right="0.19685039370078741" top="0.59055118110236227" bottom="0.39370078740157483" header="0.23622047244094491" footer="0.23622047244094491"/>
  <pageSetup paperSize="9" scale="64" firstPageNumber="0" orientation="landscape" r:id="rId1"/>
  <headerFooter alignWithMargins="0">
    <oddFooter>&amp;C&amp;F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rgb="FF99FF33"/>
  </sheetPr>
  <dimension ref="A1:AM277"/>
  <sheetViews>
    <sheetView topLeftCell="A5" zoomScale="80" zoomScaleNormal="80" workbookViewId="0">
      <pane xSplit="5" ySplit="8" topLeftCell="F13" activePane="bottomRight" state="frozen"/>
      <selection activeCell="A123" sqref="A123:XFD123"/>
      <selection pane="topRight" activeCell="A123" sqref="A123:XFD123"/>
      <selection pane="bottomLeft" activeCell="A123" sqref="A123:XFD123"/>
      <selection pane="bottomRight" activeCell="C100" sqref="C100"/>
    </sheetView>
  </sheetViews>
  <sheetFormatPr defaultColWidth="9.140625" defaultRowHeight="12.75" x14ac:dyDescent="0.2"/>
  <cols>
    <col min="1" max="1" width="10.42578125" style="96" customWidth="1"/>
    <col min="2" max="2" width="10.42578125" style="96" hidden="1" customWidth="1"/>
    <col min="3" max="3" width="47.85546875" style="96" customWidth="1"/>
    <col min="4" max="4" width="12.42578125" style="96" customWidth="1"/>
    <col min="5" max="5" width="7.28515625" style="96" hidden="1" customWidth="1"/>
    <col min="6" max="6" width="7" style="96" customWidth="1"/>
    <col min="7" max="7" width="9.7109375" style="96" customWidth="1"/>
    <col min="8" max="10" width="9.7109375" style="96" hidden="1" customWidth="1"/>
    <col min="11" max="11" width="1.7109375" style="96" hidden="1" customWidth="1"/>
    <col min="12" max="14" width="8.7109375" style="96" customWidth="1"/>
    <col min="15" max="15" width="1.7109375" style="96" customWidth="1"/>
    <col min="16" max="17" width="8.7109375" style="96" customWidth="1"/>
    <col min="18" max="18" width="1.7109375" style="96" customWidth="1"/>
    <col min="19" max="19" width="13.140625" style="96" customWidth="1"/>
    <col min="20" max="20" width="9.7109375" style="96" customWidth="1"/>
    <col min="21" max="21" width="1.7109375" style="96" customWidth="1"/>
    <col min="22" max="22" width="12.42578125" style="96" customWidth="1"/>
    <col min="23" max="23" width="9.7109375" style="96" customWidth="1"/>
    <col min="24" max="24" width="1.7109375" style="96" hidden="1" customWidth="1"/>
    <col min="25" max="27" width="9.7109375" style="96" hidden="1" customWidth="1"/>
    <col min="28" max="28" width="1.7109375" style="96" customWidth="1"/>
    <col min="29" max="29" width="12.85546875" style="96" customWidth="1"/>
    <col min="30" max="30" width="9.7109375" style="96" customWidth="1"/>
    <col min="31" max="31" width="12.7109375" style="96" customWidth="1"/>
    <col min="32" max="32" width="1.7109375" style="96" hidden="1" customWidth="1"/>
    <col min="33" max="34" width="9.7109375" style="96" hidden="1" customWidth="1"/>
    <col min="35" max="35" width="13.140625" style="96" hidden="1" customWidth="1"/>
    <col min="36" max="36" width="10.85546875" style="96" bestFit="1" customWidth="1"/>
    <col min="37" max="37" width="11.28515625" style="96" customWidth="1"/>
    <col min="38" max="16384" width="9.140625" style="96"/>
  </cols>
  <sheetData>
    <row r="1" spans="1:35"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1732"/>
      <c r="AC1" s="1732"/>
      <c r="AD1" s="1732"/>
      <c r="AE1" s="1732"/>
      <c r="AF1" s="54"/>
      <c r="AG1" s="54"/>
      <c r="AH1" s="54"/>
      <c r="AI1" s="54"/>
    </row>
    <row r="2" spans="1:35"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125"/>
    </row>
    <row r="3" spans="1:35"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125"/>
    </row>
    <row r="4" spans="1:35" ht="16.5" thickBot="1" x14ac:dyDescent="0.3">
      <c r="A4" s="170"/>
      <c r="B4" s="170"/>
      <c r="C4" s="170"/>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125"/>
      <c r="AG4" s="753"/>
      <c r="AH4" s="753"/>
      <c r="AI4" s="753"/>
    </row>
    <row r="5" spans="1:35" ht="13.5" thickBot="1" x14ac:dyDescent="0.25">
      <c r="A5" s="51" t="s">
        <v>113</v>
      </c>
      <c r="B5" s="7" t="s">
        <v>478</v>
      </c>
      <c r="C5" s="51" t="s">
        <v>128</v>
      </c>
      <c r="D5" s="7" t="s">
        <v>1683</v>
      </c>
      <c r="E5" s="7" t="s">
        <v>1560</v>
      </c>
      <c r="F5" s="563" t="s">
        <v>972</v>
      </c>
      <c r="G5" s="563" t="s">
        <v>778</v>
      </c>
      <c r="H5" s="1721" t="s">
        <v>1471</v>
      </c>
      <c r="I5" s="1721"/>
      <c r="J5" s="1721"/>
      <c r="K5" s="563"/>
      <c r="L5" s="1742" t="s">
        <v>1733</v>
      </c>
      <c r="M5" s="1743"/>
      <c r="N5" s="1721"/>
      <c r="O5" s="293"/>
      <c r="P5" s="1744" t="s">
        <v>1332</v>
      </c>
      <c r="Q5" s="1723"/>
      <c r="R5" s="293"/>
      <c r="S5" s="1744" t="s">
        <v>1735</v>
      </c>
      <c r="T5" s="1723"/>
      <c r="U5" s="293"/>
      <c r="V5" s="1744" t="s">
        <v>123</v>
      </c>
      <c r="W5" s="1723"/>
      <c r="X5" s="293"/>
      <c r="Y5" s="1740" t="s">
        <v>1511</v>
      </c>
      <c r="Z5" s="1741"/>
      <c r="AA5" s="1726"/>
      <c r="AB5" s="293"/>
      <c r="AC5" s="1742" t="s">
        <v>1673</v>
      </c>
      <c r="AD5" s="1743"/>
      <c r="AE5" s="1721"/>
      <c r="AF5" s="1451"/>
      <c r="AG5" s="1740"/>
      <c r="AH5" s="1741"/>
      <c r="AI5" s="1726"/>
    </row>
    <row r="6" spans="1:35" x14ac:dyDescent="0.2">
      <c r="A6" s="6" t="s">
        <v>114</v>
      </c>
      <c r="B6" s="6" t="s">
        <v>311</v>
      </c>
      <c r="C6" s="6" t="s">
        <v>295</v>
      </c>
      <c r="D6" s="8"/>
      <c r="E6" s="6" t="s">
        <v>1561</v>
      </c>
      <c r="F6" s="6" t="s">
        <v>38</v>
      </c>
      <c r="G6" s="6" t="s">
        <v>779</v>
      </c>
      <c r="H6" s="22" t="s">
        <v>296</v>
      </c>
      <c r="I6" s="22" t="s">
        <v>368</v>
      </c>
      <c r="J6" s="22" t="s">
        <v>369</v>
      </c>
      <c r="K6" s="968"/>
      <c r="L6" s="22" t="s">
        <v>296</v>
      </c>
      <c r="M6" s="22" t="s">
        <v>368</v>
      </c>
      <c r="N6" s="22" t="s">
        <v>369</v>
      </c>
      <c r="O6" s="22"/>
      <c r="P6" s="22" t="s">
        <v>296</v>
      </c>
      <c r="Q6" s="22" t="s">
        <v>368</v>
      </c>
      <c r="R6" s="22"/>
      <c r="S6" s="22" t="s">
        <v>296</v>
      </c>
      <c r="T6" s="22" t="s">
        <v>368</v>
      </c>
      <c r="U6" s="22"/>
      <c r="V6" s="22" t="s">
        <v>296</v>
      </c>
      <c r="W6" s="22" t="s">
        <v>368</v>
      </c>
      <c r="X6" s="22"/>
      <c r="Y6" s="1739" t="s">
        <v>1273</v>
      </c>
      <c r="Z6" s="1728"/>
      <c r="AA6" s="1729"/>
      <c r="AB6" s="22"/>
      <c r="AC6" s="22" t="s">
        <v>296</v>
      </c>
      <c r="AD6" s="22" t="s">
        <v>368</v>
      </c>
      <c r="AE6" s="22" t="s">
        <v>369</v>
      </c>
      <c r="AF6" s="22"/>
      <c r="AG6" s="1739" t="s">
        <v>1274</v>
      </c>
      <c r="AH6" s="1728"/>
      <c r="AI6" s="1729"/>
    </row>
    <row r="7" spans="1:35" ht="13.5" thickBot="1" x14ac:dyDescent="0.25">
      <c r="A7" s="9" t="s">
        <v>370</v>
      </c>
      <c r="B7" s="10" t="s">
        <v>371</v>
      </c>
      <c r="C7" s="330"/>
      <c r="D7" s="1386" t="s">
        <v>1684</v>
      </c>
      <c r="E7" s="10" t="s">
        <v>371</v>
      </c>
      <c r="F7" s="10"/>
      <c r="G7" s="10" t="s">
        <v>780</v>
      </c>
      <c r="H7" s="98"/>
      <c r="I7" s="98"/>
      <c r="J7" s="98"/>
      <c r="K7" s="10"/>
      <c r="L7" s="98"/>
      <c r="M7" s="98"/>
      <c r="N7" s="98"/>
      <c r="O7" s="98"/>
      <c r="P7" s="98"/>
      <c r="Q7" s="98"/>
      <c r="R7" s="98"/>
      <c r="S7" s="98"/>
      <c r="T7" s="98"/>
      <c r="U7" s="98"/>
      <c r="V7" s="98"/>
      <c r="W7" s="98"/>
      <c r="X7" s="98"/>
      <c r="Y7" s="683" t="s">
        <v>296</v>
      </c>
      <c r="Z7" s="683" t="s">
        <v>368</v>
      </c>
      <c r="AA7" s="683" t="s">
        <v>369</v>
      </c>
      <c r="AB7" s="98"/>
      <c r="AC7" s="98"/>
      <c r="AD7" s="98"/>
      <c r="AE7" s="98"/>
      <c r="AF7" s="98"/>
      <c r="AG7" s="683" t="s">
        <v>296</v>
      </c>
      <c r="AH7" s="683" t="s">
        <v>368</v>
      </c>
      <c r="AI7" s="683" t="s">
        <v>369</v>
      </c>
    </row>
    <row r="8" spans="1:35" x14ac:dyDescent="0.2">
      <c r="A8" s="99"/>
      <c r="B8" s="99"/>
      <c r="C8" s="99"/>
      <c r="D8" s="95"/>
      <c r="E8" s="99"/>
      <c r="F8" s="99"/>
      <c r="G8" s="99"/>
      <c r="H8" s="99"/>
      <c r="I8" s="99"/>
      <c r="J8" s="99"/>
      <c r="K8" s="99"/>
      <c r="L8" s="99"/>
      <c r="M8" s="99"/>
      <c r="N8" s="99"/>
      <c r="O8" s="99"/>
      <c r="P8" s="99"/>
      <c r="Q8" s="99"/>
      <c r="R8" s="99"/>
      <c r="S8" s="99"/>
      <c r="T8" s="99"/>
      <c r="U8" s="99"/>
      <c r="V8" s="99"/>
      <c r="W8" s="99"/>
      <c r="X8" s="99"/>
      <c r="Y8" s="675"/>
      <c r="Z8" s="675"/>
      <c r="AA8" s="675"/>
      <c r="AB8" s="99"/>
      <c r="AC8" s="99"/>
      <c r="AD8" s="99"/>
      <c r="AE8" s="99"/>
      <c r="AF8" s="99"/>
      <c r="AG8" s="675"/>
      <c r="AH8" s="675"/>
      <c r="AI8" s="675"/>
    </row>
    <row r="9" spans="1:35" s="1404" customFormat="1" x14ac:dyDescent="0.2">
      <c r="A9" s="1413"/>
      <c r="B9" s="1413"/>
      <c r="C9" s="1410" t="s">
        <v>1694</v>
      </c>
      <c r="D9" s="1413"/>
      <c r="E9" s="1413"/>
      <c r="F9" s="1413"/>
      <c r="G9" s="1413"/>
      <c r="H9" s="1413"/>
      <c r="I9" s="1413"/>
      <c r="J9" s="1413"/>
      <c r="K9" s="1413"/>
      <c r="L9" s="1413"/>
      <c r="M9" s="1413"/>
      <c r="N9" s="1413"/>
      <c r="O9" s="1413"/>
      <c r="P9" s="1413"/>
      <c r="Q9" s="1413"/>
      <c r="R9" s="1413"/>
      <c r="S9" s="1413"/>
      <c r="T9" s="1413"/>
      <c r="U9" s="1413"/>
      <c r="V9" s="1413"/>
      <c r="W9" s="1413"/>
      <c r="X9" s="1413"/>
      <c r="Y9" s="1411"/>
      <c r="Z9" s="1411"/>
      <c r="AA9" s="1411"/>
      <c r="AB9" s="1413"/>
      <c r="AC9" s="1413"/>
      <c r="AD9" s="1413"/>
      <c r="AE9" s="1413"/>
      <c r="AF9" s="1413"/>
      <c r="AG9" s="1411"/>
      <c r="AH9" s="1411"/>
      <c r="AI9" s="1411"/>
    </row>
    <row r="10" spans="1:35" s="1404" customFormat="1" x14ac:dyDescent="0.2">
      <c r="A10" s="1413"/>
      <c r="B10" s="1413"/>
      <c r="C10" s="1047" t="s">
        <v>1708</v>
      </c>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1"/>
      <c r="Z10" s="1411"/>
      <c r="AA10" s="1411"/>
      <c r="AB10" s="1413"/>
      <c r="AC10" s="1413"/>
      <c r="AD10" s="1413"/>
      <c r="AE10" s="1413"/>
      <c r="AF10" s="1413"/>
      <c r="AG10" s="1411"/>
      <c r="AH10" s="1411"/>
      <c r="AI10" s="1411"/>
    </row>
    <row r="11" spans="1:35" x14ac:dyDescent="0.2">
      <c r="A11" s="95"/>
      <c r="B11" s="95"/>
      <c r="C11" s="331" t="s">
        <v>1015</v>
      </c>
      <c r="D11" s="95"/>
      <c r="E11" s="95"/>
      <c r="F11" s="95"/>
      <c r="G11" s="95"/>
      <c r="H11" s="95"/>
      <c r="I11" s="95"/>
      <c r="J11" s="95"/>
      <c r="K11" s="921"/>
      <c r="L11" s="95"/>
      <c r="M11" s="95"/>
      <c r="N11" s="366" t="s">
        <v>520</v>
      </c>
      <c r="O11" s="95"/>
      <c r="P11" s="95"/>
      <c r="Q11" s="95"/>
      <c r="R11" s="95"/>
      <c r="S11" s="95"/>
      <c r="T11" s="95"/>
      <c r="U11" s="95"/>
      <c r="V11" s="95"/>
      <c r="W11" s="95"/>
      <c r="X11" s="95"/>
      <c r="Y11" s="685"/>
      <c r="Z11" s="685"/>
      <c r="AA11" s="685"/>
      <c r="AB11" s="95"/>
      <c r="AC11" s="95"/>
      <c r="AD11" s="95"/>
      <c r="AE11" s="95"/>
      <c r="AF11" s="95"/>
      <c r="AG11" s="685"/>
      <c r="AH11" s="685"/>
      <c r="AI11" s="685"/>
    </row>
    <row r="12" spans="1:35" hidden="1" x14ac:dyDescent="0.2">
      <c r="A12" s="95"/>
      <c r="B12" s="95"/>
      <c r="C12" s="95"/>
      <c r="D12" s="95"/>
      <c r="E12" s="95"/>
      <c r="F12" s="95"/>
      <c r="G12" s="95"/>
      <c r="H12" s="95"/>
      <c r="I12" s="95"/>
      <c r="J12" s="95"/>
      <c r="K12" s="921"/>
      <c r="L12" s="95"/>
      <c r="M12" s="95"/>
      <c r="N12" s="95"/>
      <c r="O12" s="95"/>
      <c r="P12" s="95"/>
      <c r="Q12" s="95"/>
      <c r="R12" s="95"/>
      <c r="S12" s="95"/>
      <c r="T12" s="95"/>
      <c r="U12" s="95"/>
      <c r="V12" s="95"/>
      <c r="W12" s="95"/>
      <c r="X12" s="95"/>
      <c r="Y12" s="685"/>
      <c r="Z12" s="685"/>
      <c r="AA12" s="685"/>
      <c r="AB12" s="95"/>
      <c r="AC12" s="95"/>
      <c r="AD12" s="95"/>
      <c r="AE12" s="95"/>
      <c r="AF12" s="95"/>
      <c r="AG12" s="685"/>
      <c r="AH12" s="685"/>
      <c r="AI12" s="685"/>
    </row>
    <row r="13" spans="1:35" hidden="1" x14ac:dyDescent="0.2">
      <c r="A13" s="610"/>
      <c r="B13" s="611"/>
      <c r="C13" s="611" t="s">
        <v>1016</v>
      </c>
      <c r="D13" s="95"/>
      <c r="E13" s="95"/>
      <c r="F13" s="95"/>
      <c r="G13" s="95"/>
      <c r="H13" s="95"/>
      <c r="I13" s="95"/>
      <c r="J13" s="95"/>
      <c r="K13" s="921"/>
      <c r="L13" s="25"/>
      <c r="M13" s="25"/>
      <c r="N13" s="366"/>
      <c r="O13" s="25"/>
      <c r="P13" s="25"/>
      <c r="Q13" s="25"/>
      <c r="R13" s="25"/>
      <c r="S13" s="25"/>
      <c r="T13" s="25"/>
      <c r="U13" s="25"/>
      <c r="V13" s="25"/>
      <c r="W13" s="25"/>
      <c r="X13" s="25"/>
      <c r="Y13" s="743"/>
      <c r="Z13" s="743"/>
      <c r="AA13" s="743"/>
      <c r="AB13" s="25"/>
      <c r="AC13" s="95"/>
      <c r="AD13" s="95"/>
      <c r="AE13" s="95"/>
      <c r="AF13" s="95"/>
      <c r="AG13" s="685"/>
      <c r="AH13" s="685"/>
      <c r="AI13" s="685"/>
    </row>
    <row r="14" spans="1:35" hidden="1" x14ac:dyDescent="0.2">
      <c r="A14" s="301"/>
      <c r="B14" s="615" t="s">
        <v>1497</v>
      </c>
      <c r="C14" s="175" t="s">
        <v>1030</v>
      </c>
      <c r="D14" s="52"/>
      <c r="E14" s="52"/>
      <c r="F14" s="52"/>
      <c r="G14" s="52"/>
      <c r="H14" s="76"/>
      <c r="I14" s="75"/>
      <c r="J14" s="75"/>
      <c r="K14" s="945"/>
      <c r="L14" s="22"/>
      <c r="M14" s="22"/>
      <c r="N14" s="22"/>
      <c r="O14" s="22"/>
      <c r="P14" s="22"/>
      <c r="Q14" s="22"/>
      <c r="R14" s="22"/>
      <c r="S14" s="22"/>
      <c r="T14" s="22"/>
      <c r="U14" s="22"/>
      <c r="V14" s="22"/>
      <c r="W14" s="22"/>
      <c r="X14" s="22"/>
      <c r="Y14" s="697"/>
      <c r="Z14" s="697"/>
      <c r="AA14" s="697"/>
      <c r="AB14" s="22"/>
      <c r="AC14" s="75"/>
      <c r="AD14" s="75"/>
      <c r="AE14" s="75"/>
      <c r="AF14" s="76"/>
      <c r="AG14" s="691"/>
      <c r="AH14" s="691"/>
      <c r="AI14" s="691"/>
    </row>
    <row r="15" spans="1:35" hidden="1" x14ac:dyDescent="0.2">
      <c r="A15" s="301"/>
      <c r="B15" s="52"/>
      <c r="C15" s="22"/>
      <c r="D15" s="52"/>
      <c r="E15" s="52"/>
      <c r="F15" s="52"/>
      <c r="G15" s="52"/>
      <c r="H15" s="76"/>
      <c r="I15" s="75"/>
      <c r="J15" s="75"/>
      <c r="K15" s="945"/>
      <c r="L15" s="22"/>
      <c r="M15" s="22"/>
      <c r="N15" s="22"/>
      <c r="O15" s="22"/>
      <c r="P15" s="22"/>
      <c r="Q15" s="22"/>
      <c r="R15" s="22"/>
      <c r="S15" s="22"/>
      <c r="T15" s="22"/>
      <c r="U15" s="22"/>
      <c r="V15" s="22"/>
      <c r="W15" s="22"/>
      <c r="X15" s="22"/>
      <c r="Y15" s="697"/>
      <c r="Z15" s="697"/>
      <c r="AA15" s="697"/>
      <c r="AB15" s="22"/>
      <c r="AC15" s="75"/>
      <c r="AD15" s="75"/>
      <c r="AE15" s="75"/>
      <c r="AF15" s="76"/>
      <c r="AG15" s="691"/>
      <c r="AH15" s="691"/>
      <c r="AI15" s="691"/>
    </row>
    <row r="16" spans="1:35" hidden="1" x14ac:dyDescent="0.2">
      <c r="A16" s="1180" t="s">
        <v>1494</v>
      </c>
      <c r="B16" s="1044" t="s">
        <v>745</v>
      </c>
      <c r="C16" s="22" t="s">
        <v>126</v>
      </c>
      <c r="D16" s="52"/>
      <c r="E16" s="52"/>
      <c r="F16" s="52"/>
      <c r="G16" s="52"/>
      <c r="H16" s="76"/>
      <c r="I16" s="75"/>
      <c r="J16" s="75"/>
      <c r="K16" s="945"/>
      <c r="L16" s="22"/>
      <c r="M16" s="22"/>
      <c r="N16" s="22"/>
      <c r="O16" s="22"/>
      <c r="P16" s="22"/>
      <c r="Q16" s="22"/>
      <c r="R16" s="22"/>
      <c r="S16" s="22"/>
      <c r="T16" s="22"/>
      <c r="U16" s="22"/>
      <c r="V16" s="22"/>
      <c r="W16" s="22"/>
      <c r="X16" s="22"/>
      <c r="Y16" s="697"/>
      <c r="Z16" s="697"/>
      <c r="AA16" s="697"/>
      <c r="AB16" s="22"/>
      <c r="AC16" s="75"/>
      <c r="AD16" s="75"/>
      <c r="AE16" s="75"/>
      <c r="AF16" s="76"/>
      <c r="AG16" s="691"/>
      <c r="AH16" s="691"/>
      <c r="AI16" s="691"/>
    </row>
    <row r="17" spans="1:39" hidden="1" x14ac:dyDescent="0.2">
      <c r="A17" s="301"/>
      <c r="B17" s="304"/>
      <c r="C17" s="22"/>
      <c r="D17" s="52"/>
      <c r="E17" s="52"/>
      <c r="F17" s="52"/>
      <c r="G17" s="52"/>
      <c r="H17" s="76"/>
      <c r="I17" s="75"/>
      <c r="J17" s="75"/>
      <c r="K17" s="945"/>
      <c r="L17" s="22"/>
      <c r="M17" s="22"/>
      <c r="N17" s="22"/>
      <c r="O17" s="22"/>
      <c r="P17" s="22"/>
      <c r="Q17" s="22"/>
      <c r="R17" s="22"/>
      <c r="S17" s="22"/>
      <c r="T17" s="22"/>
      <c r="U17" s="22"/>
      <c r="V17" s="22"/>
      <c r="W17" s="22"/>
      <c r="X17" s="22"/>
      <c r="Y17" s="697"/>
      <c r="Z17" s="697"/>
      <c r="AA17" s="697"/>
      <c r="AB17" s="22"/>
      <c r="AC17" s="75"/>
      <c r="AD17" s="75"/>
      <c r="AE17" s="75"/>
      <c r="AF17" s="76"/>
      <c r="AG17" s="691"/>
      <c r="AH17" s="691"/>
      <c r="AI17" s="691"/>
    </row>
    <row r="18" spans="1:39" hidden="1" x14ac:dyDescent="0.2">
      <c r="A18" s="307" t="s">
        <v>824</v>
      </c>
      <c r="B18" s="52" t="s">
        <v>140</v>
      </c>
      <c r="C18" s="175" t="s">
        <v>1496</v>
      </c>
      <c r="D18" s="56" t="s">
        <v>1072</v>
      </c>
      <c r="E18" s="56" t="s">
        <v>268</v>
      </c>
      <c r="F18" s="56" t="s">
        <v>623</v>
      </c>
      <c r="G18" s="56" t="s">
        <v>1014</v>
      </c>
      <c r="H18" s="76"/>
      <c r="I18" s="75"/>
      <c r="J18" s="75"/>
      <c r="K18" s="953"/>
      <c r="L18" s="22"/>
      <c r="M18" s="22"/>
      <c r="N18" s="75">
        <f>SUM(L18:M18)</f>
        <v>0</v>
      </c>
      <c r="O18" s="22"/>
      <c r="P18" s="22"/>
      <c r="Q18" s="22"/>
      <c r="R18" s="22"/>
      <c r="S18" s="1208"/>
      <c r="T18" s="1209"/>
      <c r="U18" s="22"/>
      <c r="V18" s="22"/>
      <c r="W18" s="22"/>
      <c r="X18" s="22"/>
      <c r="Y18" s="696">
        <f>L18+P18+S18+V18</f>
        <v>0</v>
      </c>
      <c r="Z18" s="696"/>
      <c r="AA18" s="696">
        <f>SUM(Y18:Z18)</f>
        <v>0</v>
      </c>
      <c r="AB18" s="22"/>
      <c r="AC18" s="75">
        <f>L18+P18+S18+V18</f>
        <v>0</v>
      </c>
      <c r="AD18" s="75"/>
      <c r="AE18" s="75">
        <f>SUM(AC18:AD18)</f>
        <v>0</v>
      </c>
      <c r="AF18" s="76"/>
      <c r="AG18" s="702">
        <f>Y18-AC18</f>
        <v>0</v>
      </c>
      <c r="AH18" s="702"/>
      <c r="AI18" s="696">
        <f>SUM(AG18:AH18)</f>
        <v>0</v>
      </c>
    </row>
    <row r="19" spans="1:39" ht="8.1" hidden="1" customHeight="1" x14ac:dyDescent="0.2">
      <c r="A19" s="301"/>
      <c r="B19" s="52"/>
      <c r="C19" s="22"/>
      <c r="D19" s="56"/>
      <c r="E19" s="56"/>
      <c r="F19" s="56"/>
      <c r="G19" s="56"/>
      <c r="H19" s="76"/>
      <c r="I19" s="75"/>
      <c r="J19" s="75"/>
      <c r="K19" s="953"/>
      <c r="L19" s="22"/>
      <c r="M19" s="22"/>
      <c r="N19" s="22"/>
      <c r="O19" s="22"/>
      <c r="P19" s="22"/>
      <c r="Q19" s="22"/>
      <c r="R19" s="22"/>
      <c r="S19" s="1209"/>
      <c r="T19" s="1209"/>
      <c r="U19" s="22"/>
      <c r="V19" s="22"/>
      <c r="W19" s="22"/>
      <c r="X19" s="22"/>
      <c r="Y19" s="697"/>
      <c r="Z19" s="697"/>
      <c r="AA19" s="697"/>
      <c r="AB19" s="22"/>
      <c r="AC19" s="75"/>
      <c r="AD19" s="75"/>
      <c r="AE19" s="75"/>
      <c r="AF19" s="76"/>
      <c r="AG19" s="691"/>
      <c r="AH19" s="691"/>
      <c r="AI19" s="691"/>
    </row>
    <row r="20" spans="1:39" hidden="1" x14ac:dyDescent="0.2">
      <c r="A20" s="105" t="s">
        <v>40</v>
      </c>
      <c r="B20" s="105" t="s">
        <v>623</v>
      </c>
      <c r="C20" s="493" t="s">
        <v>39</v>
      </c>
      <c r="D20" s="56"/>
      <c r="E20" s="56"/>
      <c r="F20" s="56"/>
      <c r="G20" s="56"/>
      <c r="H20" s="76"/>
      <c r="I20" s="75"/>
      <c r="J20" s="75"/>
      <c r="K20" s="953"/>
      <c r="L20" s="151">
        <f>SUM(L18:L19)</f>
        <v>0</v>
      </c>
      <c r="M20" s="22"/>
      <c r="N20" s="151">
        <f>SUM(N18:N19)</f>
        <v>0</v>
      </c>
      <c r="O20" s="22"/>
      <c r="P20" s="151">
        <f>SUM(P18:P19)</f>
        <v>0</v>
      </c>
      <c r="Q20" s="22"/>
      <c r="R20" s="22"/>
      <c r="S20" s="1210">
        <f>SUM(S18:S19)</f>
        <v>0</v>
      </c>
      <c r="T20" s="1209"/>
      <c r="U20" s="22"/>
      <c r="V20" s="22"/>
      <c r="W20" s="22"/>
      <c r="X20" s="22"/>
      <c r="Y20" s="714">
        <f>SUM(Y18:Y19)</f>
        <v>0</v>
      </c>
      <c r="Z20" s="677"/>
      <c r="AA20" s="756">
        <f>SUM(AA18:AA19)</f>
        <v>0</v>
      </c>
      <c r="AB20" s="22"/>
      <c r="AC20" s="151">
        <f>SUM(AC18:AC19)</f>
        <v>0</v>
      </c>
      <c r="AD20" s="75"/>
      <c r="AE20" s="314">
        <f>SUM(AE18:AE19)</f>
        <v>0</v>
      </c>
      <c r="AF20" s="76"/>
      <c r="AG20" s="714">
        <f>SUM(AG18:AG19)</f>
        <v>0</v>
      </c>
      <c r="AH20" s="677"/>
      <c r="AI20" s="756">
        <f>SUM(AI18:AI19)</f>
        <v>0</v>
      </c>
    </row>
    <row r="21" spans="1:39" hidden="1" x14ac:dyDescent="0.2">
      <c r="A21" s="301"/>
      <c r="B21" s="52"/>
      <c r="C21" s="22"/>
      <c r="D21" s="56"/>
      <c r="E21" s="56"/>
      <c r="F21" s="56"/>
      <c r="G21" s="56"/>
      <c r="H21" s="76"/>
      <c r="I21" s="75"/>
      <c r="J21" s="75"/>
      <c r="K21" s="953"/>
      <c r="L21" s="22"/>
      <c r="M21" s="22"/>
      <c r="N21" s="22"/>
      <c r="O21" s="22"/>
      <c r="P21" s="22"/>
      <c r="Q21" s="22"/>
      <c r="R21" s="22"/>
      <c r="S21" s="1209"/>
      <c r="T21" s="1209"/>
      <c r="U21" s="22"/>
      <c r="V21" s="22"/>
      <c r="W21" s="22"/>
      <c r="X21" s="22"/>
      <c r="Y21" s="697"/>
      <c r="Z21" s="697"/>
      <c r="AA21" s="697"/>
      <c r="AB21" s="22"/>
      <c r="AC21" s="75"/>
      <c r="AD21" s="75"/>
      <c r="AE21" s="75"/>
      <c r="AF21" s="76"/>
      <c r="AG21" s="691"/>
      <c r="AH21" s="691"/>
      <c r="AI21" s="691"/>
    </row>
    <row r="22" spans="1:39" hidden="1" x14ac:dyDescent="0.2">
      <c r="A22" s="301"/>
      <c r="B22" s="52"/>
      <c r="C22" s="22"/>
      <c r="D22" s="56"/>
      <c r="E22" s="56"/>
      <c r="F22" s="56"/>
      <c r="G22" s="56"/>
      <c r="H22" s="76"/>
      <c r="I22" s="75"/>
      <c r="J22" s="75"/>
      <c r="K22" s="953"/>
      <c r="L22" s="22"/>
      <c r="M22" s="22"/>
      <c r="N22" s="22"/>
      <c r="O22" s="22"/>
      <c r="P22" s="22"/>
      <c r="Q22" s="22"/>
      <c r="R22" s="22"/>
      <c r="S22" s="1209"/>
      <c r="T22" s="1209"/>
      <c r="U22" s="22"/>
      <c r="V22" s="22"/>
      <c r="W22" s="22"/>
      <c r="X22" s="22"/>
      <c r="Y22" s="697"/>
      <c r="Z22" s="697"/>
      <c r="AA22" s="697"/>
      <c r="AB22" s="22"/>
      <c r="AC22" s="75"/>
      <c r="AD22" s="75"/>
      <c r="AE22" s="75"/>
      <c r="AF22" s="76"/>
      <c r="AG22" s="691"/>
      <c r="AH22" s="691"/>
      <c r="AI22" s="691"/>
    </row>
    <row r="23" spans="1:39" hidden="1" x14ac:dyDescent="0.2">
      <c r="A23" s="1180" t="s">
        <v>1495</v>
      </c>
      <c r="B23" s="304" t="s">
        <v>8</v>
      </c>
      <c r="C23" s="22" t="s">
        <v>126</v>
      </c>
      <c r="D23" s="56"/>
      <c r="E23" s="56"/>
      <c r="F23" s="56"/>
      <c r="G23" s="56"/>
      <c r="H23" s="76"/>
      <c r="I23" s="75"/>
      <c r="J23" s="75"/>
      <c r="K23" s="953"/>
      <c r="L23" s="25"/>
      <c r="M23" s="25"/>
      <c r="N23" s="25"/>
      <c r="O23" s="25"/>
      <c r="P23" s="25"/>
      <c r="Q23" s="25"/>
      <c r="R23" s="25"/>
      <c r="S23" s="1211"/>
      <c r="T23" s="1211"/>
      <c r="U23" s="25"/>
      <c r="V23" s="25"/>
      <c r="W23" s="25"/>
      <c r="X23" s="25"/>
      <c r="Y23" s="743"/>
      <c r="Z23" s="743"/>
      <c r="AA23" s="743"/>
      <c r="AB23" s="25"/>
      <c r="AC23" s="75"/>
      <c r="AD23" s="75"/>
      <c r="AE23" s="75"/>
      <c r="AF23" s="76"/>
      <c r="AG23" s="691"/>
      <c r="AH23" s="691"/>
      <c r="AI23" s="691"/>
    </row>
    <row r="24" spans="1:39" hidden="1" x14ac:dyDescent="0.2">
      <c r="A24" s="307"/>
      <c r="B24" s="304"/>
      <c r="C24" s="154"/>
      <c r="D24" s="56"/>
      <c r="E24" s="56"/>
      <c r="F24" s="56"/>
      <c r="G24" s="56"/>
      <c r="H24" s="76"/>
      <c r="I24" s="75"/>
      <c r="J24" s="75"/>
      <c r="K24" s="953"/>
      <c r="L24" s="25"/>
      <c r="M24" s="25"/>
      <c r="N24" s="25"/>
      <c r="O24" s="25"/>
      <c r="P24" s="25"/>
      <c r="Q24" s="25"/>
      <c r="R24" s="25"/>
      <c r="S24" s="1211"/>
      <c r="T24" s="1211"/>
      <c r="U24" s="25"/>
      <c r="V24" s="25"/>
      <c r="W24" s="25"/>
      <c r="X24" s="25"/>
      <c r="Y24" s="743"/>
      <c r="Z24" s="743"/>
      <c r="AA24" s="743"/>
      <c r="AB24" s="25"/>
      <c r="AC24" s="75"/>
      <c r="AD24" s="75"/>
      <c r="AE24" s="75"/>
      <c r="AF24" s="76"/>
      <c r="AG24" s="691"/>
      <c r="AH24" s="691"/>
      <c r="AI24" s="691"/>
    </row>
    <row r="25" spans="1:39" hidden="1" x14ac:dyDescent="0.2">
      <c r="A25" s="307"/>
      <c r="B25" s="52"/>
      <c r="C25" s="22"/>
      <c r="D25" s="56"/>
      <c r="E25" s="56"/>
      <c r="F25" s="56"/>
      <c r="G25" s="56"/>
      <c r="H25" s="101"/>
      <c r="I25" s="100"/>
      <c r="J25" s="100"/>
      <c r="K25" s="953"/>
      <c r="L25" s="22"/>
      <c r="M25" s="22"/>
      <c r="N25" s="22"/>
      <c r="O25" s="22"/>
      <c r="P25" s="22"/>
      <c r="Q25" s="22"/>
      <c r="R25" s="22"/>
      <c r="S25" s="1209"/>
      <c r="T25" s="1209"/>
      <c r="U25" s="22"/>
      <c r="V25" s="22"/>
      <c r="W25" s="22"/>
      <c r="X25" s="22"/>
      <c r="Y25" s="697"/>
      <c r="Z25" s="697"/>
      <c r="AA25" s="697"/>
      <c r="AB25" s="22"/>
      <c r="AC25" s="100"/>
      <c r="AD25" s="100"/>
      <c r="AE25" s="100"/>
      <c r="AF25" s="101"/>
      <c r="AG25" s="703"/>
      <c r="AH25" s="703"/>
      <c r="AI25" s="703"/>
    </row>
    <row r="26" spans="1:39" hidden="1" x14ac:dyDescent="0.2">
      <c r="A26" s="307" t="s">
        <v>824</v>
      </c>
      <c r="B26" s="582" t="s">
        <v>546</v>
      </c>
      <c r="C26" s="52" t="s">
        <v>1018</v>
      </c>
      <c r="D26" s="56" t="s">
        <v>923</v>
      </c>
      <c r="E26" s="56" t="s">
        <v>992</v>
      </c>
      <c r="F26" s="56" t="s">
        <v>993</v>
      </c>
      <c r="G26" s="1142" t="s">
        <v>1014</v>
      </c>
      <c r="H26" s="964">
        <v>0</v>
      </c>
      <c r="I26" s="75"/>
      <c r="J26" s="75">
        <f>SUM(H26:I26)</f>
        <v>0</v>
      </c>
      <c r="K26" s="1142"/>
      <c r="L26" s="75"/>
      <c r="M26" s="75"/>
      <c r="N26" s="75">
        <f t="shared" ref="N26:N31" si="0">SUM(L26:M26)</f>
        <v>0</v>
      </c>
      <c r="O26" s="52"/>
      <c r="P26" s="52"/>
      <c r="Q26" s="52"/>
      <c r="R26" s="52"/>
      <c r="S26" s="1208"/>
      <c r="T26" s="1198"/>
      <c r="U26" s="52"/>
      <c r="V26" s="52"/>
      <c r="W26" s="52"/>
      <c r="X26" s="52"/>
      <c r="Y26" s="696">
        <f>L26+P26+S26+V26</f>
        <v>0</v>
      </c>
      <c r="Z26" s="696"/>
      <c r="AA26" s="696">
        <f>SUM(Y26:Z26)</f>
        <v>0</v>
      </c>
      <c r="AB26" s="52"/>
      <c r="AC26" s="75">
        <f>L26+P26+S26+V26</f>
        <v>0</v>
      </c>
      <c r="AD26" s="75"/>
      <c r="AE26" s="75">
        <f t="shared" ref="AE26:AE31" si="1">SUM(AC26:AD26)</f>
        <v>0</v>
      </c>
      <c r="AF26" s="76"/>
      <c r="AG26" s="702">
        <f>Y26-AC26</f>
        <v>0</v>
      </c>
      <c r="AH26" s="702"/>
      <c r="AI26" s="696">
        <f>SUM(AG26:AH26)</f>
        <v>0</v>
      </c>
      <c r="AM26" s="109"/>
    </row>
    <row r="27" spans="1:39" hidden="1" x14ac:dyDescent="0.2">
      <c r="A27" s="307" t="s">
        <v>824</v>
      </c>
      <c r="B27" s="582" t="s">
        <v>509</v>
      </c>
      <c r="C27" s="27" t="s">
        <v>1017</v>
      </c>
      <c r="D27" s="56" t="s">
        <v>854</v>
      </c>
      <c r="E27" s="56" t="s">
        <v>977</v>
      </c>
      <c r="F27" s="56" t="s">
        <v>978</v>
      </c>
      <c r="G27" s="1142" t="s">
        <v>1014</v>
      </c>
      <c r="H27" s="964"/>
      <c r="I27" s="75"/>
      <c r="J27" s="75"/>
      <c r="K27" s="1142"/>
      <c r="L27" s="86">
        <v>0</v>
      </c>
      <c r="M27" s="86"/>
      <c r="N27" s="118">
        <f t="shared" si="0"/>
        <v>0</v>
      </c>
      <c r="O27" s="112"/>
      <c r="P27" s="112"/>
      <c r="Q27" s="112"/>
      <c r="R27" s="112"/>
      <c r="S27" s="1208"/>
      <c r="T27" s="640"/>
      <c r="U27" s="52"/>
      <c r="V27" s="52"/>
      <c r="W27" s="52"/>
      <c r="X27" s="112"/>
      <c r="Y27" s="696">
        <f>L27+P27+S27+V27</f>
        <v>0</v>
      </c>
      <c r="Z27" s="696"/>
      <c r="AA27" s="696">
        <f>SUM(Y27:Z27)</f>
        <v>0</v>
      </c>
      <c r="AB27" s="112"/>
      <c r="AC27" s="86">
        <f>L27+P27+S27</f>
        <v>0</v>
      </c>
      <c r="AD27" s="86"/>
      <c r="AE27" s="118">
        <f t="shared" si="1"/>
        <v>0</v>
      </c>
      <c r="AF27" s="76"/>
      <c r="AG27" s="702">
        <f>Y27-AC27</f>
        <v>0</v>
      </c>
      <c r="AH27" s="702"/>
      <c r="AI27" s="696">
        <f>SUM(AG27:AH27)</f>
        <v>0</v>
      </c>
      <c r="AM27" s="109"/>
    </row>
    <row r="28" spans="1:39" hidden="1" x14ac:dyDescent="0.2">
      <c r="A28" s="307" t="s">
        <v>824</v>
      </c>
      <c r="B28" s="582" t="s">
        <v>258</v>
      </c>
      <c r="C28" s="95" t="s">
        <v>452</v>
      </c>
      <c r="D28" s="56" t="s">
        <v>907</v>
      </c>
      <c r="E28" s="56" t="s">
        <v>977</v>
      </c>
      <c r="F28" s="56" t="s">
        <v>978</v>
      </c>
      <c r="G28" s="1142" t="s">
        <v>1014</v>
      </c>
      <c r="H28" s="964"/>
      <c r="I28" s="75"/>
      <c r="J28" s="75"/>
      <c r="K28" s="1142"/>
      <c r="L28" s="86">
        <v>0</v>
      </c>
      <c r="M28" s="86"/>
      <c r="N28" s="118">
        <f t="shared" si="0"/>
        <v>0</v>
      </c>
      <c r="O28" s="112"/>
      <c r="P28" s="112"/>
      <c r="Q28" s="112"/>
      <c r="R28" s="112"/>
      <c r="S28" s="1208"/>
      <c r="T28" s="640"/>
      <c r="U28" s="52"/>
      <c r="V28" s="52"/>
      <c r="W28" s="52"/>
      <c r="X28" s="112"/>
      <c r="Y28" s="696">
        <f>L28+P28+S28+V28</f>
        <v>0</v>
      </c>
      <c r="Z28" s="696"/>
      <c r="AA28" s="696">
        <f>SUM(Y28:Z28)</f>
        <v>0</v>
      </c>
      <c r="AB28" s="112"/>
      <c r="AC28" s="86">
        <f>L28+P28+S28</f>
        <v>0</v>
      </c>
      <c r="AD28" s="86"/>
      <c r="AE28" s="118">
        <f t="shared" si="1"/>
        <v>0</v>
      </c>
      <c r="AF28" s="76"/>
      <c r="AG28" s="702">
        <f>Y28-AC28</f>
        <v>0</v>
      </c>
      <c r="AH28" s="702"/>
      <c r="AI28" s="696">
        <f>SUM(AG28:AH28)</f>
        <v>0</v>
      </c>
      <c r="AM28" s="109"/>
    </row>
    <row r="29" spans="1:39" hidden="1" x14ac:dyDescent="0.2">
      <c r="A29" s="307" t="s">
        <v>824</v>
      </c>
      <c r="B29" s="27"/>
      <c r="C29" s="27"/>
      <c r="D29" s="56"/>
      <c r="E29" s="140"/>
      <c r="F29" s="140"/>
      <c r="G29" s="1142" t="s">
        <v>1014</v>
      </c>
      <c r="H29" s="964">
        <v>0</v>
      </c>
      <c r="I29" s="75"/>
      <c r="J29" s="75">
        <f>SUM(H29:I29)</f>
        <v>0</v>
      </c>
      <c r="K29" s="1142"/>
      <c r="L29" s="75"/>
      <c r="M29" s="75"/>
      <c r="N29" s="75">
        <f t="shared" si="0"/>
        <v>0</v>
      </c>
      <c r="O29" s="27"/>
      <c r="P29" s="27"/>
      <c r="Q29" s="27"/>
      <c r="R29" s="27"/>
      <c r="S29" s="766"/>
      <c r="T29" s="1198"/>
      <c r="U29" s="27"/>
      <c r="V29" s="27"/>
      <c r="W29" s="27"/>
      <c r="X29" s="27"/>
      <c r="Y29" s="725"/>
      <c r="Z29" s="725"/>
      <c r="AA29" s="725"/>
      <c r="AB29" s="27"/>
      <c r="AC29" s="75">
        <f>L29+P29+S29+V29</f>
        <v>0</v>
      </c>
      <c r="AD29" s="75"/>
      <c r="AE29" s="75">
        <f t="shared" si="1"/>
        <v>0</v>
      </c>
      <c r="AF29" s="76"/>
      <c r="AG29" s="691"/>
      <c r="AH29" s="691"/>
      <c r="AI29" s="691"/>
      <c r="AM29" s="109"/>
    </row>
    <row r="30" spans="1:39" hidden="1" x14ac:dyDescent="0.2">
      <c r="A30" s="307" t="s">
        <v>824</v>
      </c>
      <c r="B30" s="27"/>
      <c r="C30" s="27"/>
      <c r="D30" s="56"/>
      <c r="E30" s="140"/>
      <c r="F30" s="140"/>
      <c r="G30" s="1142" t="s">
        <v>1014</v>
      </c>
      <c r="H30" s="964"/>
      <c r="I30" s="75"/>
      <c r="J30" s="75"/>
      <c r="K30" s="1142"/>
      <c r="L30" s="75">
        <f>600+80+60-740</f>
        <v>0</v>
      </c>
      <c r="M30" s="75"/>
      <c r="N30" s="75">
        <f t="shared" si="0"/>
        <v>0</v>
      </c>
      <c r="O30" s="27"/>
      <c r="P30" s="27"/>
      <c r="Q30" s="27"/>
      <c r="R30" s="27"/>
      <c r="S30" s="766"/>
      <c r="T30" s="1198"/>
      <c r="U30" s="27"/>
      <c r="V30" s="27"/>
      <c r="W30" s="27"/>
      <c r="X30" s="27"/>
      <c r="Y30" s="725"/>
      <c r="Z30" s="725"/>
      <c r="AA30" s="725"/>
      <c r="AB30" s="27"/>
      <c r="AC30" s="75">
        <f>L30+P30+S30</f>
        <v>0</v>
      </c>
      <c r="AD30" s="75"/>
      <c r="AE30" s="75">
        <f t="shared" si="1"/>
        <v>0</v>
      </c>
      <c r="AF30" s="76"/>
      <c r="AG30" s="691"/>
      <c r="AH30" s="691"/>
      <c r="AI30" s="691"/>
    </row>
    <row r="31" spans="1:39" hidden="1" x14ac:dyDescent="0.2">
      <c r="A31" s="307" t="s">
        <v>824</v>
      </c>
      <c r="B31" s="27"/>
      <c r="C31" s="27"/>
      <c r="D31" s="56"/>
      <c r="E31" s="140"/>
      <c r="F31" s="140"/>
      <c r="G31" s="1142" t="s">
        <v>1014</v>
      </c>
      <c r="H31" s="964"/>
      <c r="I31" s="75"/>
      <c r="J31" s="75"/>
      <c r="K31" s="1142"/>
      <c r="L31" s="75">
        <f>2400+24-2424</f>
        <v>0</v>
      </c>
      <c r="M31" s="75"/>
      <c r="N31" s="75">
        <f t="shared" si="0"/>
        <v>0</v>
      </c>
      <c r="O31" s="27"/>
      <c r="P31" s="27"/>
      <c r="Q31" s="27"/>
      <c r="R31" s="27"/>
      <c r="S31" s="766"/>
      <c r="T31" s="1198"/>
      <c r="U31" s="27"/>
      <c r="V31" s="27"/>
      <c r="W31" s="27"/>
      <c r="X31" s="27"/>
      <c r="Y31" s="725"/>
      <c r="Z31" s="725"/>
      <c r="AA31" s="725"/>
      <c r="AB31" s="27"/>
      <c r="AC31" s="75">
        <f>L31+P31+S31</f>
        <v>0</v>
      </c>
      <c r="AD31" s="75"/>
      <c r="AE31" s="75">
        <f t="shared" si="1"/>
        <v>0</v>
      </c>
      <c r="AF31" s="76"/>
      <c r="AG31" s="691"/>
      <c r="AH31" s="691"/>
      <c r="AI31" s="691"/>
    </row>
    <row r="32" spans="1:39" ht="8.1" hidden="1" customHeight="1" x14ac:dyDescent="0.2">
      <c r="A32" s="307"/>
      <c r="B32" s="27"/>
      <c r="C32" s="27"/>
      <c r="D32" s="56"/>
      <c r="E32" s="140"/>
      <c r="F32" s="140"/>
      <c r="G32" s="953"/>
      <c r="H32" s="964"/>
      <c r="I32" s="75"/>
      <c r="J32" s="75"/>
      <c r="K32" s="954"/>
      <c r="L32" s="75"/>
      <c r="M32" s="75"/>
      <c r="N32" s="75"/>
      <c r="O32" s="27"/>
      <c r="P32" s="27"/>
      <c r="Q32" s="27"/>
      <c r="R32" s="27"/>
      <c r="S32" s="1198"/>
      <c r="T32" s="1198"/>
      <c r="U32" s="27"/>
      <c r="V32" s="27"/>
      <c r="W32" s="27"/>
      <c r="X32" s="27"/>
      <c r="Y32" s="725"/>
      <c r="Z32" s="725"/>
      <c r="AA32" s="725"/>
      <c r="AB32" s="27"/>
      <c r="AC32" s="75"/>
      <c r="AD32" s="75"/>
      <c r="AE32" s="75"/>
      <c r="AF32" s="76"/>
      <c r="AG32" s="691"/>
      <c r="AH32" s="691"/>
      <c r="AI32" s="691"/>
    </row>
    <row r="33" spans="1:39" hidden="1" x14ac:dyDescent="0.2">
      <c r="A33" s="307"/>
      <c r="B33" s="27"/>
      <c r="C33" s="139" t="s">
        <v>2</v>
      </c>
      <c r="D33" s="56"/>
      <c r="E33" s="140"/>
      <c r="F33" s="140"/>
      <c r="G33" s="953"/>
      <c r="H33" s="1016">
        <f>SUM(H26:H32)</f>
        <v>0</v>
      </c>
      <c r="I33" s="75"/>
      <c r="J33" s="151">
        <f>SUM(J26:J32)</f>
        <v>0</v>
      </c>
      <c r="K33" s="954"/>
      <c r="L33" s="151">
        <f>SUM(L26:L32)</f>
        <v>0</v>
      </c>
      <c r="M33" s="151"/>
      <c r="N33" s="151">
        <f>SUM(N26:N32)</f>
        <v>0</v>
      </c>
      <c r="O33" s="139"/>
      <c r="P33" s="151">
        <f>SUM(P26:P32)</f>
        <v>0</v>
      </c>
      <c r="Q33" s="139"/>
      <c r="R33" s="139"/>
      <c r="S33" s="1210">
        <f>SUM(S26:S32)</f>
        <v>0</v>
      </c>
      <c r="T33" s="1212"/>
      <c r="U33" s="139"/>
      <c r="V33" s="139"/>
      <c r="W33" s="139"/>
      <c r="X33" s="139"/>
      <c r="Y33" s="714">
        <f>SUM(Y26:Y32)</f>
        <v>0</v>
      </c>
      <c r="Z33" s="714"/>
      <c r="AA33" s="756">
        <f>SUM(AA26:AA32)</f>
        <v>0</v>
      </c>
      <c r="AB33" s="139"/>
      <c r="AC33" s="151">
        <f>SUM(AC26:AC32)</f>
        <v>0</v>
      </c>
      <c r="AD33" s="151"/>
      <c r="AE33" s="314">
        <f>SUM(AE26:AE32)</f>
        <v>0</v>
      </c>
      <c r="AF33" s="269"/>
      <c r="AG33" s="714">
        <f>SUM(AG26:AG32)</f>
        <v>0</v>
      </c>
      <c r="AH33" s="714"/>
      <c r="AI33" s="756">
        <f>SUM(AI26:AI32)</f>
        <v>0</v>
      </c>
    </row>
    <row r="34" spans="1:39" hidden="1" x14ac:dyDescent="0.2">
      <c r="A34" s="307"/>
      <c r="B34" s="27"/>
      <c r="C34" s="27"/>
      <c r="D34" s="56"/>
      <c r="E34" s="140"/>
      <c r="F34" s="140"/>
      <c r="G34" s="953"/>
      <c r="H34" s="964"/>
      <c r="I34" s="75"/>
      <c r="J34" s="75"/>
      <c r="K34" s="954"/>
      <c r="L34" s="75"/>
      <c r="M34" s="75"/>
      <c r="N34" s="75"/>
      <c r="O34" s="27"/>
      <c r="P34" s="27"/>
      <c r="Q34" s="27"/>
      <c r="R34" s="27"/>
      <c r="S34" s="1198"/>
      <c r="T34" s="1198"/>
      <c r="U34" s="27"/>
      <c r="V34" s="27"/>
      <c r="W34" s="27"/>
      <c r="X34" s="27"/>
      <c r="Y34" s="725"/>
      <c r="Z34" s="725"/>
      <c r="AA34" s="725"/>
      <c r="AB34" s="27"/>
      <c r="AC34" s="75"/>
      <c r="AD34" s="75"/>
      <c r="AE34" s="75"/>
      <c r="AF34" s="76"/>
      <c r="AG34" s="691"/>
      <c r="AH34" s="691"/>
      <c r="AI34" s="691"/>
    </row>
    <row r="35" spans="1:39" hidden="1" x14ac:dyDescent="0.2">
      <c r="A35" s="307" t="s">
        <v>824</v>
      </c>
      <c r="B35" s="582" t="s">
        <v>562</v>
      </c>
      <c r="C35" s="134" t="s">
        <v>90</v>
      </c>
      <c r="D35" s="64" t="s">
        <v>908</v>
      </c>
      <c r="E35" s="56" t="s">
        <v>976</v>
      </c>
      <c r="F35" s="134" t="s">
        <v>636</v>
      </c>
      <c r="G35" s="1142" t="s">
        <v>1014</v>
      </c>
      <c r="H35" s="964">
        <v>0</v>
      </c>
      <c r="I35" s="75"/>
      <c r="J35" s="75">
        <f>SUM(H35:I35)</f>
        <v>0</v>
      </c>
      <c r="K35" s="1142"/>
      <c r="L35" s="75">
        <v>0</v>
      </c>
      <c r="M35" s="75"/>
      <c r="N35" s="75">
        <f>SUM(L35:M35)</f>
        <v>0</v>
      </c>
      <c r="O35" s="27"/>
      <c r="P35" s="27"/>
      <c r="Q35" s="27"/>
      <c r="R35" s="27"/>
      <c r="S35" s="1208"/>
      <c r="T35" s="1198"/>
      <c r="U35" s="27"/>
      <c r="V35" s="27"/>
      <c r="W35" s="27"/>
      <c r="X35" s="27"/>
      <c r="Y35" s="696">
        <f>L35+P35+S35+V35</f>
        <v>0</v>
      </c>
      <c r="Z35" s="696"/>
      <c r="AA35" s="696">
        <f>SUM(Y35:Z35)</f>
        <v>0</v>
      </c>
      <c r="AB35" s="27"/>
      <c r="AC35" s="75">
        <f>L35+P35+S35+V35</f>
        <v>0</v>
      </c>
      <c r="AD35" s="75"/>
      <c r="AE35" s="75">
        <f>SUM(AC35:AD35)</f>
        <v>0</v>
      </c>
      <c r="AF35" s="76"/>
      <c r="AG35" s="702">
        <f>Y35-AC35</f>
        <v>0</v>
      </c>
      <c r="AH35" s="702"/>
      <c r="AI35" s="696">
        <f>SUM(AG35:AH35)</f>
        <v>0</v>
      </c>
      <c r="AM35" s="279"/>
    </row>
    <row r="36" spans="1:39" hidden="1" x14ac:dyDescent="0.2">
      <c r="A36" s="307" t="s">
        <v>824</v>
      </c>
      <c r="B36" s="134" t="s">
        <v>225</v>
      </c>
      <c r="C36" s="134" t="s">
        <v>226</v>
      </c>
      <c r="D36" s="64" t="s">
        <v>910</v>
      </c>
      <c r="E36" s="56" t="s">
        <v>976</v>
      </c>
      <c r="F36" s="134" t="s">
        <v>636</v>
      </c>
      <c r="G36" s="1142" t="s">
        <v>1014</v>
      </c>
      <c r="H36" s="964">
        <v>0</v>
      </c>
      <c r="I36" s="75"/>
      <c r="J36" s="75">
        <f>SUM(H36:I36)</f>
        <v>0</v>
      </c>
      <c r="K36" s="1142"/>
      <c r="L36" s="75">
        <v>0</v>
      </c>
      <c r="M36" s="75"/>
      <c r="N36" s="75">
        <f>SUM(L36:M36)</f>
        <v>0</v>
      </c>
      <c r="O36" s="27"/>
      <c r="P36" s="27"/>
      <c r="Q36" s="27"/>
      <c r="R36" s="27"/>
      <c r="S36" s="1208"/>
      <c r="T36" s="1198"/>
      <c r="U36" s="27"/>
      <c r="V36" s="27"/>
      <c r="W36" s="27"/>
      <c r="X36" s="27"/>
      <c r="Y36" s="725"/>
      <c r="Z36" s="725"/>
      <c r="AA36" s="725"/>
      <c r="AB36" s="27"/>
      <c r="AC36" s="75">
        <f>L36+P36+S36+V36</f>
        <v>0</v>
      </c>
      <c r="AD36" s="75"/>
      <c r="AE36" s="75">
        <f>SUM(AC36:AD36)</f>
        <v>0</v>
      </c>
      <c r="AF36" s="76"/>
      <c r="AG36" s="691"/>
      <c r="AH36" s="691"/>
      <c r="AI36" s="691"/>
      <c r="AM36" s="279"/>
    </row>
    <row r="37" spans="1:39" hidden="1" x14ac:dyDescent="0.2">
      <c r="A37" s="307" t="s">
        <v>824</v>
      </c>
      <c r="B37" s="134" t="s">
        <v>285</v>
      </c>
      <c r="C37" s="134" t="s">
        <v>564</v>
      </c>
      <c r="D37" s="64" t="s">
        <v>912</v>
      </c>
      <c r="E37" s="56" t="s">
        <v>976</v>
      </c>
      <c r="F37" s="134" t="s">
        <v>636</v>
      </c>
      <c r="G37" s="1142" t="s">
        <v>1014</v>
      </c>
      <c r="H37" s="964"/>
      <c r="I37" s="75"/>
      <c r="J37" s="75">
        <f>SUM(H37:I37)</f>
        <v>0</v>
      </c>
      <c r="K37" s="1142"/>
      <c r="L37" s="75"/>
      <c r="M37" s="75"/>
      <c r="N37" s="75">
        <f>SUM(L37:M37)</f>
        <v>0</v>
      </c>
      <c r="O37" s="27"/>
      <c r="P37" s="27"/>
      <c r="Q37" s="27"/>
      <c r="R37" s="27"/>
      <c r="S37" s="1208"/>
      <c r="T37" s="1198"/>
      <c r="U37" s="27"/>
      <c r="V37" s="27"/>
      <c r="W37" s="27"/>
      <c r="X37" s="27"/>
      <c r="Y37" s="725"/>
      <c r="Z37" s="725"/>
      <c r="AA37" s="725"/>
      <c r="AB37" s="27"/>
      <c r="AC37" s="75">
        <f>L37+P37+S37+V37</f>
        <v>0</v>
      </c>
      <c r="AD37" s="75"/>
      <c r="AE37" s="75">
        <f>SUM(AC37:AD37)</f>
        <v>0</v>
      </c>
      <c r="AF37" s="76"/>
      <c r="AG37" s="691"/>
      <c r="AH37" s="691"/>
      <c r="AI37" s="691"/>
      <c r="AM37" s="279"/>
    </row>
    <row r="38" spans="1:39" ht="8.1" hidden="1" customHeight="1" x14ac:dyDescent="0.2">
      <c r="A38" s="307"/>
      <c r="B38" s="52"/>
      <c r="C38" s="52"/>
      <c r="D38" s="56"/>
      <c r="E38" s="56"/>
      <c r="F38" s="56"/>
      <c r="G38" s="953"/>
      <c r="H38" s="964"/>
      <c r="I38" s="75"/>
      <c r="J38" s="75"/>
      <c r="K38" s="953"/>
      <c r="L38" s="75"/>
      <c r="M38" s="75"/>
      <c r="N38" s="75"/>
      <c r="O38" s="27"/>
      <c r="P38" s="27"/>
      <c r="Q38" s="27"/>
      <c r="R38" s="27"/>
      <c r="S38" s="766"/>
      <c r="T38" s="1198"/>
      <c r="U38" s="27"/>
      <c r="V38" s="27"/>
      <c r="W38" s="27"/>
      <c r="X38" s="27"/>
      <c r="Y38" s="725"/>
      <c r="Z38" s="725"/>
      <c r="AA38" s="725"/>
      <c r="AB38" s="27"/>
      <c r="AC38" s="75"/>
      <c r="AD38" s="75"/>
      <c r="AE38" s="75"/>
      <c r="AF38" s="76"/>
      <c r="AG38" s="691"/>
      <c r="AH38" s="691"/>
      <c r="AI38" s="691"/>
    </row>
    <row r="39" spans="1:39" hidden="1" x14ac:dyDescent="0.2">
      <c r="A39" s="307"/>
      <c r="B39" s="52"/>
      <c r="C39" s="139" t="s">
        <v>563</v>
      </c>
      <c r="D39" s="56"/>
      <c r="E39" s="56" t="s">
        <v>652</v>
      </c>
      <c r="F39" s="56"/>
      <c r="G39" s="953"/>
      <c r="H39" s="1016">
        <f>SUM(H35:H38)</f>
        <v>0</v>
      </c>
      <c r="I39" s="75"/>
      <c r="J39" s="151">
        <f>SUM(H39:I39)</f>
        <v>0</v>
      </c>
      <c r="K39" s="953"/>
      <c r="L39" s="151">
        <f>SUM(L35:L38)</f>
        <v>0</v>
      </c>
      <c r="M39" s="75"/>
      <c r="N39" s="151">
        <f>SUM(N35:N38)</f>
        <v>0</v>
      </c>
      <c r="O39" s="139"/>
      <c r="P39" s="151">
        <f>SUM(P35:P38)</f>
        <v>0</v>
      </c>
      <c r="Q39" s="139"/>
      <c r="R39" s="139"/>
      <c r="S39" s="1213">
        <f>SUM(S35:S38)</f>
        <v>0</v>
      </c>
      <c r="T39" s="1212"/>
      <c r="U39" s="139"/>
      <c r="V39" s="139"/>
      <c r="W39" s="139"/>
      <c r="X39" s="139"/>
      <c r="Y39" s="714">
        <f>SUM(Y35:Y38)</f>
        <v>0</v>
      </c>
      <c r="Z39" s="677"/>
      <c r="AA39" s="756">
        <f>SUM(AA35:AA38)</f>
        <v>0</v>
      </c>
      <c r="AB39" s="139"/>
      <c r="AC39" s="151">
        <f>SUM(AC35:AC38)</f>
        <v>0</v>
      </c>
      <c r="AD39" s="75"/>
      <c r="AE39" s="314">
        <f>SUM(AE35:AE38)</f>
        <v>0</v>
      </c>
      <c r="AF39" s="269"/>
      <c r="AG39" s="714">
        <f>SUM(AG35:AG38)</f>
        <v>0</v>
      </c>
      <c r="AH39" s="677"/>
      <c r="AI39" s="756">
        <f>SUM(AI35:AI38)</f>
        <v>0</v>
      </c>
    </row>
    <row r="40" spans="1:39" hidden="1" x14ac:dyDescent="0.2">
      <c r="A40" s="307"/>
      <c r="B40" s="134"/>
      <c r="C40" s="139"/>
      <c r="D40" s="64"/>
      <c r="E40" s="135"/>
      <c r="F40" s="135"/>
      <c r="G40" s="985"/>
      <c r="H40" s="964"/>
      <c r="I40" s="76"/>
      <c r="J40" s="76"/>
      <c r="K40" s="1028"/>
      <c r="L40" s="151"/>
      <c r="M40" s="76"/>
      <c r="N40" s="151"/>
      <c r="O40" s="139"/>
      <c r="P40" s="139"/>
      <c r="Q40" s="139"/>
      <c r="R40" s="139"/>
      <c r="S40" s="766"/>
      <c r="T40" s="1212"/>
      <c r="U40" s="139"/>
      <c r="V40" s="139"/>
      <c r="W40" s="139"/>
      <c r="X40" s="139"/>
      <c r="Y40" s="744"/>
      <c r="Z40" s="744"/>
      <c r="AA40" s="744"/>
      <c r="AB40" s="139"/>
      <c r="AC40" s="151"/>
      <c r="AD40" s="76"/>
      <c r="AE40" s="151"/>
      <c r="AF40" s="269"/>
      <c r="AG40" s="748"/>
      <c r="AH40" s="748"/>
      <c r="AI40" s="748"/>
    </row>
    <row r="41" spans="1:39" hidden="1" x14ac:dyDescent="0.2">
      <c r="A41" s="307"/>
      <c r="B41" s="139"/>
      <c r="C41" s="139"/>
      <c r="D41" s="184"/>
      <c r="E41" s="191"/>
      <c r="F41" s="191"/>
      <c r="G41" s="978"/>
      <c r="H41" s="964"/>
      <c r="I41" s="76"/>
      <c r="J41" s="76"/>
      <c r="K41" s="1164"/>
      <c r="L41" s="75"/>
      <c r="M41" s="76"/>
      <c r="N41" s="76"/>
      <c r="O41" s="139"/>
      <c r="P41" s="139"/>
      <c r="Q41" s="139"/>
      <c r="R41" s="139"/>
      <c r="S41" s="1212"/>
      <c r="T41" s="1212"/>
      <c r="U41" s="139"/>
      <c r="V41" s="139"/>
      <c r="W41" s="139"/>
      <c r="X41" s="139"/>
      <c r="Y41" s="744"/>
      <c r="Z41" s="744"/>
      <c r="AA41" s="744"/>
      <c r="AB41" s="139"/>
      <c r="AC41" s="75"/>
      <c r="AD41" s="76"/>
      <c r="AE41" s="76"/>
      <c r="AF41" s="76"/>
      <c r="AG41" s="691"/>
      <c r="AH41" s="691"/>
      <c r="AI41" s="691"/>
    </row>
    <row r="42" spans="1:39" hidden="1" x14ac:dyDescent="0.2">
      <c r="A42" s="307" t="s">
        <v>824</v>
      </c>
      <c r="B42" s="52" t="s">
        <v>353</v>
      </c>
      <c r="C42" s="52" t="s">
        <v>131</v>
      </c>
      <c r="D42" s="56" t="s">
        <v>865</v>
      </c>
      <c r="E42" s="56" t="s">
        <v>994</v>
      </c>
      <c r="F42" s="564" t="s">
        <v>767</v>
      </c>
      <c r="G42" s="1142" t="s">
        <v>1014</v>
      </c>
      <c r="H42" s="964"/>
      <c r="I42" s="76"/>
      <c r="J42" s="76"/>
      <c r="K42" s="1142"/>
      <c r="L42" s="75"/>
      <c r="M42" s="76"/>
      <c r="N42" s="192"/>
      <c r="O42" s="139"/>
      <c r="P42" s="139"/>
      <c r="Q42" s="139"/>
      <c r="R42" s="139"/>
      <c r="S42" s="1208"/>
      <c r="T42" s="1212"/>
      <c r="U42" s="139"/>
      <c r="V42" s="139"/>
      <c r="W42" s="139"/>
      <c r="X42" s="139"/>
      <c r="Y42" s="696">
        <f t="shared" ref="Y42:Z44" si="2">L42+P42+S42+V42</f>
        <v>0</v>
      </c>
      <c r="Z42" s="696">
        <f t="shared" si="2"/>
        <v>0</v>
      </c>
      <c r="AA42" s="696">
        <f>SUM(Y42:Z42)</f>
        <v>0</v>
      </c>
      <c r="AB42" s="139"/>
      <c r="AC42" s="145">
        <f>L42+P42+S42+V42</f>
        <v>0</v>
      </c>
      <c r="AD42" s="76"/>
      <c r="AE42" s="192">
        <f>SUM(AC42:AD42)</f>
        <v>0</v>
      </c>
      <c r="AF42" s="76"/>
      <c r="AG42" s="702">
        <f t="shared" ref="AG42:AH44" si="3">Y42-AC42</f>
        <v>0</v>
      </c>
      <c r="AH42" s="702">
        <f t="shared" si="3"/>
        <v>0</v>
      </c>
      <c r="AI42" s="696">
        <f>SUM(AG42:AH42)</f>
        <v>0</v>
      </c>
    </row>
    <row r="43" spans="1:39" hidden="1" x14ac:dyDescent="0.2">
      <c r="A43" s="301" t="s">
        <v>824</v>
      </c>
      <c r="B43" s="52" t="s">
        <v>755</v>
      </c>
      <c r="C43" s="52" t="s">
        <v>185</v>
      </c>
      <c r="D43" s="56" t="s">
        <v>867</v>
      </c>
      <c r="E43" s="56" t="s">
        <v>994</v>
      </c>
      <c r="F43" s="564" t="s">
        <v>767</v>
      </c>
      <c r="G43" s="117" t="s">
        <v>1014</v>
      </c>
      <c r="H43" s="75">
        <v>0</v>
      </c>
      <c r="I43" s="76"/>
      <c r="J43" s="76">
        <f>SUM(H43:I43)</f>
        <v>0</v>
      </c>
      <c r="K43" s="1142"/>
      <c r="L43" s="75">
        <v>0</v>
      </c>
      <c r="M43" s="76"/>
      <c r="N43" s="192">
        <f t="shared" ref="N43:N55" si="4">SUM(L43:M43)</f>
        <v>0</v>
      </c>
      <c r="O43" s="139"/>
      <c r="P43" s="139"/>
      <c r="Q43" s="139"/>
      <c r="R43" s="139"/>
      <c r="S43" s="1208"/>
      <c r="T43" s="1209"/>
      <c r="U43" s="139"/>
      <c r="V43" s="139"/>
      <c r="W43" s="139"/>
      <c r="X43" s="139"/>
      <c r="Y43" s="696">
        <f t="shared" si="2"/>
        <v>0</v>
      </c>
      <c r="Z43" s="696">
        <f t="shared" si="2"/>
        <v>0</v>
      </c>
      <c r="AA43" s="696">
        <f>SUM(Y43:Z43)</f>
        <v>0</v>
      </c>
      <c r="AB43" s="139"/>
      <c r="AC43" s="145">
        <f>L43+P43+S43+V43</f>
        <v>0</v>
      </c>
      <c r="AD43" s="76"/>
      <c r="AE43" s="192">
        <f>SUM(AC43:AD43)</f>
        <v>0</v>
      </c>
      <c r="AF43" s="192"/>
      <c r="AG43" s="702">
        <f t="shared" si="3"/>
        <v>0</v>
      </c>
      <c r="AH43" s="702">
        <f t="shared" si="3"/>
        <v>0</v>
      </c>
      <c r="AI43" s="696">
        <f>SUM(AG43:AH43)</f>
        <v>0</v>
      </c>
    </row>
    <row r="44" spans="1:39" hidden="1" x14ac:dyDescent="0.2">
      <c r="A44" s="301" t="s">
        <v>824</v>
      </c>
      <c r="B44" s="52" t="s">
        <v>475</v>
      </c>
      <c r="C44" s="52" t="s">
        <v>363</v>
      </c>
      <c r="D44" s="56" t="s">
        <v>852</v>
      </c>
      <c r="E44" s="56" t="s">
        <v>994</v>
      </c>
      <c r="F44" s="564" t="s">
        <v>767</v>
      </c>
      <c r="G44" s="117" t="s">
        <v>1014</v>
      </c>
      <c r="H44" s="75"/>
      <c r="I44" s="76"/>
      <c r="J44" s="76"/>
      <c r="K44" s="1142"/>
      <c r="L44" s="75"/>
      <c r="M44" s="76"/>
      <c r="N44" s="192">
        <f t="shared" si="4"/>
        <v>0</v>
      </c>
      <c r="O44" s="139"/>
      <c r="P44" s="139"/>
      <c r="Q44" s="139"/>
      <c r="R44" s="139"/>
      <c r="S44" s="1208"/>
      <c r="T44" s="1212"/>
      <c r="U44" s="139"/>
      <c r="V44" s="139"/>
      <c r="W44" s="139"/>
      <c r="X44" s="139"/>
      <c r="Y44" s="696">
        <f t="shared" si="2"/>
        <v>0</v>
      </c>
      <c r="Z44" s="696">
        <f t="shared" si="2"/>
        <v>0</v>
      </c>
      <c r="AA44" s="696">
        <f>SUM(Y44:Z44)</f>
        <v>0</v>
      </c>
      <c r="AB44" s="139"/>
      <c r="AC44" s="145">
        <f>L44+P44+S44+V44</f>
        <v>0</v>
      </c>
      <c r="AD44" s="76"/>
      <c r="AE44" s="192">
        <f>SUM(AC44:AD44)</f>
        <v>0</v>
      </c>
      <c r="AF44" s="192"/>
      <c r="AG44" s="702">
        <f t="shared" si="3"/>
        <v>0</v>
      </c>
      <c r="AH44" s="702">
        <f t="shared" si="3"/>
        <v>0</v>
      </c>
      <c r="AI44" s="696">
        <f>SUM(AG44:AH44)</f>
        <v>0</v>
      </c>
    </row>
    <row r="45" spans="1:39" hidden="1" x14ac:dyDescent="0.2">
      <c r="A45" s="301"/>
      <c r="B45" s="134"/>
      <c r="C45" s="134"/>
      <c r="D45" s="64"/>
      <c r="E45" s="135"/>
      <c r="F45" s="135"/>
      <c r="G45" s="117"/>
      <c r="H45" s="145"/>
      <c r="I45" s="76"/>
      <c r="J45" s="76"/>
      <c r="K45" s="1142"/>
      <c r="L45" s="145"/>
      <c r="M45" s="192"/>
      <c r="N45" s="192"/>
      <c r="O45" s="134"/>
      <c r="P45" s="134"/>
      <c r="Q45" s="134"/>
      <c r="R45" s="134"/>
      <c r="S45" s="1208"/>
      <c r="T45" s="1214"/>
      <c r="U45" s="134"/>
      <c r="V45" s="134"/>
      <c r="W45" s="134"/>
      <c r="X45" s="134"/>
      <c r="Y45" s="679"/>
      <c r="Z45" s="679"/>
      <c r="AA45" s="679"/>
      <c r="AB45" s="134"/>
      <c r="AC45" s="145"/>
      <c r="AD45" s="192"/>
      <c r="AE45" s="192"/>
      <c r="AF45" s="192"/>
      <c r="AG45" s="694"/>
      <c r="AH45" s="694"/>
      <c r="AI45" s="694"/>
    </row>
    <row r="46" spans="1:39" hidden="1" x14ac:dyDescent="0.2">
      <c r="A46" s="301" t="s">
        <v>824</v>
      </c>
      <c r="B46" s="52" t="s">
        <v>224</v>
      </c>
      <c r="C46" s="52" t="s">
        <v>298</v>
      </c>
      <c r="D46" s="56" t="s">
        <v>845</v>
      </c>
      <c r="E46" s="56" t="s">
        <v>996</v>
      </c>
      <c r="F46" s="564" t="s">
        <v>771</v>
      </c>
      <c r="G46" s="117" t="s">
        <v>1014</v>
      </c>
      <c r="H46" s="145">
        <v>0</v>
      </c>
      <c r="I46" s="76"/>
      <c r="J46" s="76">
        <f>SUM(H46:I46)</f>
        <v>0</v>
      </c>
      <c r="K46" s="1142"/>
      <c r="L46" s="145">
        <v>0</v>
      </c>
      <c r="M46" s="192"/>
      <c r="N46" s="192">
        <f t="shared" si="4"/>
        <v>0</v>
      </c>
      <c r="O46" s="134"/>
      <c r="P46" s="134"/>
      <c r="Q46" s="134"/>
      <c r="R46" s="134"/>
      <c r="S46" s="1208"/>
      <c r="T46" s="1214"/>
      <c r="U46" s="134"/>
      <c r="V46" s="134"/>
      <c r="W46" s="134"/>
      <c r="X46" s="134"/>
      <c r="Y46" s="696">
        <f t="shared" ref="Y46:Y54" si="5">L46+P46+S46+V46</f>
        <v>0</v>
      </c>
      <c r="Z46" s="696">
        <f t="shared" ref="Z46:Z54" si="6">M46+Q46+T46+W46</f>
        <v>0</v>
      </c>
      <c r="AA46" s="696">
        <f t="shared" ref="AA46:AA54" si="7">SUM(Y46:Z46)</f>
        <v>0</v>
      </c>
      <c r="AB46" s="134"/>
      <c r="AC46" s="145">
        <f t="shared" ref="AC46:AC53" si="8">L46+P46+S46+V46</f>
        <v>0</v>
      </c>
      <c r="AD46" s="192"/>
      <c r="AE46" s="192">
        <f t="shared" ref="AE46:AE55" si="9">SUM(AC46:AD46)</f>
        <v>0</v>
      </c>
      <c r="AF46" s="192"/>
      <c r="AG46" s="702">
        <f t="shared" ref="AG46:AH54" si="10">Y46-AC46</f>
        <v>0</v>
      </c>
      <c r="AH46" s="702">
        <f t="shared" si="10"/>
        <v>0</v>
      </c>
      <c r="AI46" s="696">
        <f t="shared" ref="AI46:AI54" si="11">SUM(AG46:AH46)</f>
        <v>0</v>
      </c>
    </row>
    <row r="47" spans="1:39" hidden="1" x14ac:dyDescent="0.2">
      <c r="A47" s="301" t="s">
        <v>824</v>
      </c>
      <c r="B47" s="27" t="s">
        <v>195</v>
      </c>
      <c r="C47" s="52" t="s">
        <v>196</v>
      </c>
      <c r="D47" s="56" t="s">
        <v>876</v>
      </c>
      <c r="E47" s="140" t="s">
        <v>1004</v>
      </c>
      <c r="F47" s="564" t="s">
        <v>772</v>
      </c>
      <c r="G47" s="117" t="s">
        <v>1014</v>
      </c>
      <c r="H47" s="145"/>
      <c r="I47" s="76"/>
      <c r="J47" s="76"/>
      <c r="K47" s="1142"/>
      <c r="L47" s="145"/>
      <c r="M47" s="192"/>
      <c r="N47" s="192">
        <f t="shared" si="4"/>
        <v>0</v>
      </c>
      <c r="O47" s="134"/>
      <c r="P47" s="134"/>
      <c r="Q47" s="134"/>
      <c r="R47" s="134"/>
      <c r="S47" s="1208"/>
      <c r="T47" s="1214"/>
      <c r="U47" s="134"/>
      <c r="V47" s="134"/>
      <c r="W47" s="134"/>
      <c r="X47" s="134"/>
      <c r="Y47" s="696">
        <f t="shared" si="5"/>
        <v>0</v>
      </c>
      <c r="Z47" s="696">
        <f t="shared" si="6"/>
        <v>0</v>
      </c>
      <c r="AA47" s="696">
        <f t="shared" si="7"/>
        <v>0</v>
      </c>
      <c r="AB47" s="134"/>
      <c r="AC47" s="145">
        <f t="shared" si="8"/>
        <v>0</v>
      </c>
      <c r="AD47" s="192"/>
      <c r="AE47" s="192">
        <f t="shared" si="9"/>
        <v>0</v>
      </c>
      <c r="AF47" s="192"/>
      <c r="AG47" s="702">
        <f t="shared" si="10"/>
        <v>0</v>
      </c>
      <c r="AH47" s="702">
        <f t="shared" si="10"/>
        <v>0</v>
      </c>
      <c r="AI47" s="696">
        <f t="shared" si="11"/>
        <v>0</v>
      </c>
    </row>
    <row r="48" spans="1:39" hidden="1" x14ac:dyDescent="0.2">
      <c r="A48" s="301" t="s">
        <v>824</v>
      </c>
      <c r="B48" s="52" t="s">
        <v>153</v>
      </c>
      <c r="C48" s="52" t="s">
        <v>337</v>
      </c>
      <c r="D48" s="56" t="s">
        <v>846</v>
      </c>
      <c r="E48" s="56" t="s">
        <v>975</v>
      </c>
      <c r="F48" s="564" t="s">
        <v>774</v>
      </c>
      <c r="G48" s="117" t="s">
        <v>1014</v>
      </c>
      <c r="H48" s="145">
        <v>0</v>
      </c>
      <c r="I48" s="76"/>
      <c r="J48" s="76">
        <f>SUM(H48:I48)</f>
        <v>0</v>
      </c>
      <c r="K48" s="1142"/>
      <c r="L48" s="145">
        <v>0</v>
      </c>
      <c r="M48" s="192"/>
      <c r="N48" s="192">
        <f t="shared" si="4"/>
        <v>0</v>
      </c>
      <c r="O48" s="134"/>
      <c r="P48" s="134"/>
      <c r="Q48" s="134"/>
      <c r="R48" s="134"/>
      <c r="S48" s="1208"/>
      <c r="T48" s="1214"/>
      <c r="U48" s="134"/>
      <c r="V48" s="134"/>
      <c r="W48" s="134"/>
      <c r="X48" s="134"/>
      <c r="Y48" s="696">
        <f t="shared" si="5"/>
        <v>0</v>
      </c>
      <c r="Z48" s="696">
        <f t="shared" si="6"/>
        <v>0</v>
      </c>
      <c r="AA48" s="696">
        <f t="shared" si="7"/>
        <v>0</v>
      </c>
      <c r="AB48" s="134"/>
      <c r="AC48" s="145">
        <f t="shared" si="8"/>
        <v>0</v>
      </c>
      <c r="AD48" s="192"/>
      <c r="AE48" s="192">
        <f t="shared" si="9"/>
        <v>0</v>
      </c>
      <c r="AF48" s="192"/>
      <c r="AG48" s="702">
        <f t="shared" si="10"/>
        <v>0</v>
      </c>
      <c r="AH48" s="702">
        <f t="shared" si="10"/>
        <v>0</v>
      </c>
      <c r="AI48" s="696">
        <f t="shared" si="11"/>
        <v>0</v>
      </c>
    </row>
    <row r="49" spans="1:35" hidden="1" x14ac:dyDescent="0.2">
      <c r="A49" s="301" t="s">
        <v>824</v>
      </c>
      <c r="B49" s="27" t="s">
        <v>121</v>
      </c>
      <c r="C49" s="52" t="s">
        <v>94</v>
      </c>
      <c r="D49" s="140" t="s">
        <v>879</v>
      </c>
      <c r="E49" s="140" t="s">
        <v>975</v>
      </c>
      <c r="F49" s="564" t="s">
        <v>774</v>
      </c>
      <c r="G49" s="117" t="s">
        <v>1014</v>
      </c>
      <c r="H49" s="145"/>
      <c r="I49" s="76"/>
      <c r="J49" s="76"/>
      <c r="K49" s="1142"/>
      <c r="L49" s="145"/>
      <c r="M49" s="192"/>
      <c r="N49" s="192">
        <f>SUM(L49:M49)</f>
        <v>0</v>
      </c>
      <c r="O49" s="134"/>
      <c r="P49" s="134"/>
      <c r="Q49" s="134"/>
      <c r="R49" s="134"/>
      <c r="S49" s="1208"/>
      <c r="T49" s="1214"/>
      <c r="U49" s="134"/>
      <c r="V49" s="134"/>
      <c r="W49" s="134"/>
      <c r="X49" s="134"/>
      <c r="Y49" s="696">
        <f>L49+P49+S49+V49</f>
        <v>0</v>
      </c>
      <c r="Z49" s="696">
        <f>M49+Q49+T49+W49</f>
        <v>0</v>
      </c>
      <c r="AA49" s="696">
        <f>SUM(Y49:Z49)</f>
        <v>0</v>
      </c>
      <c r="AB49" s="134"/>
      <c r="AC49" s="145">
        <f>L49+P49+S49+V49</f>
        <v>0</v>
      </c>
      <c r="AD49" s="192"/>
      <c r="AE49" s="192">
        <f>SUM(AC49:AD49)</f>
        <v>0</v>
      </c>
      <c r="AF49" s="192"/>
      <c r="AG49" s="702">
        <f>Y49-AC49</f>
        <v>0</v>
      </c>
      <c r="AH49" s="702">
        <f>Z49-AD49</f>
        <v>0</v>
      </c>
      <c r="AI49" s="696">
        <f>SUM(AG49:AH49)</f>
        <v>0</v>
      </c>
    </row>
    <row r="50" spans="1:35" hidden="1" x14ac:dyDescent="0.2">
      <c r="A50" s="301" t="s">
        <v>824</v>
      </c>
      <c r="B50" s="27" t="s">
        <v>739</v>
      </c>
      <c r="C50" s="52" t="s">
        <v>333</v>
      </c>
      <c r="D50" s="349" t="s">
        <v>858</v>
      </c>
      <c r="E50" s="140" t="s">
        <v>975</v>
      </c>
      <c r="F50" s="564" t="s">
        <v>774</v>
      </c>
      <c r="G50" s="117" t="s">
        <v>1014</v>
      </c>
      <c r="H50" s="145"/>
      <c r="I50" s="76"/>
      <c r="J50" s="76"/>
      <c r="K50" s="1142"/>
      <c r="L50" s="145"/>
      <c r="M50" s="192"/>
      <c r="N50" s="192">
        <f t="shared" si="4"/>
        <v>0</v>
      </c>
      <c r="O50" s="134"/>
      <c r="P50" s="134"/>
      <c r="Q50" s="134"/>
      <c r="R50" s="134"/>
      <c r="S50" s="1208"/>
      <c r="T50" s="1214"/>
      <c r="U50" s="134"/>
      <c r="V50" s="134"/>
      <c r="W50" s="134"/>
      <c r="X50" s="134"/>
      <c r="Y50" s="696">
        <f t="shared" si="5"/>
        <v>0</v>
      </c>
      <c r="Z50" s="696">
        <f t="shared" si="6"/>
        <v>0</v>
      </c>
      <c r="AA50" s="696">
        <f t="shared" si="7"/>
        <v>0</v>
      </c>
      <c r="AB50" s="134"/>
      <c r="AC50" s="145">
        <f t="shared" si="8"/>
        <v>0</v>
      </c>
      <c r="AD50" s="192"/>
      <c r="AE50" s="192">
        <f t="shared" si="9"/>
        <v>0</v>
      </c>
      <c r="AF50" s="192"/>
      <c r="AG50" s="702">
        <f t="shared" si="10"/>
        <v>0</v>
      </c>
      <c r="AH50" s="702">
        <f t="shared" si="10"/>
        <v>0</v>
      </c>
      <c r="AI50" s="696">
        <f t="shared" si="11"/>
        <v>0</v>
      </c>
    </row>
    <row r="51" spans="1:35" hidden="1" x14ac:dyDescent="0.2">
      <c r="A51" s="301" t="s">
        <v>824</v>
      </c>
      <c r="B51" s="128" t="s">
        <v>253</v>
      </c>
      <c r="C51" s="128" t="s">
        <v>366</v>
      </c>
      <c r="D51" s="129" t="s">
        <v>847</v>
      </c>
      <c r="E51" s="349" t="s">
        <v>975</v>
      </c>
      <c r="F51" s="564" t="s">
        <v>774</v>
      </c>
      <c r="G51" s="117" t="s">
        <v>1014</v>
      </c>
      <c r="H51" s="145">
        <v>0</v>
      </c>
      <c r="I51" s="76"/>
      <c r="J51" s="76">
        <f>SUM(H51:I51)</f>
        <v>0</v>
      </c>
      <c r="K51" s="1142"/>
      <c r="L51" s="145">
        <v>0</v>
      </c>
      <c r="M51" s="192"/>
      <c r="N51" s="192">
        <f t="shared" si="4"/>
        <v>0</v>
      </c>
      <c r="O51" s="52"/>
      <c r="P51" s="52"/>
      <c r="Q51" s="52"/>
      <c r="R51" s="52"/>
      <c r="S51" s="1208"/>
      <c r="T51" s="1212"/>
      <c r="U51" s="52"/>
      <c r="V51" s="52"/>
      <c r="W51" s="52"/>
      <c r="X51" s="112"/>
      <c r="Y51" s="696">
        <f t="shared" si="5"/>
        <v>0</v>
      </c>
      <c r="Z51" s="696">
        <f t="shared" si="6"/>
        <v>0</v>
      </c>
      <c r="AA51" s="696">
        <f t="shared" si="7"/>
        <v>0</v>
      </c>
      <c r="AB51" s="112"/>
      <c r="AC51" s="145">
        <f t="shared" si="8"/>
        <v>0</v>
      </c>
      <c r="AD51" s="192"/>
      <c r="AE51" s="192">
        <f t="shared" si="9"/>
        <v>0</v>
      </c>
      <c r="AF51" s="192"/>
      <c r="AG51" s="702">
        <f t="shared" si="10"/>
        <v>0</v>
      </c>
      <c r="AH51" s="702">
        <f t="shared" si="10"/>
        <v>0</v>
      </c>
      <c r="AI51" s="696">
        <f t="shared" si="11"/>
        <v>0</v>
      </c>
    </row>
    <row r="52" spans="1:35" hidden="1" x14ac:dyDescent="0.2">
      <c r="A52" s="301" t="s">
        <v>824</v>
      </c>
      <c r="B52" s="52" t="s">
        <v>658</v>
      </c>
      <c r="C52" s="52" t="s">
        <v>135</v>
      </c>
      <c r="D52" s="56" t="s">
        <v>841</v>
      </c>
      <c r="E52" s="56" t="s">
        <v>975</v>
      </c>
      <c r="F52" s="564" t="s">
        <v>774</v>
      </c>
      <c r="G52" s="117" t="s">
        <v>1014</v>
      </c>
      <c r="H52" s="192"/>
      <c r="I52" s="76"/>
      <c r="J52" s="76"/>
      <c r="K52" s="1142"/>
      <c r="L52" s="145"/>
      <c r="M52" s="192"/>
      <c r="N52" s="192">
        <f t="shared" si="4"/>
        <v>0</v>
      </c>
      <c r="O52" s="52"/>
      <c r="P52" s="52"/>
      <c r="Q52" s="52"/>
      <c r="R52" s="52"/>
      <c r="S52" s="1208"/>
      <c r="T52" s="1212"/>
      <c r="U52" s="52"/>
      <c r="V52" s="52"/>
      <c r="W52" s="52"/>
      <c r="X52" s="112"/>
      <c r="Y52" s="696">
        <f t="shared" si="5"/>
        <v>0</v>
      </c>
      <c r="Z52" s="696">
        <f t="shared" si="6"/>
        <v>0</v>
      </c>
      <c r="AA52" s="696">
        <f t="shared" si="7"/>
        <v>0</v>
      </c>
      <c r="AB52" s="112"/>
      <c r="AC52" s="145">
        <f t="shared" si="8"/>
        <v>0</v>
      </c>
      <c r="AD52" s="192"/>
      <c r="AE52" s="192">
        <f t="shared" si="9"/>
        <v>0</v>
      </c>
      <c r="AF52" s="192"/>
      <c r="AG52" s="702">
        <f t="shared" si="10"/>
        <v>0</v>
      </c>
      <c r="AH52" s="702"/>
      <c r="AI52" s="696">
        <f t="shared" si="11"/>
        <v>0</v>
      </c>
    </row>
    <row r="53" spans="1:35" hidden="1" x14ac:dyDescent="0.2">
      <c r="A53" s="301" t="s">
        <v>824</v>
      </c>
      <c r="B53" s="52" t="s">
        <v>453</v>
      </c>
      <c r="C53" s="52" t="s">
        <v>273</v>
      </c>
      <c r="D53" s="56">
        <v>5521937</v>
      </c>
      <c r="E53" s="56" t="s">
        <v>170</v>
      </c>
      <c r="F53" s="56"/>
      <c r="G53" s="117" t="s">
        <v>1014</v>
      </c>
      <c r="H53" s="192"/>
      <c r="I53" s="76"/>
      <c r="J53" s="76"/>
      <c r="K53" s="1142"/>
      <c r="L53" s="145"/>
      <c r="M53" s="192"/>
      <c r="N53" s="192">
        <f t="shared" si="4"/>
        <v>0</v>
      </c>
      <c r="O53" s="52"/>
      <c r="P53" s="52"/>
      <c r="Q53" s="52"/>
      <c r="R53" s="52"/>
      <c r="S53" s="1208"/>
      <c r="T53" s="1212"/>
      <c r="U53" s="52"/>
      <c r="V53" s="52"/>
      <c r="W53" s="52"/>
      <c r="X53" s="112"/>
      <c r="Y53" s="696">
        <f t="shared" si="5"/>
        <v>0</v>
      </c>
      <c r="Z53" s="696">
        <f t="shared" si="6"/>
        <v>0</v>
      </c>
      <c r="AA53" s="696">
        <f t="shared" si="7"/>
        <v>0</v>
      </c>
      <c r="AB53" s="112"/>
      <c r="AC53" s="145">
        <f t="shared" si="8"/>
        <v>0</v>
      </c>
      <c r="AD53" s="192"/>
      <c r="AE53" s="192">
        <f t="shared" si="9"/>
        <v>0</v>
      </c>
      <c r="AF53" s="192"/>
      <c r="AG53" s="702">
        <f t="shared" si="10"/>
        <v>0</v>
      </c>
      <c r="AH53" s="702"/>
      <c r="AI53" s="696">
        <f t="shared" si="11"/>
        <v>0</v>
      </c>
    </row>
    <row r="54" spans="1:35" hidden="1" x14ac:dyDescent="0.2">
      <c r="A54" s="301" t="s">
        <v>824</v>
      </c>
      <c r="B54" s="52" t="s">
        <v>288</v>
      </c>
      <c r="C54" s="52" t="s">
        <v>368</v>
      </c>
      <c r="D54" s="184" t="s">
        <v>961</v>
      </c>
      <c r="E54" s="140" t="s">
        <v>980</v>
      </c>
      <c r="F54" s="564" t="s">
        <v>775</v>
      </c>
      <c r="G54" s="117" t="s">
        <v>1014</v>
      </c>
      <c r="H54" s="76"/>
      <c r="I54" s="75"/>
      <c r="J54" s="75"/>
      <c r="K54" s="1142"/>
      <c r="L54" s="75"/>
      <c r="M54" s="75">
        <v>0</v>
      </c>
      <c r="N54" s="192">
        <f>SUM(L54:M54)</f>
        <v>0</v>
      </c>
      <c r="O54" s="52"/>
      <c r="P54" s="52"/>
      <c r="Q54" s="52"/>
      <c r="R54" s="52"/>
      <c r="S54" s="1208"/>
      <c r="T54" s="1208"/>
      <c r="U54" s="144"/>
      <c r="V54" s="144"/>
      <c r="W54" s="144"/>
      <c r="X54" s="52"/>
      <c r="Y54" s="696">
        <f t="shared" si="5"/>
        <v>0</v>
      </c>
      <c r="Z54" s="696">
        <f t="shared" si="6"/>
        <v>0</v>
      </c>
      <c r="AA54" s="696">
        <f t="shared" si="7"/>
        <v>0</v>
      </c>
      <c r="AB54" s="52"/>
      <c r="AC54" s="75"/>
      <c r="AD54" s="145">
        <f>M54+Q54+T54+W54</f>
        <v>0</v>
      </c>
      <c r="AE54" s="192">
        <f t="shared" si="9"/>
        <v>0</v>
      </c>
      <c r="AF54" s="192"/>
      <c r="AG54" s="702"/>
      <c r="AH54" s="702">
        <f t="shared" si="10"/>
        <v>0</v>
      </c>
      <c r="AI54" s="696">
        <f t="shared" si="11"/>
        <v>0</v>
      </c>
    </row>
    <row r="55" spans="1:35" hidden="1" x14ac:dyDescent="0.2">
      <c r="A55" s="301" t="s">
        <v>824</v>
      </c>
      <c r="B55" s="134" t="s">
        <v>303</v>
      </c>
      <c r="C55" s="134" t="s">
        <v>286</v>
      </c>
      <c r="D55" s="64">
        <v>5631906</v>
      </c>
      <c r="E55" s="135" t="s">
        <v>725</v>
      </c>
      <c r="F55" s="135"/>
      <c r="G55" s="135"/>
      <c r="H55" s="145">
        <v>0</v>
      </c>
      <c r="I55" s="146"/>
      <c r="J55" s="192">
        <f>SUM(H55:I55)</f>
        <v>0</v>
      </c>
      <c r="K55" s="1028"/>
      <c r="L55" s="145">
        <v>0</v>
      </c>
      <c r="M55" s="192"/>
      <c r="N55" s="192">
        <f t="shared" si="4"/>
        <v>0</v>
      </c>
      <c r="O55" s="134"/>
      <c r="P55" s="134"/>
      <c r="Q55" s="134"/>
      <c r="R55" s="134"/>
      <c r="S55" s="313"/>
      <c r="T55" s="134"/>
      <c r="U55" s="134"/>
      <c r="V55" s="134"/>
      <c r="W55" s="134"/>
      <c r="X55" s="134"/>
      <c r="Y55" s="679"/>
      <c r="Z55" s="679"/>
      <c r="AA55" s="679"/>
      <c r="AB55" s="134"/>
      <c r="AC55" s="145">
        <f>L55+P55+S55+V55</f>
        <v>0</v>
      </c>
      <c r="AD55" s="192"/>
      <c r="AE55" s="192">
        <f t="shared" si="9"/>
        <v>0</v>
      </c>
      <c r="AF55" s="192"/>
      <c r="AG55" s="694"/>
      <c r="AH55" s="694"/>
      <c r="AI55" s="694"/>
    </row>
    <row r="56" spans="1:35" ht="8.1" hidden="1" customHeight="1" x14ac:dyDescent="0.2">
      <c r="A56" s="52"/>
      <c r="B56" s="27"/>
      <c r="C56" s="52"/>
      <c r="D56" s="56"/>
      <c r="E56" s="56"/>
      <c r="F56" s="56"/>
      <c r="G56" s="56"/>
      <c r="H56" s="76"/>
      <c r="I56" s="75"/>
      <c r="J56" s="75"/>
      <c r="K56" s="953"/>
      <c r="L56" s="75"/>
      <c r="M56" s="75"/>
      <c r="N56" s="192"/>
      <c r="O56" s="52"/>
      <c r="P56" s="52"/>
      <c r="Q56" s="52"/>
      <c r="R56" s="52"/>
      <c r="S56" s="75"/>
      <c r="T56" s="144"/>
      <c r="U56" s="144"/>
      <c r="V56" s="144"/>
      <c r="W56" s="144"/>
      <c r="X56" s="52"/>
      <c r="Y56" s="680"/>
      <c r="Z56" s="680"/>
      <c r="AA56" s="680"/>
      <c r="AB56" s="52"/>
      <c r="AC56" s="75"/>
      <c r="AD56" s="145"/>
      <c r="AE56" s="192"/>
      <c r="AF56" s="192"/>
      <c r="AG56" s="694"/>
      <c r="AH56" s="694"/>
      <c r="AI56" s="694"/>
    </row>
    <row r="57" spans="1:35" hidden="1" x14ac:dyDescent="0.2">
      <c r="A57" s="52"/>
      <c r="B57" s="52"/>
      <c r="C57" s="105" t="s">
        <v>473</v>
      </c>
      <c r="D57" s="56"/>
      <c r="E57" s="56"/>
      <c r="F57" s="564"/>
      <c r="G57" s="56"/>
      <c r="H57" s="151">
        <f>SUM(H43:H55)</f>
        <v>0</v>
      </c>
      <c r="I57" s="151">
        <f>SUM(I43:I55)</f>
        <v>0</v>
      </c>
      <c r="J57" s="151">
        <f>SUM(J43:J55)</f>
        <v>0</v>
      </c>
      <c r="K57" s="953"/>
      <c r="L57" s="151">
        <f>SUM(L42:L56)</f>
        <v>0</v>
      </c>
      <c r="M57" s="151">
        <f>SUM(M42:M56)</f>
        <v>0</v>
      </c>
      <c r="N57" s="151">
        <f>SUM(N42:N56)</f>
        <v>0</v>
      </c>
      <c r="O57" s="151"/>
      <c r="P57" s="151">
        <f>SUM(P42:P56)</f>
        <v>0</v>
      </c>
      <c r="Q57" s="151">
        <f>SUM(Q42:Q56)</f>
        <v>0</v>
      </c>
      <c r="R57" s="151"/>
      <c r="S57" s="151">
        <f>SUM(S42:S56)</f>
        <v>0</v>
      </c>
      <c r="T57" s="151">
        <f>SUM(T42:T56)</f>
        <v>0</v>
      </c>
      <c r="U57" s="151"/>
      <c r="V57" s="151">
        <f>SUM(V42:V56)</f>
        <v>0</v>
      </c>
      <c r="W57" s="151">
        <f>SUM(W42:W56)</f>
        <v>0</v>
      </c>
      <c r="X57" s="151"/>
      <c r="Y57" s="714">
        <f>SUM(Y42:Y56)</f>
        <v>0</v>
      </c>
      <c r="Z57" s="714">
        <f>SUM(Z42:Z56)</f>
        <v>0</v>
      </c>
      <c r="AA57" s="756">
        <f>SUM(AA42:AA56)</f>
        <v>0</v>
      </c>
      <c r="AB57" s="151"/>
      <c r="AC57" s="151">
        <f>SUM(AC42:AC56)</f>
        <v>0</v>
      </c>
      <c r="AD57" s="151">
        <f>SUM(AD42:AD56)</f>
        <v>0</v>
      </c>
      <c r="AE57" s="314">
        <f>SUM(AE42:AE56)</f>
        <v>0</v>
      </c>
      <c r="AF57" s="269"/>
      <c r="AG57" s="714">
        <f>SUM(AG42:AG56)</f>
        <v>0</v>
      </c>
      <c r="AH57" s="714">
        <f>SUM(AH42:AH56)</f>
        <v>0</v>
      </c>
      <c r="AI57" s="756">
        <f>SUM(AI42:AI56)</f>
        <v>0</v>
      </c>
    </row>
    <row r="58" spans="1:35" hidden="1" x14ac:dyDescent="0.2">
      <c r="A58" s="52"/>
      <c r="B58" s="52"/>
      <c r="C58" s="52"/>
      <c r="D58" s="56"/>
      <c r="E58" s="56"/>
      <c r="F58" s="56"/>
      <c r="G58" s="56"/>
      <c r="H58" s="76"/>
      <c r="I58" s="75"/>
      <c r="J58" s="75"/>
      <c r="K58" s="953"/>
      <c r="L58" s="75"/>
      <c r="M58" s="75"/>
      <c r="N58" s="75"/>
      <c r="O58" s="52"/>
      <c r="P58" s="52"/>
      <c r="Q58" s="52"/>
      <c r="R58" s="52"/>
      <c r="S58" s="52"/>
      <c r="T58" s="52"/>
      <c r="U58" s="52"/>
      <c r="V58" s="52"/>
      <c r="W58" s="52"/>
      <c r="X58" s="52"/>
      <c r="Y58" s="680"/>
      <c r="Z58" s="680"/>
      <c r="AA58" s="680"/>
      <c r="AB58" s="52"/>
      <c r="AC58" s="75"/>
      <c r="AD58" s="75"/>
      <c r="AE58" s="75"/>
      <c r="AF58" s="76"/>
      <c r="AG58" s="691"/>
      <c r="AH58" s="691"/>
      <c r="AI58" s="691"/>
    </row>
    <row r="59" spans="1:35" hidden="1" x14ac:dyDescent="0.2">
      <c r="A59" s="301" t="s">
        <v>824</v>
      </c>
      <c r="B59" s="128" t="s">
        <v>1019</v>
      </c>
      <c r="C59" s="128" t="s">
        <v>1020</v>
      </c>
      <c r="D59" s="129" t="s">
        <v>1021</v>
      </c>
      <c r="E59" s="129" t="s">
        <v>979</v>
      </c>
      <c r="F59" s="564" t="s">
        <v>640</v>
      </c>
      <c r="G59" s="117" t="s">
        <v>1014</v>
      </c>
      <c r="H59" s="76"/>
      <c r="I59" s="75"/>
      <c r="J59" s="75"/>
      <c r="K59" s="1142"/>
      <c r="L59" s="174"/>
      <c r="M59" s="174"/>
      <c r="N59" s="461">
        <f>SUM(L59:M59)</f>
        <v>0</v>
      </c>
      <c r="O59" s="128"/>
      <c r="P59" s="128"/>
      <c r="Q59" s="128"/>
      <c r="R59" s="128"/>
      <c r="S59" s="149"/>
      <c r="T59" s="128"/>
      <c r="U59" s="128"/>
      <c r="V59" s="128"/>
      <c r="W59" s="128"/>
      <c r="X59" s="128"/>
      <c r="Y59" s="696">
        <f>L59+P59+S59+V59</f>
        <v>0</v>
      </c>
      <c r="Z59" s="696"/>
      <c r="AA59" s="696">
        <f>SUM(Y59:Z59)</f>
        <v>0</v>
      </c>
      <c r="AB59" s="128"/>
      <c r="AC59" s="174">
        <f>L59+P59+S59+V59</f>
        <v>0</v>
      </c>
      <c r="AD59" s="174"/>
      <c r="AE59" s="174">
        <f>SUM(AC59:AD59)</f>
        <v>0</v>
      </c>
      <c r="AF59" s="76"/>
      <c r="AG59" s="702">
        <f>Y59-AC59</f>
        <v>0</v>
      </c>
      <c r="AH59" s="702"/>
      <c r="AI59" s="696">
        <f>SUM(AG59:AH59)</f>
        <v>0</v>
      </c>
    </row>
    <row r="60" spans="1:35" ht="8.1" hidden="1" customHeight="1" x14ac:dyDescent="0.2">
      <c r="A60" s="301"/>
      <c r="B60" s="128"/>
      <c r="C60" s="128"/>
      <c r="D60" s="129"/>
      <c r="E60" s="129"/>
      <c r="F60" s="129"/>
      <c r="G60" s="129"/>
      <c r="H60" s="76"/>
      <c r="I60" s="75"/>
      <c r="J60" s="75"/>
      <c r="K60" s="927"/>
      <c r="L60" s="174"/>
      <c r="M60" s="174"/>
      <c r="N60" s="174"/>
      <c r="O60" s="128"/>
      <c r="P60" s="128"/>
      <c r="Q60" s="128"/>
      <c r="R60" s="128"/>
      <c r="S60" s="128"/>
      <c r="T60" s="128"/>
      <c r="U60" s="128"/>
      <c r="V60" s="128"/>
      <c r="W60" s="128"/>
      <c r="X60" s="128"/>
      <c r="Y60" s="729"/>
      <c r="Z60" s="729"/>
      <c r="AA60" s="729"/>
      <c r="AB60" s="128"/>
      <c r="AC60" s="174"/>
      <c r="AD60" s="174"/>
      <c r="AE60" s="174"/>
      <c r="AF60" s="76"/>
      <c r="AG60" s="691"/>
      <c r="AH60" s="691"/>
      <c r="AI60" s="691"/>
    </row>
    <row r="61" spans="1:35" hidden="1" x14ac:dyDescent="0.2">
      <c r="A61" s="128"/>
      <c r="B61" s="128"/>
      <c r="C61" s="351" t="s">
        <v>761</v>
      </c>
      <c r="D61" s="129"/>
      <c r="E61" s="129"/>
      <c r="F61" s="129"/>
      <c r="G61" s="129"/>
      <c r="H61" s="76"/>
      <c r="I61" s="75"/>
      <c r="J61" s="75"/>
      <c r="K61" s="927"/>
      <c r="L61" s="283">
        <f>SUM(L59:L60)</f>
        <v>0</v>
      </c>
      <c r="M61" s="341"/>
      <c r="N61" s="283">
        <f>SUM(N59:N60)</f>
        <v>0</v>
      </c>
      <c r="O61" s="341"/>
      <c r="P61" s="283">
        <f>SUM(P59:P60)</f>
        <v>0</v>
      </c>
      <c r="Q61" s="341"/>
      <c r="R61" s="341"/>
      <c r="S61" s="283">
        <f>SUM(S59:S60)</f>
        <v>0</v>
      </c>
      <c r="T61" s="128"/>
      <c r="U61" s="128"/>
      <c r="V61" s="128"/>
      <c r="W61" s="128"/>
      <c r="X61" s="128"/>
      <c r="Y61" s="733">
        <f>SUM(Y59:Y60)</f>
        <v>0</v>
      </c>
      <c r="Z61" s="696"/>
      <c r="AA61" s="733">
        <f>SUM(AA59:AA60)</f>
        <v>0</v>
      </c>
      <c r="AB61" s="128"/>
      <c r="AC61" s="283">
        <f>SUM(AC59:AC60)</f>
        <v>0</v>
      </c>
      <c r="AD61" s="174"/>
      <c r="AE61" s="283">
        <f>SUM(AE59:AE60)</f>
        <v>0</v>
      </c>
      <c r="AF61" s="76"/>
      <c r="AG61" s="733">
        <f>SUM(AG59:AG60)</f>
        <v>0</v>
      </c>
      <c r="AH61" s="696"/>
      <c r="AI61" s="733">
        <f>SUM(AI59:AI60)</f>
        <v>0</v>
      </c>
    </row>
    <row r="62" spans="1:35" hidden="1" x14ac:dyDescent="0.2">
      <c r="A62" s="128"/>
      <c r="B62" s="128"/>
      <c r="C62" s="128"/>
      <c r="D62" s="129"/>
      <c r="E62" s="129"/>
      <c r="F62" s="129"/>
      <c r="G62" s="129"/>
      <c r="H62" s="76"/>
      <c r="I62" s="75"/>
      <c r="J62" s="75"/>
      <c r="K62" s="927"/>
      <c r="L62" s="174"/>
      <c r="M62" s="174"/>
      <c r="N62" s="174"/>
      <c r="O62" s="128"/>
      <c r="P62" s="128"/>
      <c r="Q62" s="128"/>
      <c r="R62" s="128"/>
      <c r="S62" s="128"/>
      <c r="T62" s="128"/>
      <c r="U62" s="128"/>
      <c r="V62" s="128"/>
      <c r="W62" s="128"/>
      <c r="X62" s="128"/>
      <c r="Y62" s="729"/>
      <c r="Z62" s="729"/>
      <c r="AA62" s="729"/>
      <c r="AB62" s="128"/>
      <c r="AC62" s="174"/>
      <c r="AD62" s="174"/>
      <c r="AE62" s="174"/>
      <c r="AF62" s="76"/>
      <c r="AG62" s="691"/>
      <c r="AH62" s="691"/>
      <c r="AI62" s="691"/>
    </row>
    <row r="63" spans="1:35" hidden="1" x14ac:dyDescent="0.2">
      <c r="A63" s="301" t="s">
        <v>824</v>
      </c>
      <c r="B63" s="128" t="s">
        <v>1025</v>
      </c>
      <c r="C63" s="128" t="s">
        <v>1026</v>
      </c>
      <c r="D63" s="129" t="s">
        <v>1027</v>
      </c>
      <c r="E63" s="129" t="s">
        <v>973</v>
      </c>
      <c r="F63" s="564" t="s">
        <v>18</v>
      </c>
      <c r="G63" s="117" t="s">
        <v>1014</v>
      </c>
      <c r="H63" s="76"/>
      <c r="I63" s="75"/>
      <c r="J63" s="75"/>
      <c r="K63" s="1142"/>
      <c r="L63" s="174"/>
      <c r="M63" s="174"/>
      <c r="N63" s="461">
        <f>SUM(L63:M63)</f>
        <v>0</v>
      </c>
      <c r="O63" s="128"/>
      <c r="P63" s="128"/>
      <c r="Q63" s="128"/>
      <c r="R63" s="128"/>
      <c r="S63" s="149"/>
      <c r="T63" s="128"/>
      <c r="U63" s="128"/>
      <c r="V63" s="128"/>
      <c r="W63" s="128"/>
      <c r="X63" s="128"/>
      <c r="Y63" s="696">
        <f>L63+P63+S63+V63</f>
        <v>0</v>
      </c>
      <c r="Z63" s="696"/>
      <c r="AA63" s="696">
        <f>SUM(Y63:Z63)</f>
        <v>0</v>
      </c>
      <c r="AB63" s="128"/>
      <c r="AC63" s="174">
        <f>L63+P63+S63+V63</f>
        <v>0</v>
      </c>
      <c r="AD63" s="174"/>
      <c r="AE63" s="174">
        <f>SUM(AC63:AD63)</f>
        <v>0</v>
      </c>
      <c r="AF63" s="76"/>
      <c r="AG63" s="702">
        <f>Y63-AC63</f>
        <v>0</v>
      </c>
      <c r="AH63" s="702"/>
      <c r="AI63" s="696">
        <f>SUM(AG63:AH63)</f>
        <v>0</v>
      </c>
    </row>
    <row r="64" spans="1:35" hidden="1" x14ac:dyDescent="0.2">
      <c r="A64" s="301" t="s">
        <v>824</v>
      </c>
      <c r="B64" s="128" t="s">
        <v>1023</v>
      </c>
      <c r="C64" s="128" t="s">
        <v>1022</v>
      </c>
      <c r="D64" s="129" t="s">
        <v>1024</v>
      </c>
      <c r="E64" s="129" t="s">
        <v>973</v>
      </c>
      <c r="F64" s="564" t="s">
        <v>18</v>
      </c>
      <c r="G64" s="117" t="s">
        <v>1014</v>
      </c>
      <c r="H64" s="76"/>
      <c r="I64" s="75"/>
      <c r="J64" s="75"/>
      <c r="K64" s="1142"/>
      <c r="L64" s="174"/>
      <c r="M64" s="174"/>
      <c r="N64" s="461">
        <f>SUM(L64:M64)</f>
        <v>0</v>
      </c>
      <c r="O64" s="128"/>
      <c r="P64" s="128"/>
      <c r="Q64" s="128"/>
      <c r="R64" s="128"/>
      <c r="S64" s="149"/>
      <c r="T64" s="128"/>
      <c r="U64" s="128"/>
      <c r="V64" s="128"/>
      <c r="W64" s="128"/>
      <c r="X64" s="128"/>
      <c r="Y64" s="696">
        <f>L64+P64+S64+V64</f>
        <v>0</v>
      </c>
      <c r="Z64" s="696"/>
      <c r="AA64" s="696">
        <f>SUM(Y64:Z64)</f>
        <v>0</v>
      </c>
      <c r="AB64" s="128"/>
      <c r="AC64" s="174">
        <f>L64+P64+S64+V64</f>
        <v>0</v>
      </c>
      <c r="AD64" s="174"/>
      <c r="AE64" s="174">
        <f>SUM(AC64:AD64)</f>
        <v>0</v>
      </c>
      <c r="AF64" s="76"/>
      <c r="AG64" s="702">
        <f>Y64-AC64</f>
        <v>0</v>
      </c>
      <c r="AH64" s="702"/>
      <c r="AI64" s="696">
        <f>SUM(AG64:AH64)</f>
        <v>0</v>
      </c>
    </row>
    <row r="65" spans="1:35" ht="8.1" hidden="1" customHeight="1" x14ac:dyDescent="0.2">
      <c r="A65" s="301"/>
      <c r="B65" s="128"/>
      <c r="C65" s="128"/>
      <c r="D65" s="129"/>
      <c r="E65" s="129"/>
      <c r="F65" s="129"/>
      <c r="G65" s="129"/>
      <c r="H65" s="76"/>
      <c r="I65" s="75"/>
      <c r="J65" s="75"/>
      <c r="K65" s="927"/>
      <c r="L65" s="174"/>
      <c r="M65" s="174"/>
      <c r="N65" s="174"/>
      <c r="O65" s="128"/>
      <c r="P65" s="128"/>
      <c r="Q65" s="128"/>
      <c r="R65" s="128"/>
      <c r="S65" s="128"/>
      <c r="T65" s="128"/>
      <c r="U65" s="128"/>
      <c r="V65" s="128"/>
      <c r="W65" s="128"/>
      <c r="X65" s="128"/>
      <c r="Y65" s="729"/>
      <c r="Z65" s="729"/>
      <c r="AA65" s="729"/>
      <c r="AB65" s="128"/>
      <c r="AC65" s="174"/>
      <c r="AD65" s="174"/>
      <c r="AE65" s="174"/>
      <c r="AF65" s="76"/>
      <c r="AG65" s="691"/>
      <c r="AH65" s="691"/>
      <c r="AI65" s="691"/>
    </row>
    <row r="66" spans="1:35" hidden="1" x14ac:dyDescent="0.2">
      <c r="A66" s="128"/>
      <c r="B66" s="128"/>
      <c r="C66" s="351" t="s">
        <v>762</v>
      </c>
      <c r="D66" s="129"/>
      <c r="E66" s="129"/>
      <c r="F66" s="129"/>
      <c r="G66" s="129"/>
      <c r="H66" s="76"/>
      <c r="I66" s="75"/>
      <c r="J66" s="75"/>
      <c r="K66" s="927"/>
      <c r="L66" s="283">
        <f>SUM(L63:L65)</f>
        <v>0</v>
      </c>
      <c r="M66" s="341"/>
      <c r="N66" s="283">
        <f>SUM(N63:N65)</f>
        <v>0</v>
      </c>
      <c r="O66" s="341"/>
      <c r="P66" s="283">
        <f>SUM(P63:P65)</f>
        <v>0</v>
      </c>
      <c r="Q66" s="341"/>
      <c r="R66" s="341"/>
      <c r="S66" s="283">
        <f>SUM(S63:S65)</f>
        <v>0</v>
      </c>
      <c r="T66" s="128"/>
      <c r="U66" s="128"/>
      <c r="V66" s="128"/>
      <c r="W66" s="128"/>
      <c r="X66" s="128"/>
      <c r="Y66" s="733">
        <f>SUM(Y63:Y65)</f>
        <v>0</v>
      </c>
      <c r="Z66" s="696"/>
      <c r="AA66" s="733">
        <f>SUM(AA63:AA65)</f>
        <v>0</v>
      </c>
      <c r="AB66" s="128"/>
      <c r="AC66" s="283">
        <f>SUM(AC63:AC65)</f>
        <v>0</v>
      </c>
      <c r="AD66" s="174"/>
      <c r="AE66" s="283">
        <f>SUM(AE63:AE65)</f>
        <v>0</v>
      </c>
      <c r="AF66" s="76"/>
      <c r="AG66" s="733">
        <f>SUM(AG63:AG65)</f>
        <v>0</v>
      </c>
      <c r="AH66" s="696"/>
      <c r="AI66" s="733">
        <f>SUM(AI63:AI65)</f>
        <v>0</v>
      </c>
    </row>
    <row r="67" spans="1:35" hidden="1" x14ac:dyDescent="0.2">
      <c r="A67" s="128"/>
      <c r="B67" s="128"/>
      <c r="C67" s="128"/>
      <c r="D67" s="129"/>
      <c r="E67" s="129"/>
      <c r="F67" s="129"/>
      <c r="G67" s="129"/>
      <c r="H67" s="76"/>
      <c r="I67" s="75"/>
      <c r="J67" s="75"/>
      <c r="K67" s="927"/>
      <c r="L67" s="174"/>
      <c r="M67" s="174"/>
      <c r="N67" s="174"/>
      <c r="O67" s="128"/>
      <c r="P67" s="128"/>
      <c r="Q67" s="128"/>
      <c r="R67" s="128"/>
      <c r="S67" s="128"/>
      <c r="T67" s="128"/>
      <c r="U67" s="128"/>
      <c r="V67" s="128"/>
      <c r="W67" s="128"/>
      <c r="X67" s="128"/>
      <c r="Y67" s="696"/>
      <c r="Z67" s="696"/>
      <c r="AA67" s="696"/>
      <c r="AB67" s="128"/>
      <c r="AC67" s="174"/>
      <c r="AD67" s="174"/>
      <c r="AE67" s="174"/>
      <c r="AF67" s="76"/>
      <c r="AG67" s="696"/>
      <c r="AH67" s="696"/>
      <c r="AI67" s="696"/>
    </row>
    <row r="68" spans="1:35" hidden="1" x14ac:dyDescent="0.2">
      <c r="A68" s="128"/>
      <c r="B68" s="343" t="s">
        <v>1029</v>
      </c>
      <c r="C68" s="343"/>
      <c r="D68" s="129"/>
      <c r="E68" s="129"/>
      <c r="F68" s="129"/>
      <c r="G68" s="129"/>
      <c r="H68" s="37">
        <f>H33+H39+H57</f>
        <v>0</v>
      </c>
      <c r="I68" s="37">
        <f>I33+I39+I57</f>
        <v>0</v>
      </c>
      <c r="J68" s="37">
        <f>J33+J39+J57</f>
        <v>0</v>
      </c>
      <c r="K68" s="927"/>
      <c r="L68" s="612">
        <f>L33+L39+L57+L61+L66</f>
        <v>0</v>
      </c>
      <c r="M68" s="612">
        <f>M33+M39+M57+M61+M66</f>
        <v>0</v>
      </c>
      <c r="N68" s="612">
        <f>N33+N39+N57+N61+N66</f>
        <v>0</v>
      </c>
      <c r="O68" s="612"/>
      <c r="P68" s="612">
        <f>P33+P39+P57+P61+P66</f>
        <v>0</v>
      </c>
      <c r="Q68" s="612">
        <f>Q33+Q39+Q57+Q61+Q66</f>
        <v>0</v>
      </c>
      <c r="R68" s="612"/>
      <c r="S68" s="612">
        <f>S33+S39+S57+S61+S66</f>
        <v>0</v>
      </c>
      <c r="T68" s="612">
        <f>T33+T39+T57+T61+T66</f>
        <v>0</v>
      </c>
      <c r="U68" s="612"/>
      <c r="V68" s="612">
        <f>V33+V39+V57+V61+V66</f>
        <v>0</v>
      </c>
      <c r="W68" s="612">
        <f>W33+W39+W57+W61+W66</f>
        <v>0</v>
      </c>
      <c r="X68" s="612"/>
      <c r="Y68" s="757">
        <f>Y33+Y39+Y57+Y61+Y66</f>
        <v>0</v>
      </c>
      <c r="Z68" s="757">
        <f>Z33+Z39+Z57+Z61+Z66</f>
        <v>0</v>
      </c>
      <c r="AA68" s="757">
        <f>AA33+AA39+AA57+AA61+AA66</f>
        <v>0</v>
      </c>
      <c r="AB68" s="612"/>
      <c r="AC68" s="612">
        <f>AC33+AC39+AC57+AC61+AC66</f>
        <v>0</v>
      </c>
      <c r="AD68" s="612">
        <f>AD33+AD39+AD57+AD61+AD66</f>
        <v>0</v>
      </c>
      <c r="AE68" s="612">
        <f>AE33+AE39+AE57+AE61+AE66</f>
        <v>0</v>
      </c>
      <c r="AF68" s="37"/>
      <c r="AG68" s="757">
        <f>AG33+AG39+AG57+AG61+AG66</f>
        <v>0</v>
      </c>
      <c r="AH68" s="757">
        <f>AH33+AH39+AH57+AH61+AH66</f>
        <v>0</v>
      </c>
      <c r="AI68" s="757">
        <f>AI33+AI39+AI57+AI61+AI66</f>
        <v>0</v>
      </c>
    </row>
    <row r="69" spans="1:35" ht="13.5" hidden="1" thickBot="1" x14ac:dyDescent="0.25">
      <c r="A69" s="621"/>
      <c r="B69" s="621"/>
      <c r="C69" s="622"/>
      <c r="D69" s="623"/>
      <c r="E69" s="623"/>
      <c r="F69" s="623"/>
      <c r="G69" s="623"/>
      <c r="H69" s="624"/>
      <c r="I69" s="624"/>
      <c r="J69" s="624"/>
      <c r="K69" s="623"/>
      <c r="L69" s="624"/>
      <c r="M69" s="624"/>
      <c r="N69" s="624"/>
      <c r="O69" s="622"/>
      <c r="P69" s="622"/>
      <c r="Q69" s="622"/>
      <c r="R69" s="622"/>
      <c r="S69" s="622"/>
      <c r="T69" s="622"/>
      <c r="U69" s="622"/>
      <c r="V69" s="622"/>
      <c r="W69" s="622"/>
      <c r="X69" s="622"/>
      <c r="Y69" s="760"/>
      <c r="Z69" s="760"/>
      <c r="AA69" s="760"/>
      <c r="AB69" s="622"/>
      <c r="AC69" s="624"/>
      <c r="AD69" s="624"/>
      <c r="AE69" s="624"/>
      <c r="AF69" s="624"/>
      <c r="AG69" s="751"/>
      <c r="AH69" s="751"/>
      <c r="AI69" s="751"/>
    </row>
    <row r="70" spans="1:35" hidden="1" x14ac:dyDescent="0.2">
      <c r="A70" s="128"/>
      <c r="B70" s="128"/>
      <c r="C70" s="343"/>
      <c r="D70" s="129"/>
      <c r="E70" s="129"/>
      <c r="F70" s="129"/>
      <c r="G70" s="129"/>
      <c r="H70" s="228"/>
      <c r="I70" s="228"/>
      <c r="J70" s="228"/>
      <c r="K70" s="927"/>
      <c r="L70" s="228"/>
      <c r="M70" s="228"/>
      <c r="N70" s="228"/>
      <c r="O70" s="343"/>
      <c r="P70" s="343"/>
      <c r="Q70" s="343"/>
      <c r="R70" s="343"/>
      <c r="S70" s="343"/>
      <c r="T70" s="343"/>
      <c r="U70" s="343"/>
      <c r="V70" s="343"/>
      <c r="W70" s="343"/>
      <c r="X70" s="343"/>
      <c r="Y70" s="752"/>
      <c r="Z70" s="752"/>
      <c r="AA70" s="752"/>
      <c r="AB70" s="343"/>
      <c r="AC70" s="228"/>
      <c r="AD70" s="228"/>
      <c r="AE70" s="228"/>
      <c r="AF70" s="228"/>
      <c r="AG70" s="727"/>
      <c r="AH70" s="727"/>
      <c r="AI70" s="727"/>
    </row>
    <row r="71" spans="1:35" ht="9.9499999999999993" hidden="1" customHeight="1" x14ac:dyDescent="0.2">
      <c r="A71" s="571"/>
      <c r="B71" s="571"/>
      <c r="C71" s="616"/>
      <c r="D71" s="617"/>
      <c r="E71" s="568"/>
      <c r="F71" s="568"/>
      <c r="G71" s="568"/>
      <c r="H71" s="618"/>
      <c r="I71" s="618"/>
      <c r="J71" s="618"/>
      <c r="K71" s="1150"/>
      <c r="L71" s="618"/>
      <c r="M71" s="618"/>
      <c r="N71" s="618"/>
      <c r="O71" s="616"/>
      <c r="P71" s="616"/>
      <c r="Q71" s="616"/>
      <c r="R71" s="616"/>
      <c r="S71" s="616"/>
      <c r="T71" s="616"/>
      <c r="U71" s="616"/>
      <c r="V71" s="616"/>
      <c r="W71" s="616"/>
      <c r="X71" s="616"/>
      <c r="Y71" s="710"/>
      <c r="Z71" s="710"/>
      <c r="AA71" s="710"/>
      <c r="AB71" s="616"/>
      <c r="AC71" s="618"/>
      <c r="AD71" s="618"/>
      <c r="AE71" s="618"/>
      <c r="AF71" s="618"/>
      <c r="AG71" s="682"/>
      <c r="AH71" s="682"/>
      <c r="AI71" s="682"/>
    </row>
    <row r="72" spans="1:35" x14ac:dyDescent="0.2">
      <c r="A72" s="128"/>
      <c r="B72" s="128"/>
      <c r="C72" s="343"/>
      <c r="D72" s="129"/>
      <c r="E72" s="1261"/>
      <c r="F72" s="129"/>
      <c r="G72" s="129"/>
      <c r="H72" s="228"/>
      <c r="I72" s="228"/>
      <c r="J72" s="228"/>
      <c r="K72" s="927"/>
      <c r="L72" s="228"/>
      <c r="M72" s="228"/>
      <c r="N72" s="228"/>
      <c r="O72" s="343"/>
      <c r="P72" s="343"/>
      <c r="Q72" s="343"/>
      <c r="R72" s="343"/>
      <c r="S72" s="343"/>
      <c r="T72" s="343"/>
      <c r="U72" s="343"/>
      <c r="V72" s="343"/>
      <c r="W72" s="343"/>
      <c r="X72" s="343"/>
      <c r="Y72" s="752"/>
      <c r="Z72" s="752"/>
      <c r="AA72" s="752"/>
      <c r="AB72" s="343"/>
      <c r="AC72" s="228"/>
      <c r="AD72" s="228"/>
      <c r="AE72" s="228"/>
      <c r="AF72" s="228"/>
      <c r="AG72" s="727"/>
      <c r="AH72" s="727"/>
      <c r="AI72" s="727"/>
    </row>
    <row r="73" spans="1:35" x14ac:dyDescent="0.2">
      <c r="A73" s="1387" t="s">
        <v>1685</v>
      </c>
      <c r="B73" s="613"/>
      <c r="C73" s="613" t="s">
        <v>1719</v>
      </c>
      <c r="D73" s="319" t="s">
        <v>1718</v>
      </c>
      <c r="E73" s="1261"/>
      <c r="F73" s="1442" t="s">
        <v>1727</v>
      </c>
      <c r="G73" s="129"/>
      <c r="H73" s="38"/>
      <c r="I73" s="37"/>
      <c r="J73" s="37"/>
      <c r="K73" s="927"/>
      <c r="L73" s="228"/>
      <c r="M73" s="228"/>
      <c r="N73" s="228"/>
      <c r="O73" s="343"/>
      <c r="P73" s="343"/>
      <c r="Q73" s="343"/>
      <c r="R73" s="343"/>
      <c r="S73" s="343"/>
      <c r="T73" s="343"/>
      <c r="U73" s="343"/>
      <c r="V73" s="343"/>
      <c r="W73" s="343"/>
      <c r="X73" s="343"/>
      <c r="Y73" s="752"/>
      <c r="Z73" s="752"/>
      <c r="AA73" s="752"/>
      <c r="AB73" s="343"/>
      <c r="AC73" s="228"/>
      <c r="AD73" s="228"/>
      <c r="AE73" s="228"/>
      <c r="AF73" s="38"/>
      <c r="AG73" s="695"/>
      <c r="AH73" s="695"/>
      <c r="AI73" s="695"/>
    </row>
    <row r="74" spans="1:35" hidden="1" x14ac:dyDescent="0.2">
      <c r="A74" s="128"/>
      <c r="B74" s="615" t="s">
        <v>1652</v>
      </c>
      <c r="C74" s="175" t="s">
        <v>830</v>
      </c>
      <c r="D74" s="129"/>
      <c r="E74" s="1261"/>
      <c r="F74" s="129"/>
      <c r="G74" s="129"/>
      <c r="H74" s="38"/>
      <c r="I74" s="37"/>
      <c r="J74" s="37"/>
      <c r="K74" s="927"/>
      <c r="L74" s="228"/>
      <c r="M74" s="228"/>
      <c r="N74" s="228"/>
      <c r="O74" s="343"/>
      <c r="P74" s="343"/>
      <c r="Q74" s="343"/>
      <c r="R74" s="343"/>
      <c r="S74" s="343"/>
      <c r="T74" s="343"/>
      <c r="U74" s="343"/>
      <c r="V74" s="343"/>
      <c r="W74" s="343"/>
      <c r="X74" s="343"/>
      <c r="Y74" s="752"/>
      <c r="Z74" s="752"/>
      <c r="AA74" s="752"/>
      <c r="AB74" s="343"/>
      <c r="AC74" s="228"/>
      <c r="AD74" s="228"/>
      <c r="AE74" s="228"/>
      <c r="AF74" s="38"/>
      <c r="AG74" s="695"/>
      <c r="AH74" s="695"/>
      <c r="AI74" s="695"/>
    </row>
    <row r="75" spans="1:35" x14ac:dyDescent="0.2">
      <c r="A75" s="128"/>
      <c r="B75" s="613"/>
      <c r="C75" s="357"/>
      <c r="D75" s="129"/>
      <c r="E75" s="1261"/>
      <c r="F75" s="129"/>
      <c r="G75" s="129"/>
      <c r="H75" s="38"/>
      <c r="I75" s="37"/>
      <c r="J75" s="37"/>
      <c r="K75" s="927"/>
      <c r="L75" s="228"/>
      <c r="M75" s="228"/>
      <c r="N75" s="228"/>
      <c r="O75" s="343"/>
      <c r="P75" s="343"/>
      <c r="Q75" s="343"/>
      <c r="R75" s="343"/>
      <c r="S75" s="343"/>
      <c r="T75" s="343"/>
      <c r="U75" s="343"/>
      <c r="V75" s="343"/>
      <c r="W75" s="343"/>
      <c r="X75" s="343"/>
      <c r="Y75" s="752"/>
      <c r="Z75" s="752"/>
      <c r="AA75" s="752"/>
      <c r="AB75" s="343"/>
      <c r="AC75" s="228"/>
      <c r="AD75" s="228"/>
      <c r="AE75" s="228"/>
      <c r="AF75" s="38"/>
      <c r="AG75" s="695"/>
      <c r="AH75" s="695"/>
      <c r="AI75" s="695"/>
    </row>
    <row r="76" spans="1:35" x14ac:dyDescent="0.2">
      <c r="A76" s="363" t="s">
        <v>745</v>
      </c>
      <c r="B76" s="363" t="s">
        <v>745</v>
      </c>
      <c r="C76" s="341" t="s">
        <v>126</v>
      </c>
      <c r="D76" s="129"/>
      <c r="E76" s="1261"/>
      <c r="F76" s="129"/>
      <c r="G76" s="129"/>
      <c r="H76" s="38"/>
      <c r="I76" s="37"/>
      <c r="J76" s="37"/>
      <c r="K76" s="927"/>
      <c r="L76" s="228"/>
      <c r="M76" s="228"/>
      <c r="N76" s="228"/>
      <c r="O76" s="343"/>
      <c r="P76" s="343"/>
      <c r="Q76" s="343"/>
      <c r="R76" s="343"/>
      <c r="S76" s="343"/>
      <c r="T76" s="343"/>
      <c r="U76" s="343"/>
      <c r="V76" s="343"/>
      <c r="W76" s="343"/>
      <c r="X76" s="343"/>
      <c r="Y76" s="752"/>
      <c r="Z76" s="752"/>
      <c r="AA76" s="752"/>
      <c r="AB76" s="343"/>
      <c r="AC76" s="228"/>
      <c r="AD76" s="228"/>
      <c r="AE76" s="228"/>
      <c r="AF76" s="38"/>
      <c r="AG76" s="695"/>
      <c r="AH76" s="695"/>
      <c r="AI76" s="695"/>
    </row>
    <row r="77" spans="1:35" x14ac:dyDescent="0.2">
      <c r="A77" s="128"/>
      <c r="B77" s="128"/>
      <c r="C77" s="343"/>
      <c r="D77" s="129"/>
      <c r="E77" s="1261"/>
      <c r="F77" s="129"/>
      <c r="G77" s="129"/>
      <c r="H77" s="38"/>
      <c r="I77" s="37"/>
      <c r="J77" s="37"/>
      <c r="K77" s="927"/>
      <c r="L77" s="228"/>
      <c r="M77" s="228"/>
      <c r="N77" s="228"/>
      <c r="O77" s="343"/>
      <c r="P77" s="343"/>
      <c r="Q77" s="343"/>
      <c r="R77" s="343"/>
      <c r="S77" s="343"/>
      <c r="T77" s="343"/>
      <c r="U77" s="343"/>
      <c r="V77" s="343"/>
      <c r="W77" s="343"/>
      <c r="X77" s="343"/>
      <c r="Y77" s="752"/>
      <c r="Z77" s="752"/>
      <c r="AA77" s="752"/>
      <c r="AB77" s="343"/>
      <c r="AC77" s="228"/>
      <c r="AD77" s="228"/>
      <c r="AE77" s="228"/>
      <c r="AF77" s="38"/>
      <c r="AG77" s="695"/>
      <c r="AH77" s="695"/>
      <c r="AI77" s="695"/>
    </row>
    <row r="78" spans="1:35" x14ac:dyDescent="0.2">
      <c r="A78" s="307" t="s">
        <v>1686</v>
      </c>
      <c r="B78" s="52" t="s">
        <v>140</v>
      </c>
      <c r="C78" s="175" t="s">
        <v>1720</v>
      </c>
      <c r="D78" s="56" t="s">
        <v>1715</v>
      </c>
      <c r="E78" s="639" t="s">
        <v>1636</v>
      </c>
      <c r="F78" s="56" t="s">
        <v>623</v>
      </c>
      <c r="G78" s="56" t="s">
        <v>1014</v>
      </c>
      <c r="H78" s="38"/>
      <c r="I78" s="37"/>
      <c r="J78" s="37"/>
      <c r="K78" s="927"/>
      <c r="L78" s="341"/>
      <c r="M78" s="341"/>
      <c r="N78" s="174">
        <f>SUM(L78:M78)</f>
        <v>0</v>
      </c>
      <c r="O78" s="341"/>
      <c r="P78" s="341"/>
      <c r="Q78" s="341"/>
      <c r="R78" s="341"/>
      <c r="S78" s="313"/>
      <c r="T78" s="341"/>
      <c r="U78" s="341"/>
      <c r="V78" s="341"/>
      <c r="W78" s="341"/>
      <c r="X78" s="341"/>
      <c r="Y78" s="174">
        <f>L78+P78+S78+V78</f>
        <v>0</v>
      </c>
      <c r="Z78" s="174"/>
      <c r="AA78" s="174">
        <f>SUM(Y78:Z78)</f>
        <v>0</v>
      </c>
      <c r="AB78" s="341"/>
      <c r="AC78" s="174">
        <f>L78+P78+S78+V78</f>
        <v>0</v>
      </c>
      <c r="AD78" s="174"/>
      <c r="AE78" s="174">
        <f>SUM(AC78:AD78)</f>
        <v>0</v>
      </c>
      <c r="AF78" s="38"/>
      <c r="AG78" s="702">
        <f>Y78-AC78</f>
        <v>0</v>
      </c>
      <c r="AH78" s="702"/>
      <c r="AI78" s="696">
        <f>SUM(AG78:AH78)</f>
        <v>0</v>
      </c>
    </row>
    <row r="79" spans="1:35" x14ac:dyDescent="0.2">
      <c r="A79" s="301"/>
      <c r="B79" s="128"/>
      <c r="C79" s="341"/>
      <c r="D79" s="129"/>
      <c r="E79" s="1261"/>
      <c r="F79" s="129"/>
      <c r="G79" s="129"/>
      <c r="H79" s="38"/>
      <c r="I79" s="37"/>
      <c r="J79" s="37"/>
      <c r="K79" s="927"/>
      <c r="L79" s="341"/>
      <c r="M79" s="341"/>
      <c r="N79" s="341"/>
      <c r="O79" s="341"/>
      <c r="P79" s="341"/>
      <c r="Q79" s="341"/>
      <c r="R79" s="341"/>
      <c r="S79" s="341"/>
      <c r="T79" s="341"/>
      <c r="U79" s="341"/>
      <c r="V79" s="341"/>
      <c r="W79" s="341"/>
      <c r="X79" s="341"/>
      <c r="Y79" s="341"/>
      <c r="Z79" s="341"/>
      <c r="AA79" s="341"/>
      <c r="AB79" s="341"/>
      <c r="AC79" s="174"/>
      <c r="AD79" s="174"/>
      <c r="AE79" s="174"/>
      <c r="AF79" s="38"/>
      <c r="AG79" s="695"/>
      <c r="AH79" s="695"/>
      <c r="AI79" s="695"/>
    </row>
    <row r="80" spans="1:35" x14ac:dyDescent="0.2">
      <c r="A80" s="318" t="s">
        <v>40</v>
      </c>
      <c r="B80" s="318" t="s">
        <v>623</v>
      </c>
      <c r="C80" s="614" t="s">
        <v>39</v>
      </c>
      <c r="D80" s="129"/>
      <c r="E80" s="1261"/>
      <c r="F80" s="129"/>
      <c r="G80" s="129"/>
      <c r="H80" s="38"/>
      <c r="I80" s="37"/>
      <c r="J80" s="37"/>
      <c r="K80" s="927"/>
      <c r="L80" s="283">
        <f>SUM(L78:L79)</f>
        <v>0</v>
      </c>
      <c r="M80" s="341"/>
      <c r="N80" s="283">
        <f>SUM(N78:N79)</f>
        <v>0</v>
      </c>
      <c r="O80" s="341"/>
      <c r="P80" s="283">
        <f>SUM(P78:P79)</f>
        <v>0</v>
      </c>
      <c r="Q80" s="341"/>
      <c r="R80" s="341"/>
      <c r="S80" s="283">
        <f>SUM(S78:S79)</f>
        <v>0</v>
      </c>
      <c r="T80" s="341"/>
      <c r="U80" s="341"/>
      <c r="V80" s="341"/>
      <c r="W80" s="341"/>
      <c r="X80" s="341"/>
      <c r="Y80" s="283">
        <f>SUM(Y78:Y79)</f>
        <v>0</v>
      </c>
      <c r="Z80" s="174"/>
      <c r="AA80" s="314">
        <f>SUM(AA78:AA79)</f>
        <v>0</v>
      </c>
      <c r="AB80" s="341"/>
      <c r="AC80" s="283">
        <f>SUM(AC78:AC79)</f>
        <v>0</v>
      </c>
      <c r="AD80" s="174"/>
      <c r="AE80" s="314">
        <f>SUM(AE78:AE79)</f>
        <v>0</v>
      </c>
      <c r="AF80" s="38"/>
      <c r="AG80" s="733">
        <f>SUM(AG78:AG79)</f>
        <v>0</v>
      </c>
      <c r="AH80" s="696"/>
      <c r="AI80" s="756">
        <f>SUM(AI78:AI79)</f>
        <v>0</v>
      </c>
    </row>
    <row r="81" spans="1:35" x14ac:dyDescent="0.2">
      <c r="A81" s="301"/>
      <c r="B81" s="128"/>
      <c r="C81" s="341"/>
      <c r="D81" s="129"/>
      <c r="E81" s="1261"/>
      <c r="F81" s="129"/>
      <c r="G81" s="129"/>
      <c r="H81" s="38"/>
      <c r="I81" s="37"/>
      <c r="J81" s="37"/>
      <c r="K81" s="927"/>
      <c r="L81" s="341"/>
      <c r="M81" s="341"/>
      <c r="N81" s="341"/>
      <c r="O81" s="341"/>
      <c r="P81" s="341"/>
      <c r="Q81" s="341"/>
      <c r="R81" s="341"/>
      <c r="S81" s="341"/>
      <c r="T81" s="341"/>
      <c r="U81" s="341"/>
      <c r="V81" s="341"/>
      <c r="W81" s="341"/>
      <c r="X81" s="341"/>
      <c r="Y81" s="341"/>
      <c r="Z81" s="341"/>
      <c r="AA81" s="341"/>
      <c r="AB81" s="341"/>
      <c r="AC81" s="174"/>
      <c r="AD81" s="174"/>
      <c r="AE81" s="174"/>
      <c r="AF81" s="38"/>
      <c r="AG81" s="695"/>
      <c r="AH81" s="695"/>
      <c r="AI81" s="695"/>
    </row>
    <row r="82" spans="1:35" x14ac:dyDescent="0.2">
      <c r="A82" s="363" t="s">
        <v>8</v>
      </c>
      <c r="B82" s="363" t="s">
        <v>8</v>
      </c>
      <c r="C82" s="341" t="s">
        <v>126</v>
      </c>
      <c r="D82" s="129"/>
      <c r="E82" s="1261"/>
      <c r="F82" s="129"/>
      <c r="G82" s="129"/>
      <c r="H82" s="38"/>
      <c r="I82" s="37"/>
      <c r="J82" s="37"/>
      <c r="K82" s="927"/>
      <c r="L82" s="344"/>
      <c r="M82" s="344"/>
      <c r="N82" s="344"/>
      <c r="O82" s="344"/>
      <c r="P82" s="344"/>
      <c r="Q82" s="344"/>
      <c r="R82" s="344"/>
      <c r="S82" s="344"/>
      <c r="T82" s="344"/>
      <c r="U82" s="344"/>
      <c r="V82" s="344"/>
      <c r="W82" s="344"/>
      <c r="X82" s="344"/>
      <c r="Y82" s="344"/>
      <c r="Z82" s="344"/>
      <c r="AA82" s="344"/>
      <c r="AB82" s="344"/>
      <c r="AC82" s="174"/>
      <c r="AD82" s="174"/>
      <c r="AE82" s="174"/>
      <c r="AF82" s="38"/>
      <c r="AG82" s="695"/>
      <c r="AH82" s="695"/>
      <c r="AI82" s="695"/>
    </row>
    <row r="83" spans="1:35" x14ac:dyDescent="0.2">
      <c r="A83" s="52"/>
      <c r="B83" s="52"/>
      <c r="C83" s="94"/>
      <c r="D83" s="56"/>
      <c r="E83" s="639"/>
      <c r="F83" s="56"/>
      <c r="G83" s="56"/>
      <c r="H83" s="38"/>
      <c r="I83" s="37"/>
      <c r="J83" s="37"/>
      <c r="K83" s="953"/>
      <c r="L83" s="37"/>
      <c r="M83" s="37"/>
      <c r="N83" s="37"/>
      <c r="O83" s="94"/>
      <c r="P83" s="94"/>
      <c r="Q83" s="94"/>
      <c r="R83" s="94"/>
      <c r="S83" s="94"/>
      <c r="T83" s="94"/>
      <c r="U83" s="94"/>
      <c r="V83" s="94"/>
      <c r="W83" s="94"/>
      <c r="X83" s="94"/>
      <c r="Y83" s="94"/>
      <c r="Z83" s="94"/>
      <c r="AA83" s="94"/>
      <c r="AB83" s="94"/>
      <c r="AC83" s="37"/>
      <c r="AD83" s="37"/>
      <c r="AE83" s="37"/>
      <c r="AF83" s="38"/>
      <c r="AG83" s="695"/>
      <c r="AH83" s="695"/>
      <c r="AI83" s="695"/>
    </row>
    <row r="84" spans="1:35" x14ac:dyDescent="0.2">
      <c r="A84" s="301" t="s">
        <v>1686</v>
      </c>
      <c r="B84" s="52" t="s">
        <v>546</v>
      </c>
      <c r="C84" s="52" t="s">
        <v>1018</v>
      </c>
      <c r="D84" s="56" t="s">
        <v>923</v>
      </c>
      <c r="E84" s="639" t="s">
        <v>1637</v>
      </c>
      <c r="F84" s="56" t="s">
        <v>993</v>
      </c>
      <c r="G84" s="56" t="s">
        <v>1014</v>
      </c>
      <c r="H84" s="38"/>
      <c r="I84" s="37"/>
      <c r="J84" s="37"/>
      <c r="K84" s="953"/>
      <c r="L84" s="75"/>
      <c r="M84" s="75"/>
      <c r="N84" s="75">
        <f t="shared" ref="N84:N86" si="12">SUM(L84:M84)</f>
        <v>0</v>
      </c>
      <c r="O84" s="52"/>
      <c r="P84" s="52"/>
      <c r="Q84" s="52"/>
      <c r="R84" s="52"/>
      <c r="S84" s="313"/>
      <c r="T84" s="27"/>
      <c r="U84" s="52"/>
      <c r="V84" s="52"/>
      <c r="W84" s="52"/>
      <c r="X84" s="52"/>
      <c r="Y84" s="174">
        <f>L84+P84+S84+V84</f>
        <v>0</v>
      </c>
      <c r="Z84" s="174"/>
      <c r="AA84" s="174">
        <f>SUM(Y84:Z84)</f>
        <v>0</v>
      </c>
      <c r="AB84" s="52"/>
      <c r="AC84" s="75">
        <f>L84+P84+S84+V84</f>
        <v>0</v>
      </c>
      <c r="AD84" s="75"/>
      <c r="AE84" s="75">
        <f t="shared" ref="AE84:AE86" si="13">SUM(AC84:AD84)</f>
        <v>0</v>
      </c>
      <c r="AF84" s="38"/>
      <c r="AG84" s="702">
        <f>Y84-AC84</f>
        <v>0</v>
      </c>
      <c r="AH84" s="702"/>
      <c r="AI84" s="696">
        <f>SUM(AG84:AH84)</f>
        <v>0</v>
      </c>
    </row>
    <row r="85" spans="1:35" x14ac:dyDescent="0.2">
      <c r="A85" s="301" t="s">
        <v>824</v>
      </c>
      <c r="B85" s="52" t="s">
        <v>509</v>
      </c>
      <c r="C85" s="27" t="s">
        <v>1017</v>
      </c>
      <c r="D85" s="56" t="s">
        <v>854</v>
      </c>
      <c r="E85" s="639" t="s">
        <v>1634</v>
      </c>
      <c r="F85" s="56" t="s">
        <v>978</v>
      </c>
      <c r="G85" s="56" t="s">
        <v>1014</v>
      </c>
      <c r="H85" s="38"/>
      <c r="I85" s="37"/>
      <c r="J85" s="37"/>
      <c r="K85" s="953"/>
      <c r="L85" s="35">
        <v>0</v>
      </c>
      <c r="M85" s="35"/>
      <c r="N85" s="59">
        <f t="shared" si="12"/>
        <v>0</v>
      </c>
      <c r="O85" s="52"/>
      <c r="P85" s="52"/>
      <c r="Q85" s="52"/>
      <c r="R85" s="52"/>
      <c r="S85" s="313"/>
      <c r="T85" s="52"/>
      <c r="U85" s="52"/>
      <c r="V85" s="52"/>
      <c r="W85" s="52"/>
      <c r="X85" s="52"/>
      <c r="Y85" s="174">
        <f>L85+P85+S85+V85</f>
        <v>0</v>
      </c>
      <c r="Z85" s="174"/>
      <c r="AA85" s="174">
        <f>SUM(Y85:Z85)</f>
        <v>0</v>
      </c>
      <c r="AB85" s="52"/>
      <c r="AC85" s="35">
        <f>L85+P85+S85</f>
        <v>0</v>
      </c>
      <c r="AD85" s="86"/>
      <c r="AE85" s="118">
        <f t="shared" si="13"/>
        <v>0</v>
      </c>
      <c r="AF85" s="38"/>
      <c r="AG85" s="702">
        <f>Y85-AC85</f>
        <v>0</v>
      </c>
      <c r="AH85" s="702"/>
      <c r="AI85" s="696">
        <f>SUM(AG85:AH85)</f>
        <v>0</v>
      </c>
    </row>
    <row r="86" spans="1:35" x14ac:dyDescent="0.2">
      <c r="A86" s="301" t="s">
        <v>1686</v>
      </c>
      <c r="B86" s="52" t="s">
        <v>258</v>
      </c>
      <c r="C86" s="95" t="s">
        <v>1716</v>
      </c>
      <c r="D86" s="56" t="s">
        <v>1695</v>
      </c>
      <c r="E86" s="639" t="s">
        <v>1638</v>
      </c>
      <c r="F86" s="56" t="s">
        <v>978</v>
      </c>
      <c r="G86" s="56" t="s">
        <v>1014</v>
      </c>
      <c r="H86" s="38"/>
      <c r="I86" s="37"/>
      <c r="J86" s="37"/>
      <c r="K86" s="953"/>
      <c r="L86" s="35">
        <v>0</v>
      </c>
      <c r="M86" s="35"/>
      <c r="N86" s="59">
        <f t="shared" si="12"/>
        <v>0</v>
      </c>
      <c r="O86" s="52"/>
      <c r="P86" s="52"/>
      <c r="Q86" s="52"/>
      <c r="R86" s="52"/>
      <c r="S86" s="313"/>
      <c r="T86" s="52"/>
      <c r="U86" s="52"/>
      <c r="V86" s="52"/>
      <c r="W86" s="52"/>
      <c r="X86" s="52"/>
      <c r="Y86" s="174">
        <f>L86+P86+S86+V86</f>
        <v>0</v>
      </c>
      <c r="Z86" s="174"/>
      <c r="AA86" s="174">
        <f>SUM(Y86:Z86)</f>
        <v>0</v>
      </c>
      <c r="AB86" s="52"/>
      <c r="AC86" s="35">
        <f>L86+P86+S86</f>
        <v>0</v>
      </c>
      <c r="AD86" s="86"/>
      <c r="AE86" s="118">
        <f t="shared" si="13"/>
        <v>0</v>
      </c>
      <c r="AF86" s="38"/>
      <c r="AG86" s="702">
        <f>Y86-AC86</f>
        <v>0</v>
      </c>
      <c r="AH86" s="702"/>
      <c r="AI86" s="696">
        <f>SUM(AG86:AH86)</f>
        <v>0</v>
      </c>
    </row>
    <row r="87" spans="1:35" x14ac:dyDescent="0.2">
      <c r="A87" s="307"/>
      <c r="B87" s="27"/>
      <c r="C87" s="27"/>
      <c r="D87" s="56"/>
      <c r="E87" s="1258"/>
      <c r="F87" s="140"/>
      <c r="G87" s="140"/>
      <c r="H87" s="38"/>
      <c r="I87" s="37"/>
      <c r="J87" s="37"/>
      <c r="K87" s="954"/>
      <c r="L87" s="75"/>
      <c r="M87" s="75"/>
      <c r="N87" s="75"/>
      <c r="O87" s="27"/>
      <c r="P87" s="27"/>
      <c r="Q87" s="27"/>
      <c r="R87" s="27"/>
      <c r="S87" s="27"/>
      <c r="T87" s="27"/>
      <c r="U87" s="27"/>
      <c r="V87" s="27"/>
      <c r="W87" s="27"/>
      <c r="X87" s="27"/>
      <c r="Y87" s="27"/>
      <c r="Z87" s="27"/>
      <c r="AA87" s="27"/>
      <c r="AB87" s="27"/>
      <c r="AC87" s="75"/>
      <c r="AD87" s="75"/>
      <c r="AE87" s="75"/>
      <c r="AF87" s="38"/>
      <c r="AG87" s="695"/>
      <c r="AH87" s="695"/>
      <c r="AI87" s="695"/>
    </row>
    <row r="88" spans="1:35" x14ac:dyDescent="0.2">
      <c r="A88" s="307"/>
      <c r="B88" s="27"/>
      <c r="C88" s="139" t="s">
        <v>2</v>
      </c>
      <c r="D88" s="56"/>
      <c r="E88" s="1258"/>
      <c r="F88" s="140"/>
      <c r="G88" s="140"/>
      <c r="H88" s="38"/>
      <c r="I88" s="37"/>
      <c r="J88" s="37"/>
      <c r="K88" s="954"/>
      <c r="L88" s="151">
        <f>SUM(L84:L87)</f>
        <v>0</v>
      </c>
      <c r="M88" s="151"/>
      <c r="N88" s="151">
        <f>SUM(N84:N87)</f>
        <v>0</v>
      </c>
      <c r="O88" s="139"/>
      <c r="P88" s="151">
        <f>SUM(P84:P87)</f>
        <v>0</v>
      </c>
      <c r="Q88" s="139"/>
      <c r="R88" s="139"/>
      <c r="S88" s="314">
        <f>SUM(S84:S87)</f>
        <v>0</v>
      </c>
      <c r="T88" s="139"/>
      <c r="U88" s="139"/>
      <c r="V88" s="139"/>
      <c r="W88" s="139"/>
      <c r="X88" s="139"/>
      <c r="Y88" s="151">
        <f>SUM(Y84:Y87)</f>
        <v>0</v>
      </c>
      <c r="Z88" s="151"/>
      <c r="AA88" s="151">
        <f>SUM(AA84:AA87)</f>
        <v>0</v>
      </c>
      <c r="AB88" s="139"/>
      <c r="AC88" s="151">
        <f>SUM(AC84:AC87)</f>
        <v>0</v>
      </c>
      <c r="AD88" s="151"/>
      <c r="AE88" s="151">
        <f>SUM(AE84:AE87)</f>
        <v>0</v>
      </c>
      <c r="AF88" s="38"/>
      <c r="AG88" s="714">
        <f>SUM(AG84:AG87)</f>
        <v>0</v>
      </c>
      <c r="AH88" s="714"/>
      <c r="AI88" s="714">
        <f>SUM(AI84:AI87)</f>
        <v>0</v>
      </c>
    </row>
    <row r="89" spans="1:35" x14ac:dyDescent="0.2">
      <c r="A89" s="52"/>
      <c r="B89" s="52"/>
      <c r="C89" s="94"/>
      <c r="D89" s="56"/>
      <c r="E89" s="639"/>
      <c r="F89" s="56"/>
      <c r="G89" s="56"/>
      <c r="H89" s="38"/>
      <c r="I89" s="37"/>
      <c r="J89" s="37"/>
      <c r="K89" s="953"/>
      <c r="L89" s="37"/>
      <c r="M89" s="37"/>
      <c r="N89" s="37"/>
      <c r="O89" s="94"/>
      <c r="P89" s="94"/>
      <c r="Q89" s="94"/>
      <c r="R89" s="94"/>
      <c r="S89" s="94"/>
      <c r="T89" s="94"/>
      <c r="U89" s="94"/>
      <c r="V89" s="94"/>
      <c r="W89" s="94"/>
      <c r="X89" s="94"/>
      <c r="Y89" s="94"/>
      <c r="Z89" s="94"/>
      <c r="AA89" s="94"/>
      <c r="AB89" s="94"/>
      <c r="AC89" s="37"/>
      <c r="AD89" s="37"/>
      <c r="AE89" s="37"/>
      <c r="AF89" s="38"/>
      <c r="AG89" s="695"/>
      <c r="AH89" s="695"/>
      <c r="AI89" s="695"/>
    </row>
    <row r="90" spans="1:35" x14ac:dyDescent="0.2">
      <c r="A90" s="307" t="s">
        <v>824</v>
      </c>
      <c r="B90" s="65" t="s">
        <v>288</v>
      </c>
      <c r="C90" s="65" t="s">
        <v>1527</v>
      </c>
      <c r="D90" s="56" t="s">
        <v>851</v>
      </c>
      <c r="E90" s="639" t="s">
        <v>1653</v>
      </c>
      <c r="F90" s="566" t="s">
        <v>775</v>
      </c>
      <c r="G90" s="56" t="s">
        <v>789</v>
      </c>
      <c r="H90" s="38"/>
      <c r="I90" s="955"/>
      <c r="J90" s="153"/>
      <c r="K90" s="953"/>
      <c r="L90" s="955"/>
      <c r="M90" s="955"/>
      <c r="N90" s="35">
        <f t="shared" ref="N90" si="14">SUM(L90:M90)</f>
        <v>0</v>
      </c>
      <c r="O90" s="52"/>
      <c r="P90" s="175"/>
      <c r="Q90" s="175"/>
      <c r="R90" s="52"/>
      <c r="S90" s="175"/>
      <c r="T90" s="313"/>
      <c r="U90" s="52"/>
      <c r="V90" s="75"/>
      <c r="W90" s="76"/>
      <c r="X90" s="152"/>
      <c r="Y90" s="75">
        <f t="shared" ref="Y90:Z90" si="15">L90+P90+S90+V90</f>
        <v>0</v>
      </c>
      <c r="Z90" s="75">
        <f t="shared" si="15"/>
        <v>0</v>
      </c>
      <c r="AA90" s="75">
        <f t="shared" ref="AA90" si="16">SUM(Y90:Z90)</f>
        <v>0</v>
      </c>
      <c r="AB90" s="152"/>
      <c r="AC90" s="35"/>
      <c r="AD90" s="35">
        <f t="shared" ref="AD90" si="17">M90+Q90+T90+W90</f>
        <v>0</v>
      </c>
      <c r="AE90" s="59">
        <f t="shared" ref="AE90" si="18">SUM(AC90:AD90)</f>
        <v>0</v>
      </c>
      <c r="AF90" s="38"/>
      <c r="AG90" s="695"/>
      <c r="AH90" s="695"/>
      <c r="AI90" s="695"/>
    </row>
    <row r="91" spans="1:35" x14ac:dyDescent="0.2">
      <c r="A91" s="951"/>
      <c r="B91" s="984"/>
      <c r="C91" s="984"/>
      <c r="D91" s="954"/>
      <c r="E91" s="1273"/>
      <c r="F91" s="954"/>
      <c r="G91" s="953"/>
      <c r="H91" s="38"/>
      <c r="I91" s="955"/>
      <c r="J91" s="153"/>
      <c r="K91" s="953"/>
      <c r="L91" s="955"/>
      <c r="M91" s="955"/>
      <c r="N91" s="955"/>
      <c r="O91" s="955"/>
      <c r="P91" s="955"/>
      <c r="Q91" s="955"/>
      <c r="R91" s="955"/>
      <c r="S91" s="955"/>
      <c r="T91" s="955"/>
      <c r="U91" s="955"/>
      <c r="V91" s="955"/>
      <c r="W91" s="955"/>
      <c r="X91" s="955"/>
      <c r="Y91" s="955"/>
      <c r="Z91" s="955"/>
      <c r="AA91" s="955"/>
      <c r="AB91" s="955"/>
      <c r="AC91" s="955"/>
      <c r="AD91" s="955"/>
      <c r="AE91" s="955"/>
      <c r="AF91" s="38"/>
      <c r="AG91" s="695"/>
      <c r="AH91" s="695"/>
      <c r="AI91" s="695"/>
    </row>
    <row r="92" spans="1:35" x14ac:dyDescent="0.2">
      <c r="A92" s="951"/>
      <c r="B92" s="81" t="s">
        <v>288</v>
      </c>
      <c r="C92" s="81" t="s">
        <v>316</v>
      </c>
      <c r="D92" s="83" t="s">
        <v>853</v>
      </c>
      <c r="E92" s="1262"/>
      <c r="F92" s="1070" t="s">
        <v>775</v>
      </c>
      <c r="G92" s="953"/>
      <c r="H92" s="38"/>
      <c r="I92" s="955"/>
      <c r="J92" s="153"/>
      <c r="K92" s="953"/>
      <c r="L92" s="37"/>
      <c r="M92" s="37">
        <f>SUM(M90:M91)</f>
        <v>0</v>
      </c>
      <c r="N92" s="37">
        <f>SUM(N90:N91)</f>
        <v>0</v>
      </c>
      <c r="O92" s="37"/>
      <c r="P92" s="37">
        <f>SUM(P90:P91)</f>
        <v>0</v>
      </c>
      <c r="Q92" s="37">
        <f>SUM(Q90:Q91)</f>
        <v>0</v>
      </c>
      <c r="R92" s="37"/>
      <c r="S92" s="37">
        <f>SUM(S90:S91)</f>
        <v>0</v>
      </c>
      <c r="T92" s="37">
        <f>SUM(T90:T91)</f>
        <v>0</v>
      </c>
      <c r="U92" s="37"/>
      <c r="V92" s="37">
        <f>SUM(V90:V91)</f>
        <v>0</v>
      </c>
      <c r="W92" s="37">
        <f>SUM(W90:W91)</f>
        <v>0</v>
      </c>
      <c r="X92" s="37"/>
      <c r="Y92" s="37">
        <f>SUM(Y90:Y91)</f>
        <v>0</v>
      </c>
      <c r="Z92" s="37"/>
      <c r="AA92" s="37">
        <f>SUM(AA90:AA91)</f>
        <v>0</v>
      </c>
      <c r="AB92" s="37"/>
      <c r="AC92" s="37"/>
      <c r="AD92" s="37">
        <f>SUM(AD90:AD91)</f>
        <v>0</v>
      </c>
      <c r="AE92" s="37">
        <f>SUM(AE90:AE91)</f>
        <v>0</v>
      </c>
      <c r="AF92" s="38"/>
      <c r="AG92" s="695"/>
      <c r="AH92" s="695"/>
      <c r="AI92" s="695"/>
    </row>
    <row r="93" spans="1:35" x14ac:dyDescent="0.2">
      <c r="A93" s="945"/>
      <c r="B93" s="945"/>
      <c r="C93" s="956"/>
      <c r="D93" s="953"/>
      <c r="E93" s="1259"/>
      <c r="F93" s="954"/>
      <c r="G93" s="953"/>
      <c r="H93" s="38"/>
      <c r="I93" s="955"/>
      <c r="J93" s="955"/>
      <c r="K93" s="953"/>
      <c r="L93" s="955"/>
      <c r="M93" s="955"/>
      <c r="N93" s="955"/>
      <c r="O93" s="956"/>
      <c r="P93" s="956"/>
      <c r="Q93" s="956"/>
      <c r="R93" s="956"/>
      <c r="S93" s="952"/>
      <c r="T93" s="956"/>
      <c r="U93" s="956"/>
      <c r="V93" s="956"/>
      <c r="W93" s="956"/>
      <c r="X93" s="956"/>
      <c r="Y93" s="952"/>
      <c r="Z93" s="952"/>
      <c r="AA93" s="952"/>
      <c r="AB93" s="956"/>
      <c r="AC93" s="955"/>
      <c r="AD93" s="955"/>
      <c r="AE93" s="955"/>
      <c r="AF93" s="38"/>
      <c r="AG93" s="695"/>
      <c r="AH93" s="695"/>
      <c r="AI93" s="695"/>
    </row>
    <row r="94" spans="1:35" x14ac:dyDescent="0.2">
      <c r="A94" s="301" t="s">
        <v>1686</v>
      </c>
      <c r="B94" s="52" t="s">
        <v>562</v>
      </c>
      <c r="C94" s="134" t="s">
        <v>90</v>
      </c>
      <c r="D94" s="1348" t="s">
        <v>1691</v>
      </c>
      <c r="E94" s="639" t="s">
        <v>1606</v>
      </c>
      <c r="F94" s="134" t="s">
        <v>636</v>
      </c>
      <c r="G94" s="56" t="s">
        <v>1014</v>
      </c>
      <c r="H94" s="38"/>
      <c r="I94" s="37"/>
      <c r="J94" s="37"/>
      <c r="K94" s="953"/>
      <c r="L94" s="75">
        <v>0</v>
      </c>
      <c r="M94" s="75"/>
      <c r="N94" s="75">
        <f>SUM(L94:M94)</f>
        <v>0</v>
      </c>
      <c r="O94" s="27"/>
      <c r="P94" s="27"/>
      <c r="Q94" s="27"/>
      <c r="R94" s="27"/>
      <c r="S94" s="510"/>
      <c r="T94" s="27"/>
      <c r="U94" s="27"/>
      <c r="V94" s="27"/>
      <c r="W94" s="27"/>
      <c r="X94" s="27"/>
      <c r="Y94" s="174">
        <f>L94+P94+S94+V94</f>
        <v>0</v>
      </c>
      <c r="Z94" s="174"/>
      <c r="AA94" s="174">
        <f>SUM(Y94:Z94)</f>
        <v>0</v>
      </c>
      <c r="AB94" s="27"/>
      <c r="AC94" s="75">
        <f>L94+P94+S94+V94</f>
        <v>0</v>
      </c>
      <c r="AD94" s="75"/>
      <c r="AE94" s="75">
        <f>SUM(AC94:AD94)</f>
        <v>0</v>
      </c>
      <c r="AF94" s="38"/>
      <c r="AG94" s="702">
        <f>Y94-AC94</f>
        <v>0</v>
      </c>
      <c r="AH94" s="702"/>
      <c r="AI94" s="696">
        <f>SUM(AG94:AH94)</f>
        <v>0</v>
      </c>
    </row>
    <row r="95" spans="1:35" hidden="1" x14ac:dyDescent="0.2">
      <c r="A95" s="301" t="s">
        <v>824</v>
      </c>
      <c r="B95" s="134" t="s">
        <v>225</v>
      </c>
      <c r="C95" s="134" t="s">
        <v>226</v>
      </c>
      <c r="D95" s="64" t="s">
        <v>910</v>
      </c>
      <c r="E95" s="639"/>
      <c r="F95" s="134" t="s">
        <v>636</v>
      </c>
      <c r="G95" s="56" t="s">
        <v>1014</v>
      </c>
      <c r="H95" s="38"/>
      <c r="I95" s="37"/>
      <c r="J95" s="37"/>
      <c r="K95" s="953"/>
      <c r="L95" s="75">
        <v>0</v>
      </c>
      <c r="M95" s="75"/>
      <c r="N95" s="75">
        <f>SUM(L95:M95)</f>
        <v>0</v>
      </c>
      <c r="O95" s="27"/>
      <c r="P95" s="27"/>
      <c r="Q95" s="27"/>
      <c r="R95" s="27"/>
      <c r="S95" s="510"/>
      <c r="T95" s="27"/>
      <c r="U95" s="27"/>
      <c r="V95" s="27"/>
      <c r="W95" s="27"/>
      <c r="X95" s="27"/>
      <c r="Y95" s="27"/>
      <c r="Z95" s="27"/>
      <c r="AA95" s="27"/>
      <c r="AB95" s="27"/>
      <c r="AC95" s="75">
        <f>L95+P95+S95+V95</f>
        <v>0</v>
      </c>
      <c r="AD95" s="75"/>
      <c r="AE95" s="75">
        <f>SUM(AC95:AD95)</f>
        <v>0</v>
      </c>
      <c r="AF95" s="38"/>
      <c r="AG95" s="695"/>
      <c r="AH95" s="695"/>
      <c r="AI95" s="695"/>
    </row>
    <row r="96" spans="1:35" hidden="1" x14ac:dyDescent="0.2">
      <c r="A96" s="301" t="s">
        <v>824</v>
      </c>
      <c r="B96" s="134" t="s">
        <v>506</v>
      </c>
      <c r="C96" s="134" t="s">
        <v>349</v>
      </c>
      <c r="D96" s="64" t="s">
        <v>911</v>
      </c>
      <c r="E96" s="639"/>
      <c r="F96" s="134" t="s">
        <v>636</v>
      </c>
      <c r="G96" s="56" t="s">
        <v>1014</v>
      </c>
      <c r="H96" s="38"/>
      <c r="I96" s="37"/>
      <c r="J96" s="37"/>
      <c r="K96" s="953"/>
      <c r="L96" s="75">
        <v>0</v>
      </c>
      <c r="M96" s="75"/>
      <c r="N96" s="75">
        <f>SUM(L96:M96)</f>
        <v>0</v>
      </c>
      <c r="O96" s="27"/>
      <c r="P96" s="27"/>
      <c r="Q96" s="27"/>
      <c r="R96" s="27"/>
      <c r="S96" s="510"/>
      <c r="T96" s="27"/>
      <c r="U96" s="27"/>
      <c r="V96" s="27"/>
      <c r="W96" s="27"/>
      <c r="X96" s="27"/>
      <c r="Y96" s="27"/>
      <c r="Z96" s="27"/>
      <c r="AA96" s="27"/>
      <c r="AB96" s="27"/>
      <c r="AC96" s="75">
        <f>L96+P96+S96+V96</f>
        <v>0</v>
      </c>
      <c r="AD96" s="75"/>
      <c r="AE96" s="75">
        <f>SUM(AC96:AD96)</f>
        <v>0</v>
      </c>
      <c r="AF96" s="38"/>
      <c r="AG96" s="695"/>
      <c r="AH96" s="695"/>
      <c r="AI96" s="695"/>
    </row>
    <row r="97" spans="1:35" hidden="1" x14ac:dyDescent="0.2">
      <c r="A97" s="301" t="s">
        <v>824</v>
      </c>
      <c r="B97" s="52" t="s">
        <v>754</v>
      </c>
      <c r="C97" s="52" t="s">
        <v>284</v>
      </c>
      <c r="D97" s="64" t="s">
        <v>909</v>
      </c>
      <c r="E97" s="639"/>
      <c r="F97" s="134" t="s">
        <v>636</v>
      </c>
      <c r="G97" s="56" t="s">
        <v>1014</v>
      </c>
      <c r="H97" s="38"/>
      <c r="I97" s="37"/>
      <c r="J97" s="37"/>
      <c r="K97" s="953"/>
      <c r="L97" s="75"/>
      <c r="M97" s="75"/>
      <c r="N97" s="75">
        <f>SUM(L97:M97)</f>
        <v>0</v>
      </c>
      <c r="O97" s="27"/>
      <c r="P97" s="27"/>
      <c r="Q97" s="27"/>
      <c r="R97" s="27"/>
      <c r="S97" s="510"/>
      <c r="T97" s="27"/>
      <c r="U97" s="27"/>
      <c r="V97" s="27"/>
      <c r="W97" s="27"/>
      <c r="X97" s="27"/>
      <c r="Y97" s="27"/>
      <c r="Z97" s="27"/>
      <c r="AA97" s="27"/>
      <c r="AB97" s="27"/>
      <c r="AC97" s="75">
        <f>L97+P97+S97+V97</f>
        <v>0</v>
      </c>
      <c r="AD97" s="75"/>
      <c r="AE97" s="75">
        <f>SUM(AC97:AD97)</f>
        <v>0</v>
      </c>
      <c r="AF97" s="38"/>
      <c r="AG97" s="695"/>
      <c r="AH97" s="695"/>
      <c r="AI97" s="695"/>
    </row>
    <row r="98" spans="1:35" x14ac:dyDescent="0.2">
      <c r="A98" s="301" t="s">
        <v>824</v>
      </c>
      <c r="B98" s="134" t="s">
        <v>285</v>
      </c>
      <c r="C98" s="134" t="s">
        <v>564</v>
      </c>
      <c r="D98" s="64" t="s">
        <v>912</v>
      </c>
      <c r="E98" s="639" t="s">
        <v>1609</v>
      </c>
      <c r="F98" s="134" t="s">
        <v>636</v>
      </c>
      <c r="G98" s="56" t="s">
        <v>1014</v>
      </c>
      <c r="H98" s="38"/>
      <c r="I98" s="37"/>
      <c r="J98" s="37"/>
      <c r="K98" s="953"/>
      <c r="L98" s="75"/>
      <c r="M98" s="75"/>
      <c r="N98" s="75">
        <f>SUM(L98:M98)</f>
        <v>0</v>
      </c>
      <c r="O98" s="27"/>
      <c r="P98" s="27"/>
      <c r="Q98" s="27"/>
      <c r="R98" s="27"/>
      <c r="S98" s="510"/>
      <c r="T98" s="27"/>
      <c r="U98" s="27"/>
      <c r="V98" s="27"/>
      <c r="W98" s="27"/>
      <c r="X98" s="27"/>
      <c r="Y98" s="27"/>
      <c r="Z98" s="27"/>
      <c r="AA98" s="27"/>
      <c r="AB98" s="27"/>
      <c r="AC98" s="75">
        <f>L98+P98+S98+V98</f>
        <v>0</v>
      </c>
      <c r="AD98" s="75"/>
      <c r="AE98" s="75">
        <f>SUM(AC98:AD98)</f>
        <v>0</v>
      </c>
      <c r="AF98" s="38"/>
      <c r="AG98" s="695"/>
      <c r="AH98" s="695"/>
      <c r="AI98" s="695"/>
    </row>
    <row r="99" spans="1:35" x14ac:dyDescent="0.2">
      <c r="A99" s="307"/>
      <c r="B99" s="52"/>
      <c r="C99" s="52"/>
      <c r="D99" s="56"/>
      <c r="E99" s="639"/>
      <c r="F99" s="56"/>
      <c r="G99" s="56"/>
      <c r="H99" s="38"/>
      <c r="I99" s="37"/>
      <c r="J99" s="37"/>
      <c r="K99" s="953"/>
      <c r="L99" s="75"/>
      <c r="M99" s="75"/>
      <c r="N99" s="75"/>
      <c r="O99" s="27"/>
      <c r="P99" s="27"/>
      <c r="Q99" s="27"/>
      <c r="R99" s="27"/>
      <c r="S99" s="75"/>
      <c r="T99" s="27"/>
      <c r="U99" s="27"/>
      <c r="V99" s="27"/>
      <c r="W99" s="27"/>
      <c r="X99" s="27"/>
      <c r="Y99" s="27"/>
      <c r="Z99" s="27"/>
      <c r="AA99" s="27"/>
      <c r="AB99" s="27"/>
      <c r="AC99" s="75"/>
      <c r="AD99" s="75"/>
      <c r="AE99" s="75"/>
      <c r="AF99" s="38"/>
      <c r="AG99" s="695"/>
      <c r="AH99" s="695"/>
      <c r="AI99" s="695"/>
    </row>
    <row r="100" spans="1:35" x14ac:dyDescent="0.2">
      <c r="A100" s="307"/>
      <c r="B100" s="52"/>
      <c r="C100" s="139" t="s">
        <v>563</v>
      </c>
      <c r="D100" s="56"/>
      <c r="E100" s="639"/>
      <c r="F100" s="56"/>
      <c r="G100" s="56"/>
      <c r="H100" s="38"/>
      <c r="I100" s="37"/>
      <c r="J100" s="37"/>
      <c r="K100" s="953"/>
      <c r="L100" s="151">
        <f>SUM(L94:L99)</f>
        <v>0</v>
      </c>
      <c r="M100" s="75"/>
      <c r="N100" s="151">
        <f>SUM(N94:N99)</f>
        <v>0</v>
      </c>
      <c r="O100" s="139"/>
      <c r="P100" s="151">
        <f>SUM(P94:P99)</f>
        <v>0</v>
      </c>
      <c r="Q100" s="139"/>
      <c r="R100" s="139"/>
      <c r="S100" s="314">
        <f>SUM(S94:S99)</f>
        <v>0</v>
      </c>
      <c r="T100" s="139"/>
      <c r="U100" s="139"/>
      <c r="V100" s="139"/>
      <c r="W100" s="139"/>
      <c r="X100" s="139"/>
      <c r="Y100" s="151">
        <f>SUM(Y94:Y99)</f>
        <v>0</v>
      </c>
      <c r="Z100" s="75"/>
      <c r="AA100" s="151">
        <f>SUM(AA94:AA99)</f>
        <v>0</v>
      </c>
      <c r="AB100" s="139"/>
      <c r="AC100" s="151">
        <f>SUM(AC94:AC99)</f>
        <v>0</v>
      </c>
      <c r="AD100" s="75"/>
      <c r="AE100" s="151">
        <f>SUM(AE94:AE99)</f>
        <v>0</v>
      </c>
      <c r="AF100" s="38"/>
      <c r="AG100" s="714">
        <f>SUM(AG94:AG99)</f>
        <v>0</v>
      </c>
      <c r="AH100" s="677"/>
      <c r="AI100" s="714">
        <f>SUM(AI94:AI99)</f>
        <v>0</v>
      </c>
    </row>
    <row r="101" spans="1:35" x14ac:dyDescent="0.2">
      <c r="A101" s="52"/>
      <c r="B101" s="52"/>
      <c r="C101" s="94"/>
      <c r="D101" s="56"/>
      <c r="E101" s="639"/>
      <c r="F101" s="134"/>
      <c r="G101" s="56"/>
      <c r="H101" s="38"/>
      <c r="I101" s="37"/>
      <c r="J101" s="37"/>
      <c r="K101" s="953"/>
      <c r="L101" s="37"/>
      <c r="M101" s="37"/>
      <c r="N101" s="37"/>
      <c r="O101" s="94"/>
      <c r="P101" s="94"/>
      <c r="Q101" s="94"/>
      <c r="R101" s="94"/>
      <c r="S101" s="94"/>
      <c r="T101" s="94"/>
      <c r="U101" s="94"/>
      <c r="V101" s="94"/>
      <c r="W101" s="94"/>
      <c r="X101" s="94"/>
      <c r="Y101" s="94"/>
      <c r="Z101" s="94"/>
      <c r="AA101" s="94"/>
      <c r="AB101" s="94"/>
      <c r="AC101" s="37"/>
      <c r="AD101" s="75"/>
      <c r="AE101" s="37"/>
      <c r="AF101" s="38"/>
      <c r="AG101" s="695"/>
      <c r="AH101" s="695"/>
      <c r="AI101" s="695"/>
    </row>
    <row r="102" spans="1:35" x14ac:dyDescent="0.2">
      <c r="A102" s="307" t="s">
        <v>824</v>
      </c>
      <c r="B102" s="52" t="s">
        <v>364</v>
      </c>
      <c r="C102" s="52" t="s">
        <v>895</v>
      </c>
      <c r="D102" s="129" t="s">
        <v>894</v>
      </c>
      <c r="E102" s="639" t="s">
        <v>1570</v>
      </c>
      <c r="F102" s="134" t="s">
        <v>767</v>
      </c>
      <c r="G102" s="191"/>
      <c r="H102" s="38"/>
      <c r="I102" s="37"/>
      <c r="J102" s="37"/>
      <c r="K102" s="1164"/>
      <c r="L102" s="75"/>
      <c r="M102" s="76"/>
      <c r="N102" s="192">
        <f>SUM(L102:M102)</f>
        <v>0</v>
      </c>
      <c r="O102" s="139"/>
      <c r="P102" s="139"/>
      <c r="Q102" s="139"/>
      <c r="R102" s="139"/>
      <c r="S102" s="510"/>
      <c r="T102" s="620"/>
      <c r="U102" s="139"/>
      <c r="V102" s="139"/>
      <c r="W102" s="139"/>
      <c r="X102" s="139"/>
      <c r="Y102" s="139"/>
      <c r="Z102" s="139"/>
      <c r="AA102" s="139"/>
      <c r="AB102" s="139"/>
      <c r="AC102" s="145">
        <f>L102+P102+S102+V102</f>
        <v>0</v>
      </c>
      <c r="AD102" s="75">
        <f t="shared" ref="AD102" si="19">M102+Q102+T102+W102</f>
        <v>0</v>
      </c>
      <c r="AE102" s="192">
        <f>SUM(AC102:AD102)</f>
        <v>0</v>
      </c>
      <c r="AF102" s="38"/>
      <c r="AG102" s="695"/>
      <c r="AH102" s="695"/>
      <c r="AI102" s="695"/>
    </row>
    <row r="103" spans="1:35" x14ac:dyDescent="0.2">
      <c r="A103" s="307" t="s">
        <v>824</v>
      </c>
      <c r="B103" s="52" t="s">
        <v>353</v>
      </c>
      <c r="C103" s="52" t="s">
        <v>131</v>
      </c>
      <c r="D103" s="56" t="s">
        <v>865</v>
      </c>
      <c r="E103" s="639" t="s">
        <v>1604</v>
      </c>
      <c r="F103" s="134" t="s">
        <v>767</v>
      </c>
      <c r="G103" s="56" t="s">
        <v>1014</v>
      </c>
      <c r="H103" s="38"/>
      <c r="I103" s="37"/>
      <c r="J103" s="37"/>
      <c r="K103" s="953"/>
      <c r="L103" s="75"/>
      <c r="M103" s="76"/>
      <c r="N103" s="192"/>
      <c r="O103" s="139"/>
      <c r="P103" s="139"/>
      <c r="Q103" s="139"/>
      <c r="R103" s="139"/>
      <c r="S103" s="620"/>
      <c r="T103" s="620"/>
      <c r="U103" s="139"/>
      <c r="V103" s="139"/>
      <c r="W103" s="139"/>
      <c r="X103" s="139"/>
      <c r="Y103" s="174">
        <f t="shared" ref="Y103:Z106" si="20">L103+P103+S103+V103</f>
        <v>0</v>
      </c>
      <c r="Z103" s="174">
        <f t="shared" si="20"/>
        <v>0</v>
      </c>
      <c r="AA103" s="174">
        <f>SUM(Y103:Z103)</f>
        <v>0</v>
      </c>
      <c r="AB103" s="139"/>
      <c r="AC103" s="145">
        <f>L103+P103+S103+V103</f>
        <v>0</v>
      </c>
      <c r="AD103" s="145">
        <f>M103+Q103+T103+W103</f>
        <v>0</v>
      </c>
      <c r="AE103" s="192">
        <f>SUM(AC103:AD103)</f>
        <v>0</v>
      </c>
      <c r="AF103" s="38"/>
      <c r="AG103" s="702">
        <f t="shared" ref="AG103:AH106" si="21">Y103-AC103</f>
        <v>0</v>
      </c>
      <c r="AH103" s="702">
        <f t="shared" si="21"/>
        <v>0</v>
      </c>
      <c r="AI103" s="696">
        <f>SUM(AG103:AH103)</f>
        <v>0</v>
      </c>
    </row>
    <row r="104" spans="1:35" x14ac:dyDescent="0.2">
      <c r="A104" s="301" t="s">
        <v>824</v>
      </c>
      <c r="B104" s="52" t="s">
        <v>755</v>
      </c>
      <c r="C104" s="52" t="s">
        <v>185</v>
      </c>
      <c r="D104" s="56" t="s">
        <v>867</v>
      </c>
      <c r="E104" s="639" t="s">
        <v>1654</v>
      </c>
      <c r="F104" s="134" t="s">
        <v>767</v>
      </c>
      <c r="G104" s="56" t="s">
        <v>1014</v>
      </c>
      <c r="H104" s="38"/>
      <c r="I104" s="37"/>
      <c r="J104" s="37"/>
      <c r="K104" s="953"/>
      <c r="L104" s="75">
        <v>0</v>
      </c>
      <c r="M104" s="76"/>
      <c r="N104" s="192">
        <f>SUM(L104:M104)</f>
        <v>0</v>
      </c>
      <c r="O104" s="139"/>
      <c r="P104" s="139"/>
      <c r="Q104" s="139"/>
      <c r="R104" s="139"/>
      <c r="S104" s="156"/>
      <c r="T104" s="1296"/>
      <c r="U104" s="139"/>
      <c r="V104" s="139"/>
      <c r="W104" s="139"/>
      <c r="X104" s="139"/>
      <c r="Y104" s="174">
        <f t="shared" si="20"/>
        <v>0</v>
      </c>
      <c r="Z104" s="174">
        <f t="shared" si="20"/>
        <v>0</v>
      </c>
      <c r="AA104" s="174">
        <f>SUM(Y104:Z104)</f>
        <v>0</v>
      </c>
      <c r="AB104" s="139"/>
      <c r="AC104" s="145">
        <f>L104+P104+S104+V104</f>
        <v>0</v>
      </c>
      <c r="AD104" s="145">
        <f>M104+Q104+T104+W104</f>
        <v>0</v>
      </c>
      <c r="AE104" s="192">
        <f>SUM(AC104:AD104)</f>
        <v>0</v>
      </c>
      <c r="AF104" s="38"/>
      <c r="AG104" s="702">
        <f t="shared" si="21"/>
        <v>0</v>
      </c>
      <c r="AH104" s="702">
        <f t="shared" si="21"/>
        <v>0</v>
      </c>
      <c r="AI104" s="696">
        <f>SUM(AG104:AH104)</f>
        <v>0</v>
      </c>
    </row>
    <row r="105" spans="1:35" x14ac:dyDescent="0.2">
      <c r="A105" s="301" t="s">
        <v>824</v>
      </c>
      <c r="B105" s="52" t="s">
        <v>117</v>
      </c>
      <c r="C105" s="52" t="s">
        <v>648</v>
      </c>
      <c r="D105" s="56" t="s">
        <v>869</v>
      </c>
      <c r="E105" s="639" t="s">
        <v>1655</v>
      </c>
      <c r="F105" s="134" t="s">
        <v>767</v>
      </c>
      <c r="G105" s="56" t="s">
        <v>1014</v>
      </c>
      <c r="H105" s="38"/>
      <c r="I105" s="37"/>
      <c r="J105" s="37"/>
      <c r="K105" s="953"/>
      <c r="L105" s="75"/>
      <c r="M105" s="76"/>
      <c r="N105" s="192"/>
      <c r="O105" s="139"/>
      <c r="P105" s="139"/>
      <c r="Q105" s="139"/>
      <c r="R105" s="139"/>
      <c r="S105" s="313"/>
      <c r="T105" s="1297"/>
      <c r="U105" s="139"/>
      <c r="V105" s="139"/>
      <c r="W105" s="139"/>
      <c r="X105" s="139"/>
      <c r="Y105" s="174">
        <f t="shared" si="20"/>
        <v>0</v>
      </c>
      <c r="Z105" s="174">
        <f t="shared" si="20"/>
        <v>0</v>
      </c>
      <c r="AA105" s="174">
        <f>SUM(Y105:Z105)</f>
        <v>0</v>
      </c>
      <c r="AB105" s="139"/>
      <c r="AC105" s="145">
        <f>L105+P105+S105+V105</f>
        <v>0</v>
      </c>
      <c r="AD105" s="145">
        <f>M105+Q105+T105+W105</f>
        <v>0</v>
      </c>
      <c r="AE105" s="192">
        <f>SUM(AC105:AD105)</f>
        <v>0</v>
      </c>
      <c r="AF105" s="38"/>
      <c r="AG105" s="702">
        <f t="shared" si="21"/>
        <v>0</v>
      </c>
      <c r="AH105" s="702">
        <f t="shared" si="21"/>
        <v>0</v>
      </c>
      <c r="AI105" s="696">
        <f>SUM(AG105:AH105)</f>
        <v>0</v>
      </c>
    </row>
    <row r="106" spans="1:35" hidden="1" x14ac:dyDescent="0.2">
      <c r="A106" s="301" t="s">
        <v>824</v>
      </c>
      <c r="B106" s="52" t="s">
        <v>475</v>
      </c>
      <c r="C106" s="52" t="s">
        <v>363</v>
      </c>
      <c r="D106" s="56" t="s">
        <v>852</v>
      </c>
      <c r="E106" s="639"/>
      <c r="F106" s="134" t="s">
        <v>767</v>
      </c>
      <c r="G106" s="56" t="s">
        <v>1014</v>
      </c>
      <c r="H106" s="38"/>
      <c r="I106" s="37"/>
      <c r="J106" s="37"/>
      <c r="K106" s="953"/>
      <c r="L106" s="75"/>
      <c r="M106" s="76"/>
      <c r="N106" s="192">
        <f>SUM(L106:M106)</f>
        <v>0</v>
      </c>
      <c r="O106" s="139"/>
      <c r="P106" s="139"/>
      <c r="Q106" s="139"/>
      <c r="R106" s="139"/>
      <c r="S106" s="313"/>
      <c r="T106" s="620"/>
      <c r="U106" s="139"/>
      <c r="V106" s="139"/>
      <c r="W106" s="139"/>
      <c r="X106" s="139"/>
      <c r="Y106" s="174">
        <f t="shared" si="20"/>
        <v>0</v>
      </c>
      <c r="Z106" s="174">
        <f t="shared" si="20"/>
        <v>0</v>
      </c>
      <c r="AA106" s="174">
        <f>SUM(Y106:Z106)</f>
        <v>0</v>
      </c>
      <c r="AB106" s="139"/>
      <c r="AC106" s="145">
        <f>L106+P106+S106+V106</f>
        <v>0</v>
      </c>
      <c r="AD106" s="145">
        <f>M106+Q106+T106+W106</f>
        <v>0</v>
      </c>
      <c r="AE106" s="192">
        <f>SUM(AC106:AD106)</f>
        <v>0</v>
      </c>
      <c r="AF106" s="38"/>
      <c r="AG106" s="131">
        <f t="shared" si="21"/>
        <v>0</v>
      </c>
      <c r="AH106" s="131">
        <f t="shared" si="21"/>
        <v>0</v>
      </c>
      <c r="AI106" s="174">
        <f>SUM(AG106:AH106)</f>
        <v>0</v>
      </c>
    </row>
    <row r="107" spans="1:35" x14ac:dyDescent="0.2">
      <c r="A107" s="301"/>
      <c r="B107" s="134"/>
      <c r="C107" s="134"/>
      <c r="D107" s="64"/>
      <c r="E107" s="1272"/>
      <c r="F107" s="134"/>
      <c r="G107" s="56"/>
      <c r="H107" s="38"/>
      <c r="I107" s="37"/>
      <c r="J107" s="37"/>
      <c r="K107" s="953"/>
      <c r="L107" s="145"/>
      <c r="M107" s="192"/>
      <c r="N107" s="192"/>
      <c r="O107" s="134"/>
      <c r="P107" s="134"/>
      <c r="Q107" s="134"/>
      <c r="R107" s="134"/>
      <c r="S107" s="145"/>
      <c r="T107" s="134"/>
      <c r="U107" s="134"/>
      <c r="V107" s="134"/>
      <c r="W107" s="134"/>
      <c r="X107" s="134"/>
      <c r="Y107" s="134"/>
      <c r="Z107" s="134"/>
      <c r="AA107" s="134"/>
      <c r="AB107" s="134"/>
      <c r="AC107" s="145"/>
      <c r="AD107" s="145"/>
      <c r="AE107" s="192"/>
      <c r="AF107" s="38"/>
      <c r="AG107" s="695"/>
      <c r="AH107" s="695"/>
      <c r="AI107" s="695"/>
    </row>
    <row r="108" spans="1:35" x14ac:dyDescent="0.2">
      <c r="A108" s="301" t="s">
        <v>824</v>
      </c>
      <c r="B108" s="52" t="s">
        <v>224</v>
      </c>
      <c r="C108" s="52" t="s">
        <v>298</v>
      </c>
      <c r="D108" s="56" t="s">
        <v>845</v>
      </c>
      <c r="E108" s="639" t="s">
        <v>1656</v>
      </c>
      <c r="F108" s="134" t="s">
        <v>771</v>
      </c>
      <c r="G108" s="56" t="s">
        <v>1014</v>
      </c>
      <c r="H108" s="38"/>
      <c r="I108" s="37"/>
      <c r="J108" s="37"/>
      <c r="K108" s="953"/>
      <c r="L108" s="145">
        <v>0</v>
      </c>
      <c r="M108" s="192"/>
      <c r="N108" s="192">
        <f t="shared" ref="N108:N116" si="22">SUM(L108:M108)</f>
        <v>0</v>
      </c>
      <c r="O108" s="134"/>
      <c r="P108" s="134"/>
      <c r="Q108" s="134"/>
      <c r="R108" s="134"/>
      <c r="S108" s="510"/>
      <c r="T108" s="620"/>
      <c r="U108" s="134"/>
      <c r="V108" s="134"/>
      <c r="W108" s="134"/>
      <c r="X108" s="134"/>
      <c r="Y108" s="174">
        <f t="shared" ref="Y108:Y114" si="23">L108+P108+S108+V108</f>
        <v>0</v>
      </c>
      <c r="Z108" s="174">
        <f t="shared" ref="Z108:Z114" si="24">M108+Q108+T108+W108</f>
        <v>0</v>
      </c>
      <c r="AA108" s="174">
        <f t="shared" ref="AA108:AA114" si="25">SUM(Y108:Z108)</f>
        <v>0</v>
      </c>
      <c r="AB108" s="134"/>
      <c r="AC108" s="145">
        <f t="shared" ref="AC108:AC116" si="26">L108+P108+S108+V108</f>
        <v>0</v>
      </c>
      <c r="AD108" s="145">
        <f t="shared" ref="AD108:AD116" si="27">M108+Q108+T108+W108</f>
        <v>0</v>
      </c>
      <c r="AE108" s="192">
        <f>SUM(AC108:AD108)</f>
        <v>0</v>
      </c>
      <c r="AF108" s="38"/>
      <c r="AG108" s="702">
        <f t="shared" ref="AG108:AH114" si="28">Y108-AC108</f>
        <v>0</v>
      </c>
      <c r="AH108" s="702">
        <f t="shared" si="28"/>
        <v>0</v>
      </c>
      <c r="AI108" s="696">
        <f t="shared" ref="AI108:AI114" si="29">SUM(AG108:AH108)</f>
        <v>0</v>
      </c>
    </row>
    <row r="109" spans="1:35" hidden="1" x14ac:dyDescent="0.2">
      <c r="A109" s="301" t="s">
        <v>824</v>
      </c>
      <c r="B109" s="27" t="s">
        <v>195</v>
      </c>
      <c r="C109" s="52" t="s">
        <v>196</v>
      </c>
      <c r="D109" s="56" t="s">
        <v>876</v>
      </c>
      <c r="E109" s="1258"/>
      <c r="F109" s="134" t="s">
        <v>772</v>
      </c>
      <c r="G109" s="56" t="s">
        <v>1014</v>
      </c>
      <c r="H109" s="38"/>
      <c r="I109" s="37"/>
      <c r="J109" s="37"/>
      <c r="K109" s="953"/>
      <c r="L109" s="145"/>
      <c r="M109" s="192"/>
      <c r="N109" s="192">
        <f t="shared" si="22"/>
        <v>0</v>
      </c>
      <c r="O109" s="134"/>
      <c r="P109" s="134"/>
      <c r="Q109" s="134"/>
      <c r="R109" s="134"/>
      <c r="S109" s="313"/>
      <c r="T109" s="134"/>
      <c r="U109" s="134"/>
      <c r="V109" s="134"/>
      <c r="W109" s="134"/>
      <c r="X109" s="134"/>
      <c r="Y109" s="174">
        <f t="shared" si="23"/>
        <v>0</v>
      </c>
      <c r="Z109" s="174">
        <f t="shared" si="24"/>
        <v>0</v>
      </c>
      <c r="AA109" s="174">
        <f t="shared" si="25"/>
        <v>0</v>
      </c>
      <c r="AB109" s="134"/>
      <c r="AC109" s="145">
        <f t="shared" si="26"/>
        <v>0</v>
      </c>
      <c r="AD109" s="145">
        <f t="shared" si="27"/>
        <v>0</v>
      </c>
      <c r="AE109" s="192">
        <f t="shared" ref="AE109:AE115" si="30">SUM(AC109:AD109)</f>
        <v>0</v>
      </c>
      <c r="AF109" s="38"/>
      <c r="AG109" s="702">
        <f t="shared" si="28"/>
        <v>0</v>
      </c>
      <c r="AH109" s="702">
        <f t="shared" si="28"/>
        <v>0</v>
      </c>
      <c r="AI109" s="696">
        <f t="shared" si="29"/>
        <v>0</v>
      </c>
    </row>
    <row r="110" spans="1:35" x14ac:dyDescent="0.2">
      <c r="A110" s="301" t="s">
        <v>824</v>
      </c>
      <c r="B110" s="52" t="s">
        <v>153</v>
      </c>
      <c r="C110" s="52" t="s">
        <v>337</v>
      </c>
      <c r="D110" s="56" t="s">
        <v>846</v>
      </c>
      <c r="E110" s="639" t="s">
        <v>1572</v>
      </c>
      <c r="F110" s="134" t="s">
        <v>774</v>
      </c>
      <c r="G110" s="56" t="s">
        <v>1014</v>
      </c>
      <c r="H110" s="38"/>
      <c r="I110" s="37"/>
      <c r="J110" s="37"/>
      <c r="K110" s="953"/>
      <c r="L110" s="145">
        <v>0</v>
      </c>
      <c r="M110" s="192"/>
      <c r="N110" s="192">
        <f t="shared" si="22"/>
        <v>0</v>
      </c>
      <c r="O110" s="134"/>
      <c r="P110" s="134"/>
      <c r="Q110" s="134"/>
      <c r="R110" s="134"/>
      <c r="S110" s="313"/>
      <c r="T110" s="620"/>
      <c r="U110" s="134"/>
      <c r="V110" s="134"/>
      <c r="W110" s="134"/>
      <c r="X110" s="134"/>
      <c r="Y110" s="174">
        <f t="shared" si="23"/>
        <v>0</v>
      </c>
      <c r="Z110" s="174">
        <f t="shared" si="24"/>
        <v>0</v>
      </c>
      <c r="AA110" s="174">
        <f t="shared" si="25"/>
        <v>0</v>
      </c>
      <c r="AB110" s="134"/>
      <c r="AC110" s="145">
        <f t="shared" si="26"/>
        <v>0</v>
      </c>
      <c r="AD110" s="145">
        <f t="shared" si="27"/>
        <v>0</v>
      </c>
      <c r="AE110" s="192">
        <f t="shared" si="30"/>
        <v>0</v>
      </c>
      <c r="AF110" s="38"/>
      <c r="AG110" s="702">
        <f t="shared" si="28"/>
        <v>0</v>
      </c>
      <c r="AH110" s="702">
        <f t="shared" si="28"/>
        <v>0</v>
      </c>
      <c r="AI110" s="696">
        <f t="shared" si="29"/>
        <v>0</v>
      </c>
    </row>
    <row r="111" spans="1:35" hidden="1" x14ac:dyDescent="0.2">
      <c r="A111" s="301" t="s">
        <v>824</v>
      </c>
      <c r="B111" s="27" t="s">
        <v>739</v>
      </c>
      <c r="C111" s="52" t="s">
        <v>333</v>
      </c>
      <c r="D111" s="349" t="s">
        <v>858</v>
      </c>
      <c r="E111" s="1258"/>
      <c r="F111" s="134" t="s">
        <v>774</v>
      </c>
      <c r="G111" s="56" t="s">
        <v>1014</v>
      </c>
      <c r="H111" s="38"/>
      <c r="I111" s="37"/>
      <c r="J111" s="37"/>
      <c r="K111" s="953"/>
      <c r="L111" s="145"/>
      <c r="M111" s="192"/>
      <c r="N111" s="192">
        <f t="shared" si="22"/>
        <v>0</v>
      </c>
      <c r="O111" s="134"/>
      <c r="P111" s="134"/>
      <c r="Q111" s="134"/>
      <c r="R111" s="134"/>
      <c r="S111" s="313"/>
      <c r="T111" s="620"/>
      <c r="U111" s="134"/>
      <c r="V111" s="134"/>
      <c r="W111" s="134"/>
      <c r="X111" s="134"/>
      <c r="Y111" s="174">
        <f t="shared" si="23"/>
        <v>0</v>
      </c>
      <c r="Z111" s="174">
        <f t="shared" si="24"/>
        <v>0</v>
      </c>
      <c r="AA111" s="174">
        <f t="shared" si="25"/>
        <v>0</v>
      </c>
      <c r="AB111" s="134"/>
      <c r="AC111" s="145">
        <f t="shared" si="26"/>
        <v>0</v>
      </c>
      <c r="AD111" s="145">
        <f t="shared" si="27"/>
        <v>0</v>
      </c>
      <c r="AE111" s="192">
        <f t="shared" si="30"/>
        <v>0</v>
      </c>
      <c r="AF111" s="38"/>
      <c r="AG111" s="702">
        <f t="shared" si="28"/>
        <v>0</v>
      </c>
      <c r="AH111" s="702">
        <f t="shared" si="28"/>
        <v>0</v>
      </c>
      <c r="AI111" s="696">
        <f t="shared" si="29"/>
        <v>0</v>
      </c>
    </row>
    <row r="112" spans="1:35" hidden="1" x14ac:dyDescent="0.2">
      <c r="A112" s="301" t="s">
        <v>824</v>
      </c>
      <c r="B112" s="27" t="s">
        <v>121</v>
      </c>
      <c r="C112" s="52" t="s">
        <v>94</v>
      </c>
      <c r="D112" s="140" t="s">
        <v>879</v>
      </c>
      <c r="E112" s="1258"/>
      <c r="F112" s="134" t="s">
        <v>774</v>
      </c>
      <c r="G112" s="56" t="s">
        <v>1014</v>
      </c>
      <c r="H112" s="38"/>
      <c r="I112" s="37"/>
      <c r="J112" s="37"/>
      <c r="K112" s="953"/>
      <c r="L112" s="145"/>
      <c r="M112" s="192"/>
      <c r="N112" s="192">
        <f t="shared" si="22"/>
        <v>0</v>
      </c>
      <c r="O112" s="134"/>
      <c r="P112" s="134"/>
      <c r="Q112" s="134"/>
      <c r="R112" s="134"/>
      <c r="S112" s="313"/>
      <c r="T112" s="620"/>
      <c r="U112" s="134"/>
      <c r="V112" s="134"/>
      <c r="W112" s="134"/>
      <c r="X112" s="134"/>
      <c r="Y112" s="174">
        <f t="shared" si="23"/>
        <v>0</v>
      </c>
      <c r="Z112" s="174">
        <f t="shared" si="24"/>
        <v>0</v>
      </c>
      <c r="AA112" s="174">
        <f t="shared" si="25"/>
        <v>0</v>
      </c>
      <c r="AB112" s="134"/>
      <c r="AC112" s="145">
        <f t="shared" si="26"/>
        <v>0</v>
      </c>
      <c r="AD112" s="145">
        <f t="shared" si="27"/>
        <v>0</v>
      </c>
      <c r="AE112" s="192">
        <f t="shared" si="30"/>
        <v>0</v>
      </c>
      <c r="AF112" s="38"/>
      <c r="AG112" s="702">
        <f t="shared" si="28"/>
        <v>0</v>
      </c>
      <c r="AH112" s="702">
        <f t="shared" si="28"/>
        <v>0</v>
      </c>
      <c r="AI112" s="696">
        <f t="shared" si="29"/>
        <v>0</v>
      </c>
    </row>
    <row r="113" spans="1:35" hidden="1" x14ac:dyDescent="0.2">
      <c r="A113" s="301" t="s">
        <v>824</v>
      </c>
      <c r="B113" s="27" t="s">
        <v>739</v>
      </c>
      <c r="C113" s="52" t="s">
        <v>333</v>
      </c>
      <c r="D113" s="349" t="s">
        <v>858</v>
      </c>
      <c r="E113" s="1258"/>
      <c r="F113" s="134" t="s">
        <v>774</v>
      </c>
      <c r="G113" s="56" t="s">
        <v>1014</v>
      </c>
      <c r="H113" s="38"/>
      <c r="I113" s="37"/>
      <c r="J113" s="37"/>
      <c r="K113" s="953"/>
      <c r="L113" s="145"/>
      <c r="M113" s="192"/>
      <c r="N113" s="192">
        <f t="shared" si="22"/>
        <v>0</v>
      </c>
      <c r="O113" s="134"/>
      <c r="P113" s="134"/>
      <c r="Q113" s="134"/>
      <c r="R113" s="134"/>
      <c r="S113" s="313"/>
      <c r="T113" s="134"/>
      <c r="U113" s="134"/>
      <c r="V113" s="134"/>
      <c r="W113" s="134"/>
      <c r="X113" s="134"/>
      <c r="Y113" s="174">
        <f t="shared" si="23"/>
        <v>0</v>
      </c>
      <c r="Z113" s="174">
        <f t="shared" si="24"/>
        <v>0</v>
      </c>
      <c r="AA113" s="174">
        <f t="shared" si="25"/>
        <v>0</v>
      </c>
      <c r="AB113" s="134"/>
      <c r="AC113" s="145">
        <f t="shared" si="26"/>
        <v>0</v>
      </c>
      <c r="AD113" s="145">
        <f t="shared" si="27"/>
        <v>0</v>
      </c>
      <c r="AE113" s="192">
        <f t="shared" si="30"/>
        <v>0</v>
      </c>
      <c r="AF113" s="38"/>
      <c r="AG113" s="702">
        <f t="shared" si="28"/>
        <v>0</v>
      </c>
      <c r="AH113" s="702"/>
      <c r="AI113" s="696">
        <f t="shared" si="29"/>
        <v>0</v>
      </c>
    </row>
    <row r="114" spans="1:35" x14ac:dyDescent="0.2">
      <c r="A114" s="301" t="s">
        <v>824</v>
      </c>
      <c r="B114" s="128" t="s">
        <v>253</v>
      </c>
      <c r="C114" s="128" t="s">
        <v>1515</v>
      </c>
      <c r="D114" s="129" t="s">
        <v>847</v>
      </c>
      <c r="E114" s="1276" t="s">
        <v>1571</v>
      </c>
      <c r="F114" s="134" t="s">
        <v>774</v>
      </c>
      <c r="G114" s="56" t="s">
        <v>1014</v>
      </c>
      <c r="H114" s="38"/>
      <c r="I114" s="37"/>
      <c r="J114" s="37"/>
      <c r="K114" s="953"/>
      <c r="L114" s="145">
        <v>0</v>
      </c>
      <c r="M114" s="192"/>
      <c r="N114" s="192">
        <f t="shared" si="22"/>
        <v>0</v>
      </c>
      <c r="O114" s="52"/>
      <c r="P114" s="52"/>
      <c r="Q114" s="52"/>
      <c r="R114" s="52"/>
      <c r="S114" s="313"/>
      <c r="T114" s="139"/>
      <c r="U114" s="52"/>
      <c r="V114" s="52"/>
      <c r="W114" s="52"/>
      <c r="X114" s="52"/>
      <c r="Y114" s="174">
        <f t="shared" si="23"/>
        <v>0</v>
      </c>
      <c r="Z114" s="174">
        <f t="shared" si="24"/>
        <v>0</v>
      </c>
      <c r="AA114" s="174">
        <f t="shared" si="25"/>
        <v>0</v>
      </c>
      <c r="AB114" s="52"/>
      <c r="AC114" s="145">
        <f t="shared" si="26"/>
        <v>0</v>
      </c>
      <c r="AD114" s="145">
        <f t="shared" si="27"/>
        <v>0</v>
      </c>
      <c r="AE114" s="192">
        <f t="shared" si="30"/>
        <v>0</v>
      </c>
      <c r="AF114" s="38"/>
      <c r="AG114" s="702">
        <f t="shared" si="28"/>
        <v>0</v>
      </c>
      <c r="AH114" s="702">
        <f t="shared" si="28"/>
        <v>0</v>
      </c>
      <c r="AI114" s="696">
        <f t="shared" si="29"/>
        <v>0</v>
      </c>
    </row>
    <row r="115" spans="1:35" x14ac:dyDescent="0.2">
      <c r="A115" s="301" t="s">
        <v>824</v>
      </c>
      <c r="B115" s="52" t="s">
        <v>658</v>
      </c>
      <c r="C115" s="52" t="s">
        <v>135</v>
      </c>
      <c r="D115" s="56" t="s">
        <v>841</v>
      </c>
      <c r="E115" s="639" t="s">
        <v>1573</v>
      </c>
      <c r="F115" s="134" t="s">
        <v>774</v>
      </c>
      <c r="G115" s="56" t="s">
        <v>1014</v>
      </c>
      <c r="H115" s="38"/>
      <c r="I115" s="37"/>
      <c r="J115" s="37"/>
      <c r="K115" s="953"/>
      <c r="L115" s="145"/>
      <c r="M115" s="192"/>
      <c r="N115" s="192">
        <f t="shared" si="22"/>
        <v>0</v>
      </c>
      <c r="O115" s="52"/>
      <c r="P115" s="52"/>
      <c r="Q115" s="52"/>
      <c r="R115" s="52"/>
      <c r="S115" s="620"/>
      <c r="T115" s="620"/>
      <c r="U115" s="52"/>
      <c r="V115" s="52"/>
      <c r="W115" s="52"/>
      <c r="X115" s="52"/>
      <c r="Y115" s="52"/>
      <c r="Z115" s="52"/>
      <c r="AA115" s="52"/>
      <c r="AB115" s="52"/>
      <c r="AC115" s="145">
        <f t="shared" si="26"/>
        <v>0</v>
      </c>
      <c r="AD115" s="145">
        <f t="shared" si="27"/>
        <v>0</v>
      </c>
      <c r="AE115" s="192">
        <f t="shared" si="30"/>
        <v>0</v>
      </c>
      <c r="AF115" s="38"/>
      <c r="AG115" s="695"/>
      <c r="AH115" s="695"/>
      <c r="AI115" s="695"/>
    </row>
    <row r="116" spans="1:35" hidden="1" x14ac:dyDescent="0.2">
      <c r="A116" s="301" t="s">
        <v>824</v>
      </c>
      <c r="B116" s="52" t="s">
        <v>453</v>
      </c>
      <c r="C116" s="52" t="s">
        <v>273</v>
      </c>
      <c r="D116" s="56">
        <v>5521937</v>
      </c>
      <c r="E116" s="639"/>
      <c r="F116" s="134"/>
      <c r="G116" s="56"/>
      <c r="H116" s="38"/>
      <c r="I116" s="37"/>
      <c r="J116" s="37"/>
      <c r="K116" s="953"/>
      <c r="L116" s="145"/>
      <c r="M116" s="192"/>
      <c r="N116" s="192">
        <f t="shared" si="22"/>
        <v>0</v>
      </c>
      <c r="O116" s="52"/>
      <c r="P116" s="52"/>
      <c r="Q116" s="52"/>
      <c r="R116" s="52"/>
      <c r="S116" s="145"/>
      <c r="T116" s="139"/>
      <c r="U116" s="52"/>
      <c r="V116" s="52"/>
      <c r="W116" s="52"/>
      <c r="X116" s="52"/>
      <c r="Y116" s="52"/>
      <c r="Z116" s="52"/>
      <c r="AA116" s="52"/>
      <c r="AB116" s="52"/>
      <c r="AC116" s="145">
        <f t="shared" si="26"/>
        <v>0</v>
      </c>
      <c r="AD116" s="145">
        <f t="shared" si="27"/>
        <v>0</v>
      </c>
      <c r="AE116" s="192">
        <f>SUM(AC116:AD116)</f>
        <v>0</v>
      </c>
      <c r="AF116" s="38"/>
      <c r="AG116" s="695"/>
      <c r="AH116" s="695"/>
      <c r="AI116" s="695"/>
    </row>
    <row r="117" spans="1:35" hidden="1" x14ac:dyDescent="0.2">
      <c r="A117" s="301" t="s">
        <v>824</v>
      </c>
      <c r="B117" s="52" t="s">
        <v>288</v>
      </c>
      <c r="C117" s="52" t="s">
        <v>368</v>
      </c>
      <c r="D117" s="184" t="s">
        <v>961</v>
      </c>
      <c r="E117" s="1258"/>
      <c r="F117" s="134" t="s">
        <v>775</v>
      </c>
      <c r="G117" s="56"/>
      <c r="H117" s="38"/>
      <c r="I117" s="37"/>
      <c r="J117" s="37"/>
      <c r="K117" s="953"/>
      <c r="L117" s="75"/>
      <c r="M117" s="75">
        <v>0</v>
      </c>
      <c r="N117" s="192">
        <f>SUM(L117:M117)</f>
        <v>0</v>
      </c>
      <c r="O117" s="52"/>
      <c r="P117" s="52"/>
      <c r="Q117" s="52"/>
      <c r="R117" s="52"/>
      <c r="S117" s="145"/>
      <c r="T117" s="144"/>
      <c r="U117" s="144"/>
      <c r="V117" s="144"/>
      <c r="W117" s="144"/>
      <c r="X117" s="52"/>
      <c r="Y117" s="52"/>
      <c r="Z117" s="52"/>
      <c r="AA117" s="52"/>
      <c r="AB117" s="52"/>
      <c r="AC117" s="75"/>
      <c r="AD117" s="145">
        <f>M117+Q117+T117+W117</f>
        <v>0</v>
      </c>
      <c r="AE117" s="192">
        <f>SUM(AC117:AD117)</f>
        <v>0</v>
      </c>
      <c r="AF117" s="38"/>
      <c r="AG117" s="695"/>
      <c r="AH117" s="695"/>
      <c r="AI117" s="695"/>
    </row>
    <row r="118" spans="1:35" hidden="1" x14ac:dyDescent="0.2">
      <c r="A118" s="301" t="s">
        <v>824</v>
      </c>
      <c r="B118" s="134" t="s">
        <v>303</v>
      </c>
      <c r="C118" s="134" t="s">
        <v>286</v>
      </c>
      <c r="D118" s="64">
        <v>5631906</v>
      </c>
      <c r="E118" s="1272"/>
      <c r="F118" s="134"/>
      <c r="G118" s="135"/>
      <c r="H118" s="38"/>
      <c r="I118" s="37"/>
      <c r="J118" s="37"/>
      <c r="K118" s="1028"/>
      <c r="L118" s="145">
        <v>0</v>
      </c>
      <c r="M118" s="192"/>
      <c r="N118" s="192">
        <f>SUM(L118:M118)</f>
        <v>0</v>
      </c>
      <c r="O118" s="134"/>
      <c r="P118" s="134"/>
      <c r="Q118" s="134"/>
      <c r="R118" s="134"/>
      <c r="S118" s="145"/>
      <c r="T118" s="134"/>
      <c r="U118" s="134"/>
      <c r="V118" s="134"/>
      <c r="W118" s="134"/>
      <c r="X118" s="134"/>
      <c r="Y118" s="679"/>
      <c r="Z118" s="679"/>
      <c r="AA118" s="679"/>
      <c r="AB118" s="134"/>
      <c r="AC118" s="145">
        <f>L118+P118+S118+V118</f>
        <v>0</v>
      </c>
      <c r="AD118" s="192"/>
      <c r="AE118" s="192">
        <f>SUM(AC118:AD118)</f>
        <v>0</v>
      </c>
      <c r="AF118" s="38"/>
      <c r="AG118" s="695"/>
      <c r="AH118" s="695"/>
      <c r="AI118" s="695"/>
    </row>
    <row r="119" spans="1:35" x14ac:dyDescent="0.2">
      <c r="A119" s="52"/>
      <c r="B119" s="27"/>
      <c r="C119" s="52"/>
      <c r="D119" s="56"/>
      <c r="E119" s="639"/>
      <c r="F119" s="56"/>
      <c r="G119" s="56"/>
      <c r="H119" s="38"/>
      <c r="I119" s="37"/>
      <c r="J119" s="37"/>
      <c r="K119" s="953"/>
      <c r="L119" s="75"/>
      <c r="M119" s="75"/>
      <c r="N119" s="192"/>
      <c r="O119" s="52"/>
      <c r="P119" s="52"/>
      <c r="Q119" s="52"/>
      <c r="R119" s="52"/>
      <c r="S119" s="75"/>
      <c r="T119" s="144"/>
      <c r="U119" s="144"/>
      <c r="V119" s="144"/>
      <c r="W119" s="144"/>
      <c r="X119" s="52"/>
      <c r="Y119" s="680"/>
      <c r="Z119" s="680"/>
      <c r="AA119" s="680"/>
      <c r="AB119" s="52"/>
      <c r="AC119" s="75"/>
      <c r="AD119" s="145"/>
      <c r="AE119" s="192"/>
      <c r="AF119" s="38"/>
      <c r="AG119" s="695"/>
      <c r="AH119" s="695"/>
      <c r="AI119" s="695"/>
    </row>
    <row r="120" spans="1:35" x14ac:dyDescent="0.2">
      <c r="A120" s="52"/>
      <c r="B120" s="52"/>
      <c r="C120" s="105" t="s">
        <v>473</v>
      </c>
      <c r="D120" s="56"/>
      <c r="E120" s="639"/>
      <c r="F120" s="564"/>
      <c r="G120" s="56"/>
      <c r="H120" s="38"/>
      <c r="I120" s="37"/>
      <c r="J120" s="37"/>
      <c r="K120" s="953"/>
      <c r="L120" s="151">
        <f>SUM(L102:L119)</f>
        <v>0</v>
      </c>
      <c r="M120" s="151">
        <f>SUM(M102:M119)</f>
        <v>0</v>
      </c>
      <c r="N120" s="151">
        <f>SUM(N102:N119)</f>
        <v>0</v>
      </c>
      <c r="O120" s="151"/>
      <c r="P120" s="151">
        <f>SUM(P102:P119)</f>
        <v>0</v>
      </c>
      <c r="Q120" s="151">
        <f>SUM(Q102:Q119)</f>
        <v>0</v>
      </c>
      <c r="R120" s="151"/>
      <c r="S120" s="151">
        <f>SUM(S102:S119)</f>
        <v>0</v>
      </c>
      <c r="T120" s="612">
        <f>SUM(T102:T119)</f>
        <v>0</v>
      </c>
      <c r="U120" s="151"/>
      <c r="V120" s="151">
        <f t="shared" ref="V120:AI120" si="31">SUM(V102:V119)</f>
        <v>0</v>
      </c>
      <c r="W120" s="151">
        <f t="shared" si="31"/>
        <v>0</v>
      </c>
      <c r="X120" s="151"/>
      <c r="Y120" s="714">
        <f t="shared" si="31"/>
        <v>0</v>
      </c>
      <c r="Z120" s="714">
        <f t="shared" si="31"/>
        <v>0</v>
      </c>
      <c r="AA120" s="714">
        <f t="shared" si="31"/>
        <v>0</v>
      </c>
      <c r="AB120" s="151"/>
      <c r="AC120" s="151">
        <f t="shared" si="31"/>
        <v>0</v>
      </c>
      <c r="AD120" s="151">
        <f t="shared" si="31"/>
        <v>0</v>
      </c>
      <c r="AE120" s="151">
        <f t="shared" si="31"/>
        <v>0</v>
      </c>
      <c r="AF120" s="38"/>
      <c r="AG120" s="714">
        <f t="shared" si="31"/>
        <v>0</v>
      </c>
      <c r="AH120" s="714">
        <f t="shared" si="31"/>
        <v>0</v>
      </c>
      <c r="AI120" s="714">
        <f t="shared" si="31"/>
        <v>0</v>
      </c>
    </row>
    <row r="121" spans="1:35" x14ac:dyDescent="0.2">
      <c r="A121" s="52"/>
      <c r="B121" s="52"/>
      <c r="C121" s="94"/>
      <c r="D121" s="56"/>
      <c r="E121" s="639"/>
      <c r="F121" s="56"/>
      <c r="G121" s="56"/>
      <c r="H121" s="38"/>
      <c r="I121" s="37"/>
      <c r="J121" s="37"/>
      <c r="K121" s="953"/>
      <c r="L121" s="37"/>
      <c r="M121" s="37"/>
      <c r="N121" s="37"/>
      <c r="O121" s="94"/>
      <c r="P121" s="94"/>
      <c r="Q121" s="94"/>
      <c r="R121" s="94"/>
      <c r="S121" s="94"/>
      <c r="T121" s="94"/>
      <c r="U121" s="94"/>
      <c r="V121" s="94"/>
      <c r="W121" s="94"/>
      <c r="X121" s="94"/>
      <c r="Y121" s="710"/>
      <c r="Z121" s="710"/>
      <c r="AA121" s="710"/>
      <c r="AB121" s="94"/>
      <c r="AC121" s="37"/>
      <c r="AD121" s="37"/>
      <c r="AE121" s="37"/>
      <c r="AF121" s="38"/>
      <c r="AG121" s="695"/>
      <c r="AH121" s="695"/>
      <c r="AI121" s="695"/>
    </row>
    <row r="122" spans="1:35" x14ac:dyDescent="0.2">
      <c r="A122" s="301" t="s">
        <v>824</v>
      </c>
      <c r="B122" s="128" t="s">
        <v>1019</v>
      </c>
      <c r="C122" s="128" t="s">
        <v>1020</v>
      </c>
      <c r="D122" s="129" t="s">
        <v>1021</v>
      </c>
      <c r="E122" s="1261" t="s">
        <v>1657</v>
      </c>
      <c r="F122" s="134" t="s">
        <v>640</v>
      </c>
      <c r="G122" s="129" t="s">
        <v>1014</v>
      </c>
      <c r="H122" s="38"/>
      <c r="I122" s="37"/>
      <c r="J122" s="37"/>
      <c r="K122" s="927"/>
      <c r="L122" s="174"/>
      <c r="M122" s="174"/>
      <c r="N122" s="461">
        <f>SUM(L122:M122)</f>
        <v>0</v>
      </c>
      <c r="O122" s="128"/>
      <c r="P122" s="128"/>
      <c r="Q122" s="128"/>
      <c r="R122" s="128"/>
      <c r="S122" s="609"/>
      <c r="T122" s="128"/>
      <c r="U122" s="128"/>
      <c r="V122" s="128"/>
      <c r="W122" s="128"/>
      <c r="X122" s="128"/>
      <c r="Y122" s="729"/>
      <c r="Z122" s="729"/>
      <c r="AA122" s="729"/>
      <c r="AB122" s="128"/>
      <c r="AC122" s="174">
        <f>L122+P122+S122+V122</f>
        <v>0</v>
      </c>
      <c r="AD122" s="174"/>
      <c r="AE122" s="174">
        <f>SUM(AC122:AD122)</f>
        <v>0</v>
      </c>
      <c r="AF122" s="38"/>
      <c r="AG122" s="695"/>
      <c r="AH122" s="695"/>
      <c r="AI122" s="695"/>
    </row>
    <row r="123" spans="1:35" x14ac:dyDescent="0.2">
      <c r="A123" s="925" t="s">
        <v>824</v>
      </c>
      <c r="B123" s="926" t="s">
        <v>1536</v>
      </c>
      <c r="C123" s="128" t="s">
        <v>1537</v>
      </c>
      <c r="D123" s="129" t="s">
        <v>1538</v>
      </c>
      <c r="E123" s="1266" t="s">
        <v>1458</v>
      </c>
      <c r="F123" s="134" t="s">
        <v>640</v>
      </c>
      <c r="G123" s="129" t="s">
        <v>1014</v>
      </c>
      <c r="H123" s="38"/>
      <c r="I123" s="955"/>
      <c r="J123" s="955"/>
      <c r="K123" s="927"/>
      <c r="L123" s="943"/>
      <c r="M123" s="943"/>
      <c r="N123" s="461"/>
      <c r="O123" s="926"/>
      <c r="P123" s="926"/>
      <c r="Q123" s="926"/>
      <c r="R123" s="926"/>
      <c r="S123" s="609"/>
      <c r="T123" s="128"/>
      <c r="U123" s="128"/>
      <c r="V123" s="128"/>
      <c r="W123" s="128"/>
      <c r="X123" s="128"/>
      <c r="Y123" s="729"/>
      <c r="Z123" s="729"/>
      <c r="AA123" s="729"/>
      <c r="AB123" s="128"/>
      <c r="AC123" s="174">
        <f>L123+P123+S123+V123</f>
        <v>0</v>
      </c>
      <c r="AD123" s="174"/>
      <c r="AE123" s="174">
        <f>SUM(AC123:AD123)</f>
        <v>0</v>
      </c>
      <c r="AF123" s="38"/>
      <c r="AG123" s="695"/>
      <c r="AH123" s="695"/>
      <c r="AI123" s="695"/>
    </row>
    <row r="124" spans="1:35" x14ac:dyDescent="0.2">
      <c r="A124" s="301"/>
      <c r="B124" s="128"/>
      <c r="C124" s="128"/>
      <c r="D124" s="129"/>
      <c r="E124" s="1261"/>
      <c r="F124" s="129"/>
      <c r="G124" s="129"/>
      <c r="H124" s="38"/>
      <c r="I124" s="37"/>
      <c r="J124" s="37"/>
      <c r="K124" s="927"/>
      <c r="L124" s="174"/>
      <c r="M124" s="174"/>
      <c r="N124" s="174"/>
      <c r="O124" s="128"/>
      <c r="P124" s="128"/>
      <c r="Q124" s="128"/>
      <c r="R124" s="128"/>
      <c r="S124" s="128"/>
      <c r="T124" s="128"/>
      <c r="U124" s="128"/>
      <c r="V124" s="128"/>
      <c r="W124" s="128"/>
      <c r="X124" s="128"/>
      <c r="Y124" s="729"/>
      <c r="Z124" s="729"/>
      <c r="AA124" s="729"/>
      <c r="AB124" s="128"/>
      <c r="AC124" s="174"/>
      <c r="AD124" s="174"/>
      <c r="AE124" s="174"/>
      <c r="AF124" s="38"/>
      <c r="AG124" s="695"/>
      <c r="AH124" s="695"/>
      <c r="AI124" s="695"/>
    </row>
    <row r="125" spans="1:35" x14ac:dyDescent="0.2">
      <c r="A125" s="128"/>
      <c r="B125" s="128"/>
      <c r="C125" s="351" t="s">
        <v>761</v>
      </c>
      <c r="D125" s="129"/>
      <c r="E125" s="1261"/>
      <c r="F125" s="129"/>
      <c r="G125" s="129"/>
      <c r="H125" s="38"/>
      <c r="I125" s="37"/>
      <c r="J125" s="37"/>
      <c r="K125" s="927"/>
      <c r="L125" s="283">
        <f>SUM(L122:L124)</f>
        <v>0</v>
      </c>
      <c r="M125" s="341"/>
      <c r="N125" s="283">
        <f>SUM(N122:N124)</f>
        <v>0</v>
      </c>
      <c r="O125" s="341"/>
      <c r="P125" s="283">
        <f>SUM(P122:P124)</f>
        <v>0</v>
      </c>
      <c r="Q125" s="341"/>
      <c r="R125" s="341"/>
      <c r="S125" s="612">
        <f>SUM(S122:S124)</f>
        <v>0</v>
      </c>
      <c r="T125" s="128"/>
      <c r="U125" s="128"/>
      <c r="V125" s="128"/>
      <c r="W125" s="128"/>
      <c r="X125" s="128"/>
      <c r="Y125" s="729"/>
      <c r="Z125" s="729"/>
      <c r="AA125" s="729"/>
      <c r="AB125" s="128"/>
      <c r="AC125" s="283">
        <f>SUM(AC122:AC124)</f>
        <v>0</v>
      </c>
      <c r="AD125" s="174"/>
      <c r="AE125" s="283">
        <f>SUM(AE122:AE124)</f>
        <v>0</v>
      </c>
      <c r="AF125" s="38"/>
      <c r="AG125" s="695"/>
      <c r="AH125" s="695"/>
      <c r="AI125" s="695"/>
    </row>
    <row r="126" spans="1:35" x14ac:dyDescent="0.2">
      <c r="A126" s="128"/>
      <c r="B126" s="128"/>
      <c r="C126" s="128"/>
      <c r="D126" s="129"/>
      <c r="E126" s="1261"/>
      <c r="F126" s="129"/>
      <c r="G126" s="129"/>
      <c r="H126" s="38"/>
      <c r="I126" s="37"/>
      <c r="J126" s="37"/>
      <c r="K126" s="927"/>
      <c r="L126" s="174"/>
      <c r="M126" s="174"/>
      <c r="N126" s="174"/>
      <c r="O126" s="128"/>
      <c r="P126" s="128"/>
      <c r="Q126" s="128"/>
      <c r="R126" s="128"/>
      <c r="S126" s="128"/>
      <c r="T126" s="128"/>
      <c r="U126" s="128"/>
      <c r="V126" s="128"/>
      <c r="W126" s="128"/>
      <c r="X126" s="128"/>
      <c r="Y126" s="729"/>
      <c r="Z126" s="729"/>
      <c r="AA126" s="729"/>
      <c r="AB126" s="128"/>
      <c r="AC126" s="174"/>
      <c r="AD126" s="174"/>
      <c r="AE126" s="174"/>
      <c r="AF126" s="38"/>
      <c r="AG126" s="695"/>
      <c r="AH126" s="695"/>
      <c r="AI126" s="695"/>
    </row>
    <row r="127" spans="1:35" x14ac:dyDescent="0.2">
      <c r="A127" s="801"/>
      <c r="B127" s="801"/>
      <c r="C127" s="801"/>
      <c r="D127" s="808"/>
      <c r="E127" s="1293"/>
      <c r="F127" s="796"/>
      <c r="G127" s="808"/>
      <c r="H127" s="38"/>
      <c r="I127" s="798"/>
      <c r="J127" s="798"/>
      <c r="K127" s="808"/>
      <c r="L127" s="825"/>
      <c r="M127" s="825"/>
      <c r="N127" s="334"/>
      <c r="O127" s="801"/>
      <c r="P127" s="801"/>
      <c r="Q127" s="801"/>
      <c r="R127" s="801"/>
      <c r="S127" s="801"/>
      <c r="T127" s="801"/>
      <c r="U127" s="801"/>
      <c r="V127" s="801"/>
      <c r="W127" s="801"/>
      <c r="X127" s="801"/>
      <c r="Y127" s="1256"/>
      <c r="Z127" s="1256"/>
      <c r="AA127" s="1256"/>
      <c r="AB127" s="801"/>
      <c r="AC127" s="825"/>
      <c r="AD127" s="825"/>
      <c r="AE127" s="825"/>
      <c r="AF127" s="38"/>
      <c r="AG127" s="695"/>
      <c r="AH127" s="695"/>
      <c r="AI127" s="695"/>
    </row>
    <row r="128" spans="1:35" x14ac:dyDescent="0.2">
      <c r="A128" s="301" t="s">
        <v>824</v>
      </c>
      <c r="B128" s="128" t="s">
        <v>1025</v>
      </c>
      <c r="C128" s="128" t="s">
        <v>1026</v>
      </c>
      <c r="D128" s="129" t="s">
        <v>1344</v>
      </c>
      <c r="E128" s="1261"/>
      <c r="F128" s="1103" t="s">
        <v>19</v>
      </c>
      <c r="G128" s="117" t="s">
        <v>1014</v>
      </c>
      <c r="H128" s="38"/>
      <c r="I128" s="37"/>
      <c r="J128" s="37"/>
      <c r="K128" s="1142"/>
      <c r="L128" s="174"/>
      <c r="M128" s="174"/>
      <c r="N128" s="461">
        <f>SUM(L128:M128)</f>
        <v>0</v>
      </c>
      <c r="O128" s="128"/>
      <c r="P128" s="128"/>
      <c r="Q128" s="128"/>
      <c r="R128" s="128"/>
      <c r="S128" s="149"/>
      <c r="T128" s="128"/>
      <c r="U128" s="128"/>
      <c r="V128" s="128"/>
      <c r="W128" s="128"/>
      <c r="X128" s="128"/>
      <c r="Y128" s="696">
        <f>L128+P128+S128+V128</f>
        <v>0</v>
      </c>
      <c r="Z128" s="696"/>
      <c r="AA128" s="696">
        <f>SUM(Y128:Z128)</f>
        <v>0</v>
      </c>
      <c r="AB128" s="128"/>
      <c r="AC128" s="174">
        <f>L128+P128+S128+V128</f>
        <v>0</v>
      </c>
      <c r="AD128" s="174"/>
      <c r="AE128" s="174">
        <f>SUM(AC128:AD128)</f>
        <v>0</v>
      </c>
      <c r="AF128" s="38"/>
      <c r="AG128" s="702">
        <f>Y128-AC128</f>
        <v>0</v>
      </c>
      <c r="AH128" s="702"/>
      <c r="AI128" s="696">
        <f>SUM(AG128:AH128)</f>
        <v>0</v>
      </c>
    </row>
    <row r="129" spans="1:35" x14ac:dyDescent="0.2">
      <c r="A129" s="301" t="s">
        <v>824</v>
      </c>
      <c r="B129" s="128" t="s">
        <v>1541</v>
      </c>
      <c r="C129" s="128" t="s">
        <v>1542</v>
      </c>
      <c r="D129" s="129" t="s">
        <v>1549</v>
      </c>
      <c r="E129" s="1261" t="s">
        <v>1658</v>
      </c>
      <c r="F129" s="1103" t="s">
        <v>19</v>
      </c>
      <c r="G129" s="56" t="s">
        <v>1014</v>
      </c>
      <c r="H129" s="38"/>
      <c r="I129" s="955"/>
      <c r="J129" s="955"/>
      <c r="K129" s="1142"/>
      <c r="L129" s="943"/>
      <c r="M129" s="943"/>
      <c r="N129" s="461">
        <f t="shared" ref="N129:N131" si="32">SUM(L129:M129)</f>
        <v>0</v>
      </c>
      <c r="O129" s="926"/>
      <c r="P129" s="926"/>
      <c r="Q129" s="926"/>
      <c r="R129" s="926"/>
      <c r="S129" s="609"/>
      <c r="T129" s="128"/>
      <c r="U129" s="128"/>
      <c r="V129" s="128"/>
      <c r="W129" s="128"/>
      <c r="X129" s="128"/>
      <c r="Y129" s="696">
        <f t="shared" ref="Y129:Y131" si="33">L129+P129+S129+V129</f>
        <v>0</v>
      </c>
      <c r="Z129" s="696"/>
      <c r="AA129" s="696">
        <f t="shared" ref="AA129:AA131" si="34">SUM(Y129:Z129)</f>
        <v>0</v>
      </c>
      <c r="AB129" s="128"/>
      <c r="AC129" s="174">
        <f t="shared" ref="AC129:AC131" si="35">L129+P129+S129+V129</f>
        <v>0</v>
      </c>
      <c r="AD129" s="174"/>
      <c r="AE129" s="174">
        <f t="shared" ref="AE129:AE131" si="36">SUM(AC129:AD129)</f>
        <v>0</v>
      </c>
      <c r="AF129" s="38"/>
      <c r="AG129" s="702">
        <f t="shared" ref="AG129:AG131" si="37">Y129-AC129</f>
        <v>0</v>
      </c>
      <c r="AH129" s="702"/>
      <c r="AI129" s="696">
        <f t="shared" ref="AI129:AI131" si="38">SUM(AG129:AH129)</f>
        <v>0</v>
      </c>
    </row>
    <row r="130" spans="1:35" x14ac:dyDescent="0.2">
      <c r="A130" s="301" t="s">
        <v>824</v>
      </c>
      <c r="B130" s="128" t="s">
        <v>1545</v>
      </c>
      <c r="C130" s="128" t="s">
        <v>1543</v>
      </c>
      <c r="D130" s="129" t="s">
        <v>1548</v>
      </c>
      <c r="E130" s="1261" t="s">
        <v>1660</v>
      </c>
      <c r="F130" s="134" t="s">
        <v>19</v>
      </c>
      <c r="G130" s="56" t="s">
        <v>1014</v>
      </c>
      <c r="H130" s="38"/>
      <c r="I130" s="955"/>
      <c r="J130" s="955"/>
      <c r="K130" s="1142"/>
      <c r="L130" s="943"/>
      <c r="M130" s="943"/>
      <c r="N130" s="461">
        <f t="shared" si="32"/>
        <v>0</v>
      </c>
      <c r="O130" s="926"/>
      <c r="P130" s="926"/>
      <c r="Q130" s="926"/>
      <c r="R130" s="926"/>
      <c r="S130" s="609"/>
      <c r="T130" s="128"/>
      <c r="U130" s="128"/>
      <c r="V130" s="128"/>
      <c r="W130" s="128"/>
      <c r="X130" s="128"/>
      <c r="Y130" s="696">
        <f t="shared" si="33"/>
        <v>0</v>
      </c>
      <c r="Z130" s="696"/>
      <c r="AA130" s="696">
        <f t="shared" si="34"/>
        <v>0</v>
      </c>
      <c r="AB130" s="128"/>
      <c r="AC130" s="174">
        <f t="shared" si="35"/>
        <v>0</v>
      </c>
      <c r="AD130" s="174"/>
      <c r="AE130" s="174">
        <f t="shared" si="36"/>
        <v>0</v>
      </c>
      <c r="AF130" s="38"/>
      <c r="AG130" s="702">
        <f t="shared" si="37"/>
        <v>0</v>
      </c>
      <c r="AH130" s="702"/>
      <c r="AI130" s="696">
        <f t="shared" si="38"/>
        <v>0</v>
      </c>
    </row>
    <row r="131" spans="1:35" x14ac:dyDescent="0.2">
      <c r="A131" s="301" t="s">
        <v>824</v>
      </c>
      <c r="B131" s="128" t="s">
        <v>1546</v>
      </c>
      <c r="C131" s="128" t="s">
        <v>1544</v>
      </c>
      <c r="D131" s="129" t="s">
        <v>1547</v>
      </c>
      <c r="E131" s="1261" t="s">
        <v>1659</v>
      </c>
      <c r="F131" s="134" t="s">
        <v>19</v>
      </c>
      <c r="G131" s="56" t="s">
        <v>1014</v>
      </c>
      <c r="H131" s="38"/>
      <c r="I131" s="955"/>
      <c r="J131" s="955"/>
      <c r="K131" s="1142"/>
      <c r="L131" s="943"/>
      <c r="M131" s="943"/>
      <c r="N131" s="461">
        <f t="shared" si="32"/>
        <v>0</v>
      </c>
      <c r="O131" s="926"/>
      <c r="P131" s="926"/>
      <c r="Q131" s="926"/>
      <c r="R131" s="926"/>
      <c r="S131" s="609"/>
      <c r="T131" s="128"/>
      <c r="U131" s="128"/>
      <c r="V131" s="128"/>
      <c r="W131" s="128"/>
      <c r="X131" s="128"/>
      <c r="Y131" s="696">
        <f t="shared" si="33"/>
        <v>0</v>
      </c>
      <c r="Z131" s="696"/>
      <c r="AA131" s="696">
        <f t="shared" si="34"/>
        <v>0</v>
      </c>
      <c r="AB131" s="128"/>
      <c r="AC131" s="174">
        <f t="shared" si="35"/>
        <v>0</v>
      </c>
      <c r="AD131" s="174"/>
      <c r="AE131" s="174">
        <f t="shared" si="36"/>
        <v>0</v>
      </c>
      <c r="AF131" s="38"/>
      <c r="AG131" s="702">
        <f t="shared" si="37"/>
        <v>0</v>
      </c>
      <c r="AH131" s="702"/>
      <c r="AI131" s="696">
        <f t="shared" si="38"/>
        <v>0</v>
      </c>
    </row>
    <row r="132" spans="1:35" x14ac:dyDescent="0.2">
      <c r="A132" s="301" t="s">
        <v>824</v>
      </c>
      <c r="B132" s="128" t="s">
        <v>1023</v>
      </c>
      <c r="C132" s="128" t="s">
        <v>1022</v>
      </c>
      <c r="D132" s="129" t="s">
        <v>1345</v>
      </c>
      <c r="E132" s="1261" t="s">
        <v>1428</v>
      </c>
      <c r="F132" s="134" t="s">
        <v>19</v>
      </c>
      <c r="G132" s="56" t="s">
        <v>1014</v>
      </c>
      <c r="H132" s="38"/>
      <c r="I132" s="37"/>
      <c r="J132" s="37"/>
      <c r="K132" s="1142"/>
      <c r="L132" s="174"/>
      <c r="M132" s="174"/>
      <c r="N132" s="461">
        <f>SUM(L132:M132)</f>
        <v>0</v>
      </c>
      <c r="O132" s="128"/>
      <c r="P132" s="128"/>
      <c r="Q132" s="128"/>
      <c r="R132" s="128"/>
      <c r="S132" s="609"/>
      <c r="T132" s="128"/>
      <c r="U132" s="128"/>
      <c r="V132" s="128"/>
      <c r="W132" s="128"/>
      <c r="X132" s="128"/>
      <c r="Y132" s="696">
        <f>L132+P132+S132+V132</f>
        <v>0</v>
      </c>
      <c r="Z132" s="696"/>
      <c r="AA132" s="696">
        <f>SUM(Y132:Z132)</f>
        <v>0</v>
      </c>
      <c r="AB132" s="128"/>
      <c r="AC132" s="174">
        <f>L132+P132+S132+V132</f>
        <v>0</v>
      </c>
      <c r="AD132" s="174"/>
      <c r="AE132" s="174">
        <f>SUM(AC132:AD132)</f>
        <v>0</v>
      </c>
      <c r="AF132" s="38"/>
      <c r="AG132" s="702">
        <f>Y132-AC132</f>
        <v>0</v>
      </c>
      <c r="AH132" s="702"/>
      <c r="AI132" s="696">
        <f>SUM(AG132:AH132)</f>
        <v>0</v>
      </c>
    </row>
    <row r="133" spans="1:35" x14ac:dyDescent="0.2">
      <c r="A133" s="301"/>
      <c r="B133" s="128"/>
      <c r="C133" s="128"/>
      <c r="D133" s="129"/>
      <c r="E133" s="1261"/>
      <c r="F133" s="129"/>
      <c r="G133" s="129"/>
      <c r="H133" s="38"/>
      <c r="I133" s="37"/>
      <c r="J133" s="37"/>
      <c r="K133" s="927"/>
      <c r="L133" s="174"/>
      <c r="M133" s="174"/>
      <c r="N133" s="174"/>
      <c r="O133" s="128"/>
      <c r="P133" s="128"/>
      <c r="Q133" s="128"/>
      <c r="R133" s="128"/>
      <c r="S133" s="128"/>
      <c r="T133" s="128"/>
      <c r="U133" s="128"/>
      <c r="V133" s="128"/>
      <c r="W133" s="128"/>
      <c r="X133" s="128"/>
      <c r="Y133" s="729"/>
      <c r="Z133" s="729"/>
      <c r="AA133" s="729"/>
      <c r="AB133" s="128"/>
      <c r="AC133" s="174"/>
      <c r="AD133" s="174"/>
      <c r="AE133" s="174"/>
      <c r="AF133" s="38"/>
      <c r="AG133" s="695"/>
      <c r="AH133" s="695"/>
      <c r="AI133" s="695"/>
    </row>
    <row r="134" spans="1:35" x14ac:dyDescent="0.2">
      <c r="A134" s="128"/>
      <c r="B134" s="128"/>
      <c r="C134" s="351" t="s">
        <v>762</v>
      </c>
      <c r="D134" s="129"/>
      <c r="E134" s="1261"/>
      <c r="F134" s="129"/>
      <c r="G134" s="129"/>
      <c r="H134" s="38"/>
      <c r="I134" s="37"/>
      <c r="J134" s="37"/>
      <c r="K134" s="927"/>
      <c r="L134" s="283">
        <f>SUM(L128:L133)</f>
        <v>0</v>
      </c>
      <c r="M134" s="341"/>
      <c r="N134" s="283">
        <f>SUM(N128:N133)</f>
        <v>0</v>
      </c>
      <c r="O134" s="341"/>
      <c r="P134" s="283">
        <f>SUM(P128:P133)</f>
        <v>0</v>
      </c>
      <c r="Q134" s="341"/>
      <c r="R134" s="341"/>
      <c r="S134" s="612">
        <f>SUM(S128:S133)</f>
        <v>0</v>
      </c>
      <c r="T134" s="128"/>
      <c r="U134" s="128"/>
      <c r="V134" s="128"/>
      <c r="W134" s="128"/>
      <c r="X134" s="128"/>
      <c r="Y134" s="733">
        <f>SUM(Y128:Y133)</f>
        <v>0</v>
      </c>
      <c r="Z134" s="696"/>
      <c r="AA134" s="733">
        <f>SUM(AA128:AA133)</f>
        <v>0</v>
      </c>
      <c r="AB134" s="128"/>
      <c r="AC134" s="283">
        <f>SUM(AC128:AC133)</f>
        <v>0</v>
      </c>
      <c r="AD134" s="174"/>
      <c r="AE134" s="283">
        <f>SUM(AE128:AE133)</f>
        <v>0</v>
      </c>
      <c r="AF134" s="38"/>
      <c r="AG134" s="733">
        <f>SUM(AG128:AG133)</f>
        <v>0</v>
      </c>
      <c r="AH134" s="696"/>
      <c r="AI134" s="733">
        <f>SUM(AI128:AI133)</f>
        <v>0</v>
      </c>
    </row>
    <row r="135" spans="1:35" x14ac:dyDescent="0.2">
      <c r="A135" s="128"/>
      <c r="B135" s="128"/>
      <c r="C135" s="128"/>
      <c r="D135" s="129"/>
      <c r="E135" s="1261"/>
      <c r="F135" s="129"/>
      <c r="G135" s="129"/>
      <c r="H135" s="38"/>
      <c r="I135" s="37"/>
      <c r="J135" s="37"/>
      <c r="K135" s="927"/>
      <c r="L135" s="174"/>
      <c r="M135" s="174"/>
      <c r="N135" s="174"/>
      <c r="O135" s="128"/>
      <c r="P135" s="128"/>
      <c r="Q135" s="128"/>
      <c r="R135" s="128"/>
      <c r="S135" s="128"/>
      <c r="T135" s="128"/>
      <c r="U135" s="128"/>
      <c r="V135" s="128"/>
      <c r="W135" s="128"/>
      <c r="X135" s="128"/>
      <c r="Y135" s="696"/>
      <c r="Z135" s="696"/>
      <c r="AA135" s="696"/>
      <c r="AB135" s="128"/>
      <c r="AC135" s="174"/>
      <c r="AD135" s="174"/>
      <c r="AE135" s="174"/>
      <c r="AF135" s="38"/>
      <c r="AG135" s="696"/>
      <c r="AH135" s="696"/>
      <c r="AI135" s="696"/>
    </row>
    <row r="136" spans="1:35" x14ac:dyDescent="0.2">
      <c r="A136" s="128"/>
      <c r="B136" s="343" t="s">
        <v>1028</v>
      </c>
      <c r="C136" s="343"/>
      <c r="D136" s="129"/>
      <c r="E136" s="1261"/>
      <c r="F136" s="129"/>
      <c r="G136" s="129"/>
      <c r="H136" s="38"/>
      <c r="I136" s="37"/>
      <c r="J136" s="37"/>
      <c r="K136" s="927"/>
      <c r="L136" s="612">
        <f t="shared" ref="L136:AC136" si="39">L88+L100+L120+L125+L134</f>
        <v>0</v>
      </c>
      <c r="M136" s="612">
        <f t="shared" si="39"/>
        <v>0</v>
      </c>
      <c r="N136" s="612">
        <f t="shared" si="39"/>
        <v>0</v>
      </c>
      <c r="O136" s="612"/>
      <c r="P136" s="612">
        <f t="shared" si="39"/>
        <v>0</v>
      </c>
      <c r="Q136" s="612">
        <f t="shared" si="39"/>
        <v>0</v>
      </c>
      <c r="R136" s="612"/>
      <c r="S136" s="612">
        <f t="shared" si="39"/>
        <v>0</v>
      </c>
      <c r="T136" s="612">
        <f>T88+T90+T100+T120+T125+T134</f>
        <v>0</v>
      </c>
      <c r="U136" s="612"/>
      <c r="V136" s="612">
        <f t="shared" si="39"/>
        <v>0</v>
      </c>
      <c r="W136" s="612">
        <f t="shared" si="39"/>
        <v>0</v>
      </c>
      <c r="X136" s="612"/>
      <c r="Y136" s="757">
        <f>Y88+Y100+Y120+Y125+Y134</f>
        <v>0</v>
      </c>
      <c r="Z136" s="757">
        <f>Z88+Z100+Z120+Z125+Z134</f>
        <v>0</v>
      </c>
      <c r="AA136" s="757">
        <f>AA88+AA100+AA120+AA125+AA134</f>
        <v>0</v>
      </c>
      <c r="AB136" s="612"/>
      <c r="AC136" s="612">
        <f t="shared" si="39"/>
        <v>0</v>
      </c>
      <c r="AD136" s="612">
        <f>AD88+AE90+AD100+AD120+AD125+AD134</f>
        <v>0</v>
      </c>
      <c r="AE136" s="612">
        <f>AE88+AE90+AE100+AE120+AE125+AE134</f>
        <v>0</v>
      </c>
      <c r="AF136" s="38"/>
      <c r="AG136" s="757">
        <f>AG88+AG100+AG120+AG125+AG134</f>
        <v>0</v>
      </c>
      <c r="AH136" s="757">
        <f>AH88+AH100+AH120+AH125+AH134</f>
        <v>0</v>
      </c>
      <c r="AI136" s="757">
        <f>AI88+AI100+AI120+AI125+AI134</f>
        <v>0</v>
      </c>
    </row>
    <row r="137" spans="1:35" hidden="1" x14ac:dyDescent="0.2">
      <c r="A137" s="128"/>
      <c r="B137" s="128"/>
      <c r="C137" s="343"/>
      <c r="D137" s="129"/>
      <c r="E137" s="1261"/>
      <c r="F137" s="129"/>
      <c r="G137" s="129"/>
      <c r="H137" s="38"/>
      <c r="I137" s="37"/>
      <c r="J137" s="37"/>
      <c r="K137" s="927"/>
      <c r="L137" s="228"/>
      <c r="M137" s="228"/>
      <c r="N137" s="228"/>
      <c r="O137" s="343"/>
      <c r="P137" s="343"/>
      <c r="Q137" s="343"/>
      <c r="R137" s="343"/>
      <c r="S137" s="343"/>
      <c r="T137" s="343"/>
      <c r="U137" s="343"/>
      <c r="V137" s="343"/>
      <c r="W137" s="343"/>
      <c r="X137" s="343"/>
      <c r="Y137" s="752"/>
      <c r="Z137" s="752"/>
      <c r="AA137" s="752"/>
      <c r="AB137" s="343"/>
      <c r="AC137" s="228"/>
      <c r="AD137" s="228"/>
      <c r="AE137" s="228"/>
      <c r="AF137" s="38"/>
      <c r="AG137" s="695"/>
      <c r="AH137" s="695"/>
      <c r="AI137" s="695"/>
    </row>
    <row r="138" spans="1:35" ht="13.5" thickBot="1" x14ac:dyDescent="0.25">
      <c r="A138" s="621"/>
      <c r="B138" s="621"/>
      <c r="C138" s="622"/>
      <c r="D138" s="623"/>
      <c r="E138" s="1292"/>
      <c r="F138" s="623"/>
      <c r="G138" s="623"/>
      <c r="H138" s="624"/>
      <c r="I138" s="624"/>
      <c r="J138" s="624"/>
      <c r="K138" s="623"/>
      <c r="L138" s="624"/>
      <c r="M138" s="624"/>
      <c r="N138" s="624"/>
      <c r="O138" s="622"/>
      <c r="P138" s="622"/>
      <c r="Q138" s="622"/>
      <c r="R138" s="622"/>
      <c r="S138" s="622"/>
      <c r="T138" s="622"/>
      <c r="U138" s="622"/>
      <c r="V138" s="622"/>
      <c r="W138" s="622"/>
      <c r="X138" s="622"/>
      <c r="Y138" s="760"/>
      <c r="Z138" s="760"/>
      <c r="AA138" s="760"/>
      <c r="AB138" s="622"/>
      <c r="AC138" s="624"/>
      <c r="AD138" s="624"/>
      <c r="AE138" s="624"/>
      <c r="AF138" s="624"/>
      <c r="AG138" s="751"/>
      <c r="AH138" s="751"/>
      <c r="AI138" s="751"/>
    </row>
    <row r="139" spans="1:35" x14ac:dyDescent="0.2">
      <c r="A139" s="128"/>
      <c r="B139" s="128"/>
      <c r="C139" s="343"/>
      <c r="D139" s="129"/>
      <c r="E139" s="1261"/>
      <c r="F139" s="129"/>
      <c r="G139" s="129"/>
      <c r="H139" s="228"/>
      <c r="I139" s="228"/>
      <c r="J139" s="228"/>
      <c r="K139" s="927"/>
      <c r="L139" s="228"/>
      <c r="M139" s="228"/>
      <c r="N139" s="228"/>
      <c r="O139" s="343"/>
      <c r="P139" s="343"/>
      <c r="Q139" s="343"/>
      <c r="R139" s="343"/>
      <c r="S139" s="343"/>
      <c r="T139" s="343"/>
      <c r="U139" s="343"/>
      <c r="V139" s="343"/>
      <c r="W139" s="343"/>
      <c r="X139" s="343"/>
      <c r="Y139" s="752"/>
      <c r="Z139" s="752"/>
      <c r="AA139" s="752"/>
      <c r="AB139" s="343"/>
      <c r="AC139" s="228"/>
      <c r="AD139" s="228"/>
      <c r="AE139" s="228"/>
      <c r="AF139" s="228"/>
      <c r="AG139" s="727"/>
      <c r="AH139" s="727"/>
      <c r="AI139" s="727"/>
    </row>
    <row r="140" spans="1:35" x14ac:dyDescent="0.2">
      <c r="A140" s="128"/>
      <c r="B140" s="128"/>
      <c r="C140" s="343"/>
      <c r="D140" s="129"/>
      <c r="E140" s="1261"/>
      <c r="F140" s="129"/>
      <c r="G140" s="129"/>
      <c r="H140" s="38"/>
      <c r="I140" s="37"/>
      <c r="J140" s="37"/>
      <c r="K140" s="927"/>
      <c r="L140" s="228"/>
      <c r="M140" s="228"/>
      <c r="N140" s="228"/>
      <c r="O140" s="343"/>
      <c r="P140" s="343"/>
      <c r="Q140" s="343"/>
      <c r="R140" s="343"/>
      <c r="S140" s="343"/>
      <c r="T140" s="343"/>
      <c r="U140" s="343"/>
      <c r="V140" s="343"/>
      <c r="W140" s="343"/>
      <c r="X140" s="343"/>
      <c r="Y140" s="752"/>
      <c r="Z140" s="752"/>
      <c r="AA140" s="752"/>
      <c r="AB140" s="343"/>
      <c r="AC140" s="228"/>
      <c r="AD140" s="228"/>
      <c r="AE140" s="228"/>
      <c r="AF140" s="38"/>
      <c r="AG140" s="695"/>
      <c r="AH140" s="695"/>
      <c r="AI140" s="695"/>
    </row>
    <row r="141" spans="1:35" x14ac:dyDescent="0.2">
      <c r="A141" s="128"/>
      <c r="B141" s="613"/>
      <c r="C141" s="613" t="s">
        <v>1031</v>
      </c>
      <c r="D141" s="129"/>
      <c r="E141" s="1261"/>
      <c r="F141" s="129"/>
      <c r="G141" s="129"/>
      <c r="H141" s="38"/>
      <c r="I141" s="37"/>
      <c r="J141" s="37"/>
      <c r="K141" s="927"/>
      <c r="L141" s="228"/>
      <c r="M141" s="228"/>
      <c r="N141" s="228"/>
      <c r="O141" s="343"/>
      <c r="P141" s="343"/>
      <c r="Q141" s="343"/>
      <c r="R141" s="343"/>
      <c r="S141" s="343"/>
      <c r="T141" s="343"/>
      <c r="U141" s="343"/>
      <c r="V141" s="343"/>
      <c r="W141" s="343"/>
      <c r="X141" s="343"/>
      <c r="Y141" s="752"/>
      <c r="Z141" s="752"/>
      <c r="AA141" s="752"/>
      <c r="AB141" s="343"/>
      <c r="AC141" s="228"/>
      <c r="AD141" s="228"/>
      <c r="AE141" s="228"/>
      <c r="AF141" s="38"/>
      <c r="AG141" s="695"/>
      <c r="AH141" s="695"/>
      <c r="AI141" s="695"/>
    </row>
    <row r="142" spans="1:35" x14ac:dyDescent="0.2">
      <c r="A142" s="128"/>
      <c r="B142" s="615" t="s">
        <v>1645</v>
      </c>
      <c r="C142" s="175" t="s">
        <v>1646</v>
      </c>
      <c r="D142" s="129"/>
      <c r="E142" s="1261"/>
      <c r="F142" s="129"/>
      <c r="G142" s="129"/>
      <c r="H142" s="38"/>
      <c r="I142" s="37"/>
      <c r="J142" s="37"/>
      <c r="K142" s="927"/>
      <c r="L142" s="228"/>
      <c r="M142" s="228"/>
      <c r="N142" s="228"/>
      <c r="O142" s="343"/>
      <c r="P142" s="343"/>
      <c r="Q142" s="343"/>
      <c r="R142" s="343"/>
      <c r="S142" s="343"/>
      <c r="T142" s="343"/>
      <c r="U142" s="343"/>
      <c r="V142" s="343"/>
      <c r="W142" s="343"/>
      <c r="X142" s="343"/>
      <c r="Y142" s="752"/>
      <c r="Z142" s="752"/>
      <c r="AA142" s="752"/>
      <c r="AB142" s="343"/>
      <c r="AC142" s="228"/>
      <c r="AD142" s="228"/>
      <c r="AE142" s="228"/>
      <c r="AF142" s="38"/>
      <c r="AG142" s="695"/>
      <c r="AH142" s="695"/>
      <c r="AI142" s="695"/>
    </row>
    <row r="143" spans="1:35" x14ac:dyDescent="0.2">
      <c r="A143" s="128"/>
      <c r="B143" s="128"/>
      <c r="C143" s="343"/>
      <c r="D143" s="129"/>
      <c r="E143" s="1261"/>
      <c r="F143" s="129"/>
      <c r="G143" s="129"/>
      <c r="H143" s="38"/>
      <c r="I143" s="37"/>
      <c r="J143" s="37"/>
      <c r="K143" s="927"/>
      <c r="L143" s="228"/>
      <c r="M143" s="228"/>
      <c r="N143" s="228"/>
      <c r="O143" s="343"/>
      <c r="P143" s="343"/>
      <c r="Q143" s="343"/>
      <c r="R143" s="343"/>
      <c r="S143" s="343"/>
      <c r="T143" s="343"/>
      <c r="U143" s="343"/>
      <c r="V143" s="343"/>
      <c r="W143" s="343"/>
      <c r="X143" s="343"/>
      <c r="Y143" s="752"/>
      <c r="Z143" s="752"/>
      <c r="AA143" s="752"/>
      <c r="AB143" s="343"/>
      <c r="AC143" s="228"/>
      <c r="AD143" s="228"/>
      <c r="AE143" s="228"/>
      <c r="AF143" s="38"/>
      <c r="AG143" s="695"/>
      <c r="AH143" s="695"/>
      <c r="AI143" s="695"/>
    </row>
    <row r="144" spans="1:35" x14ac:dyDescent="0.2">
      <c r="A144" s="128"/>
      <c r="B144" s="345" t="s">
        <v>745</v>
      </c>
      <c r="C144" s="341" t="s">
        <v>126</v>
      </c>
      <c r="D144" s="129"/>
      <c r="E144" s="1261"/>
      <c r="F144" s="129"/>
      <c r="G144" s="129"/>
      <c r="H144" s="38"/>
      <c r="I144" s="37"/>
      <c r="J144" s="37"/>
      <c r="K144" s="927"/>
      <c r="L144" s="228"/>
      <c r="M144" s="228"/>
      <c r="N144" s="228"/>
      <c r="O144" s="343"/>
      <c r="P144" s="343"/>
      <c r="Q144" s="343"/>
      <c r="R144" s="343"/>
      <c r="S144" s="343"/>
      <c r="T144" s="343"/>
      <c r="U144" s="343"/>
      <c r="V144" s="343"/>
      <c r="W144" s="343"/>
      <c r="X144" s="343"/>
      <c r="Y144" s="752"/>
      <c r="Z144" s="752"/>
      <c r="AA144" s="752"/>
      <c r="AB144" s="343"/>
      <c r="AC144" s="228"/>
      <c r="AD144" s="228"/>
      <c r="AE144" s="228"/>
      <c r="AF144" s="38"/>
      <c r="AG144" s="695"/>
      <c r="AH144" s="695"/>
      <c r="AI144" s="695"/>
    </row>
    <row r="145" spans="1:35" x14ac:dyDescent="0.2">
      <c r="A145" s="128"/>
      <c r="B145" s="128"/>
      <c r="C145" s="343"/>
      <c r="D145" s="129"/>
      <c r="E145" s="1261"/>
      <c r="F145" s="129"/>
      <c r="G145" s="129"/>
      <c r="H145" s="38"/>
      <c r="I145" s="37"/>
      <c r="J145" s="37"/>
      <c r="K145" s="927"/>
      <c r="L145" s="228"/>
      <c r="M145" s="228"/>
      <c r="N145" s="228"/>
      <c r="O145" s="343"/>
      <c r="P145" s="343"/>
      <c r="Q145" s="343"/>
      <c r="R145" s="343"/>
      <c r="S145" s="343"/>
      <c r="T145" s="343"/>
      <c r="U145" s="343"/>
      <c r="V145" s="343"/>
      <c r="W145" s="343"/>
      <c r="X145" s="343"/>
      <c r="Y145" s="752"/>
      <c r="Z145" s="752"/>
      <c r="AA145" s="752"/>
      <c r="AB145" s="343"/>
      <c r="AC145" s="228"/>
      <c r="AD145" s="228"/>
      <c r="AE145" s="228"/>
      <c r="AF145" s="38"/>
      <c r="AG145" s="695"/>
      <c r="AH145" s="695"/>
      <c r="AI145" s="695"/>
    </row>
    <row r="146" spans="1:35" x14ac:dyDescent="0.2">
      <c r="A146" s="307" t="s">
        <v>1686</v>
      </c>
      <c r="B146" s="52" t="s">
        <v>140</v>
      </c>
      <c r="C146" s="175" t="s">
        <v>1720</v>
      </c>
      <c r="D146" s="56" t="s">
        <v>1715</v>
      </c>
      <c r="E146" s="1261" t="s">
        <v>1566</v>
      </c>
      <c r="F146" s="129" t="s">
        <v>623</v>
      </c>
      <c r="G146" s="129" t="s">
        <v>1014</v>
      </c>
      <c r="H146" s="38"/>
      <c r="I146" s="37"/>
      <c r="J146" s="37"/>
      <c r="K146" s="927"/>
      <c r="L146" s="341"/>
      <c r="M146" s="341"/>
      <c r="N146" s="174">
        <f>SUM(L146:M146)</f>
        <v>0</v>
      </c>
      <c r="O146" s="341"/>
      <c r="P146" s="341"/>
      <c r="Q146" s="341"/>
      <c r="R146" s="341"/>
      <c r="S146" s="313"/>
      <c r="T146" s="341"/>
      <c r="U146" s="341"/>
      <c r="V146" s="341"/>
      <c r="W146" s="341"/>
      <c r="X146" s="341"/>
      <c r="Y146" s="696">
        <f>L146+P146+S146+V146</f>
        <v>0</v>
      </c>
      <c r="Z146" s="696"/>
      <c r="AA146" s="696">
        <f>SUM(Y146:Z146)</f>
        <v>0</v>
      </c>
      <c r="AB146" s="341"/>
      <c r="AC146" s="174">
        <f>L146+P146+S146+V146</f>
        <v>0</v>
      </c>
      <c r="AD146" s="174"/>
      <c r="AE146" s="174">
        <f>SUM(AC146:AD146)</f>
        <v>0</v>
      </c>
      <c r="AF146" s="38"/>
      <c r="AG146" s="702">
        <f>Y146-AC146</f>
        <v>0</v>
      </c>
      <c r="AH146" s="702"/>
      <c r="AI146" s="696">
        <f>SUM(AG146:AH146)</f>
        <v>0</v>
      </c>
    </row>
    <row r="147" spans="1:35" x14ac:dyDescent="0.2">
      <c r="A147" s="301"/>
      <c r="B147" s="128"/>
      <c r="C147" s="341"/>
      <c r="D147" s="129"/>
      <c r="E147" s="1261"/>
      <c r="F147" s="129"/>
      <c r="G147" s="129"/>
      <c r="H147" s="38"/>
      <c r="I147" s="37"/>
      <c r="J147" s="37"/>
      <c r="K147" s="927"/>
      <c r="L147" s="341"/>
      <c r="M147" s="341"/>
      <c r="N147" s="341"/>
      <c r="O147" s="341"/>
      <c r="P147" s="341"/>
      <c r="Q147" s="341"/>
      <c r="R147" s="341"/>
      <c r="S147" s="341"/>
      <c r="T147" s="341"/>
      <c r="U147" s="341"/>
      <c r="V147" s="341"/>
      <c r="W147" s="341"/>
      <c r="X147" s="341"/>
      <c r="Y147" s="746"/>
      <c r="Z147" s="746"/>
      <c r="AA147" s="746"/>
      <c r="AB147" s="341"/>
      <c r="AC147" s="174"/>
      <c r="AD147" s="174"/>
      <c r="AE147" s="174"/>
      <c r="AF147" s="38"/>
      <c r="AG147" s="695"/>
      <c r="AH147" s="695"/>
      <c r="AI147" s="695"/>
    </row>
    <row r="148" spans="1:35" x14ac:dyDescent="0.2">
      <c r="A148" s="318" t="s">
        <v>40</v>
      </c>
      <c r="B148" s="318" t="s">
        <v>623</v>
      </c>
      <c r="C148" s="614" t="s">
        <v>39</v>
      </c>
      <c r="D148" s="129"/>
      <c r="E148" s="1261"/>
      <c r="F148" s="129"/>
      <c r="G148" s="129"/>
      <c r="H148" s="38"/>
      <c r="I148" s="37"/>
      <c r="J148" s="37"/>
      <c r="K148" s="927"/>
      <c r="L148" s="283">
        <f>SUM(L146:L147)</f>
        <v>0</v>
      </c>
      <c r="M148" s="341"/>
      <c r="N148" s="283">
        <f>SUM(N146:N147)</f>
        <v>0</v>
      </c>
      <c r="O148" s="341"/>
      <c r="P148" s="283">
        <f>SUM(P146:P147)</f>
        <v>0</v>
      </c>
      <c r="Q148" s="341"/>
      <c r="R148" s="341"/>
      <c r="S148" s="283">
        <f>SUM(S146:S147)</f>
        <v>0</v>
      </c>
      <c r="T148" s="341"/>
      <c r="U148" s="341"/>
      <c r="V148" s="341"/>
      <c r="W148" s="341"/>
      <c r="X148" s="341"/>
      <c r="Y148" s="733">
        <f>SUM(Y146:Y147)</f>
        <v>0</v>
      </c>
      <c r="Z148" s="696"/>
      <c r="AA148" s="758">
        <f>SUM(AA146:AA147)</f>
        <v>0</v>
      </c>
      <c r="AB148" s="341"/>
      <c r="AC148" s="283">
        <f>SUM(AC146:AC147)</f>
        <v>0</v>
      </c>
      <c r="AD148" s="174"/>
      <c r="AE148" s="312">
        <f>SUM(AE146:AE147)</f>
        <v>0</v>
      </c>
      <c r="AF148" s="38"/>
      <c r="AG148" s="733">
        <f>SUM(AG146:AG147)</f>
        <v>0</v>
      </c>
      <c r="AH148" s="696"/>
      <c r="AI148" s="758">
        <f>SUM(AI146:AI147)</f>
        <v>0</v>
      </c>
    </row>
    <row r="149" spans="1:35" x14ac:dyDescent="0.2">
      <c r="A149" s="301"/>
      <c r="B149" s="128"/>
      <c r="C149" s="341"/>
      <c r="D149" s="129"/>
      <c r="E149" s="1261"/>
      <c r="F149" s="129"/>
      <c r="G149" s="129"/>
      <c r="H149" s="38"/>
      <c r="I149" s="37"/>
      <c r="J149" s="37"/>
      <c r="K149" s="927"/>
      <c r="L149" s="341"/>
      <c r="M149" s="341"/>
      <c r="N149" s="341"/>
      <c r="O149" s="341"/>
      <c r="P149" s="341"/>
      <c r="Q149" s="341"/>
      <c r="R149" s="341"/>
      <c r="S149" s="341"/>
      <c r="T149" s="341"/>
      <c r="U149" s="341"/>
      <c r="V149" s="341"/>
      <c r="W149" s="341"/>
      <c r="X149" s="341"/>
      <c r="Y149" s="746"/>
      <c r="Z149" s="746"/>
      <c r="AA149" s="746"/>
      <c r="AB149" s="341"/>
      <c r="AC149" s="174"/>
      <c r="AD149" s="174"/>
      <c r="AE149" s="174"/>
      <c r="AF149" s="38"/>
      <c r="AG149" s="695"/>
      <c r="AH149" s="695"/>
      <c r="AI149" s="695"/>
    </row>
    <row r="150" spans="1:35" x14ac:dyDescent="0.2">
      <c r="A150" s="301"/>
      <c r="B150" s="363" t="s">
        <v>8</v>
      </c>
      <c r="C150" s="341" t="s">
        <v>126</v>
      </c>
      <c r="D150" s="129"/>
      <c r="E150" s="1261"/>
      <c r="F150" s="129"/>
      <c r="G150" s="129"/>
      <c r="H150" s="38"/>
      <c r="I150" s="37"/>
      <c r="J150" s="37"/>
      <c r="K150" s="927"/>
      <c r="L150" s="344"/>
      <c r="M150" s="344"/>
      <c r="N150" s="344"/>
      <c r="O150" s="344"/>
      <c r="P150" s="344"/>
      <c r="Q150" s="344"/>
      <c r="R150" s="344"/>
      <c r="S150" s="344"/>
      <c r="T150" s="344"/>
      <c r="U150" s="344"/>
      <c r="V150" s="344"/>
      <c r="W150" s="344"/>
      <c r="X150" s="344"/>
      <c r="Y150" s="747"/>
      <c r="Z150" s="747"/>
      <c r="AA150" s="747"/>
      <c r="AB150" s="344"/>
      <c r="AC150" s="174"/>
      <c r="AD150" s="174"/>
      <c r="AE150" s="174"/>
      <c r="AF150" s="38"/>
      <c r="AG150" s="695"/>
      <c r="AH150" s="695"/>
      <c r="AI150" s="695"/>
    </row>
    <row r="151" spans="1:35" x14ac:dyDescent="0.2">
      <c r="A151" s="52"/>
      <c r="B151" s="52"/>
      <c r="C151" s="94"/>
      <c r="D151" s="56"/>
      <c r="E151" s="639"/>
      <c r="F151" s="56"/>
      <c r="G151" s="56"/>
      <c r="H151" s="38"/>
      <c r="I151" s="37"/>
      <c r="J151" s="37"/>
      <c r="K151" s="953"/>
      <c r="L151" s="37"/>
      <c r="M151" s="37"/>
      <c r="N151" s="37"/>
      <c r="O151" s="94"/>
      <c r="P151" s="94"/>
      <c r="Q151" s="94"/>
      <c r="R151" s="94"/>
      <c r="S151" s="313"/>
      <c r="T151" s="94"/>
      <c r="U151" s="94"/>
      <c r="V151" s="94"/>
      <c r="W151" s="94"/>
      <c r="X151" s="94"/>
      <c r="Y151" s="710"/>
      <c r="Z151" s="710"/>
      <c r="AA151" s="710"/>
      <c r="AB151" s="94"/>
      <c r="AC151" s="37"/>
      <c r="AD151" s="37"/>
      <c r="AE151" s="37"/>
      <c r="AF151" s="38"/>
      <c r="AG151" s="695"/>
      <c r="AH151" s="695"/>
      <c r="AI151" s="695"/>
    </row>
    <row r="152" spans="1:35" x14ac:dyDescent="0.2">
      <c r="A152" s="301" t="s">
        <v>824</v>
      </c>
      <c r="B152" s="52" t="s">
        <v>546</v>
      </c>
      <c r="C152" s="52" t="s">
        <v>1018</v>
      </c>
      <c r="D152" s="56" t="s">
        <v>923</v>
      </c>
      <c r="E152" s="639" t="s">
        <v>1667</v>
      </c>
      <c r="F152" s="56" t="s">
        <v>993</v>
      </c>
      <c r="G152" s="56" t="s">
        <v>1014</v>
      </c>
      <c r="H152" s="38"/>
      <c r="I152" s="37"/>
      <c r="J152" s="37"/>
      <c r="K152" s="1142"/>
      <c r="L152" s="75">
        <v>0</v>
      </c>
      <c r="M152" s="37"/>
      <c r="N152" s="37"/>
      <c r="O152" s="94"/>
      <c r="P152" s="94"/>
      <c r="Q152" s="94"/>
      <c r="R152" s="94"/>
      <c r="S152" s="313"/>
      <c r="T152" s="94"/>
      <c r="U152" s="94"/>
      <c r="V152" s="315"/>
      <c r="W152" s="37"/>
      <c r="X152" s="94"/>
      <c r="Y152" s="696">
        <f>L152+P152+S152+V152</f>
        <v>0</v>
      </c>
      <c r="Z152" s="696"/>
      <c r="AA152" s="696">
        <f>SUM(Y152:Z152)</f>
        <v>0</v>
      </c>
      <c r="AB152" s="94"/>
      <c r="AC152" s="145">
        <f>L152+P152+S152+V152</f>
        <v>0</v>
      </c>
      <c r="AD152" s="66"/>
      <c r="AE152" s="66">
        <f>SUM(AC152:AD152)</f>
        <v>0</v>
      </c>
      <c r="AF152" s="38"/>
      <c r="AG152" s="702">
        <f>Y152-AC152</f>
        <v>0</v>
      </c>
      <c r="AH152" s="702"/>
      <c r="AI152" s="696">
        <f>SUM(AG152:AH152)</f>
        <v>0</v>
      </c>
    </row>
    <row r="153" spans="1:35" x14ac:dyDescent="0.2">
      <c r="A153" s="301" t="s">
        <v>824</v>
      </c>
      <c r="B153" s="52" t="s">
        <v>509</v>
      </c>
      <c r="C153" s="27" t="s">
        <v>1017</v>
      </c>
      <c r="D153" s="56" t="s">
        <v>854</v>
      </c>
      <c r="E153" s="639" t="s">
        <v>1567</v>
      </c>
      <c r="F153" s="56" t="s">
        <v>978</v>
      </c>
      <c r="G153" s="56" t="s">
        <v>1014</v>
      </c>
      <c r="H153" s="38"/>
      <c r="I153" s="37"/>
      <c r="J153" s="37"/>
      <c r="K153" s="1142"/>
      <c r="L153" s="75"/>
      <c r="M153" s="37"/>
      <c r="N153" s="37"/>
      <c r="O153" s="94"/>
      <c r="P153" s="94"/>
      <c r="Q153" s="94"/>
      <c r="R153" s="94"/>
      <c r="S153" s="313"/>
      <c r="T153" s="94"/>
      <c r="U153" s="94"/>
      <c r="V153" s="315"/>
      <c r="W153" s="37"/>
      <c r="X153" s="94"/>
      <c r="Y153" s="696">
        <f>L153+P153+S153+V153</f>
        <v>0</v>
      </c>
      <c r="Z153" s="696"/>
      <c r="AA153" s="696">
        <f>SUM(Y153:Z153)</f>
        <v>0</v>
      </c>
      <c r="AB153" s="94"/>
      <c r="AC153" s="145">
        <f>L153+P153+S153+V153</f>
        <v>0</v>
      </c>
      <c r="AD153" s="66"/>
      <c r="AE153" s="66">
        <f>SUM(AC153:AD153)</f>
        <v>0</v>
      </c>
      <c r="AF153" s="38"/>
      <c r="AG153" s="702">
        <f>Y153-AC153</f>
        <v>0</v>
      </c>
      <c r="AH153" s="702"/>
      <c r="AI153" s="696">
        <f>SUM(AG153:AH153)</f>
        <v>0</v>
      </c>
    </row>
    <row r="154" spans="1:35" x14ac:dyDescent="0.2">
      <c r="A154" s="301" t="s">
        <v>1686</v>
      </c>
      <c r="B154" s="52" t="s">
        <v>258</v>
      </c>
      <c r="C154" s="95" t="s">
        <v>1716</v>
      </c>
      <c r="D154" s="56" t="s">
        <v>1695</v>
      </c>
      <c r="E154" s="639" t="s">
        <v>1555</v>
      </c>
      <c r="F154" s="56" t="s">
        <v>978</v>
      </c>
      <c r="G154" s="56" t="s">
        <v>1014</v>
      </c>
      <c r="H154" s="38"/>
      <c r="I154" s="37"/>
      <c r="J154" s="37"/>
      <c r="K154" s="1142"/>
      <c r="L154" s="75"/>
      <c r="M154" s="37"/>
      <c r="N154" s="37"/>
      <c r="O154" s="94"/>
      <c r="P154" s="94"/>
      <c r="Q154" s="94"/>
      <c r="R154" s="94"/>
      <c r="S154" s="313"/>
      <c r="T154" s="94"/>
      <c r="U154" s="94"/>
      <c r="V154" s="315"/>
      <c r="W154" s="37"/>
      <c r="X154" s="94"/>
      <c r="Y154" s="696">
        <f>L154+P154+S154+V154</f>
        <v>0</v>
      </c>
      <c r="Z154" s="696"/>
      <c r="AA154" s="696">
        <f>SUM(Y154:Z154)</f>
        <v>0</v>
      </c>
      <c r="AB154" s="94"/>
      <c r="AC154" s="145">
        <f>L154+P154+S154+V154</f>
        <v>0</v>
      </c>
      <c r="AD154" s="66"/>
      <c r="AE154" s="66">
        <f>SUM(AC154:AD154)</f>
        <v>0</v>
      </c>
      <c r="AF154" s="38"/>
      <c r="AG154" s="702">
        <f>Y154-AC154</f>
        <v>0</v>
      </c>
      <c r="AH154" s="702"/>
      <c r="AI154" s="696">
        <f>SUM(AG154:AH154)</f>
        <v>0</v>
      </c>
    </row>
    <row r="155" spans="1:35" x14ac:dyDescent="0.2">
      <c r="A155" s="307"/>
      <c r="B155" s="52"/>
      <c r="C155" s="94"/>
      <c r="D155" s="56"/>
      <c r="E155" s="639"/>
      <c r="F155" s="56"/>
      <c r="G155" s="56"/>
      <c r="H155" s="38"/>
      <c r="I155" s="37"/>
      <c r="J155" s="37"/>
      <c r="K155" s="953"/>
      <c r="L155" s="37"/>
      <c r="M155" s="37"/>
      <c r="N155" s="37"/>
      <c r="O155" s="94"/>
      <c r="P155" s="94"/>
      <c r="Q155" s="94"/>
      <c r="R155" s="94"/>
      <c r="S155" s="313"/>
      <c r="T155" s="94"/>
      <c r="U155" s="94"/>
      <c r="V155" s="37"/>
      <c r="W155" s="37"/>
      <c r="X155" s="94"/>
      <c r="Y155" s="710"/>
      <c r="Z155" s="710"/>
      <c r="AA155" s="710"/>
      <c r="AB155" s="94"/>
      <c r="AC155" s="37"/>
      <c r="AD155" s="37"/>
      <c r="AE155" s="37"/>
      <c r="AF155" s="38"/>
      <c r="AG155" s="695"/>
      <c r="AH155" s="695"/>
      <c r="AI155" s="695"/>
    </row>
    <row r="156" spans="1:35" x14ac:dyDescent="0.2">
      <c r="A156" s="307"/>
      <c r="B156" s="52"/>
      <c r="C156" s="139" t="s">
        <v>2</v>
      </c>
      <c r="D156" s="56"/>
      <c r="E156" s="639"/>
      <c r="F156" s="56"/>
      <c r="G156" s="56"/>
      <c r="H156" s="38"/>
      <c r="I156" s="37"/>
      <c r="J156" s="37"/>
      <c r="K156" s="953"/>
      <c r="L156" s="151">
        <f>SUM(L152:L155)</f>
        <v>0</v>
      </c>
      <c r="M156" s="37"/>
      <c r="N156" s="37"/>
      <c r="O156" s="94"/>
      <c r="P156" s="94"/>
      <c r="Q156" s="94"/>
      <c r="R156" s="94"/>
      <c r="S156" s="37">
        <f>SUM(S152:S155)</f>
        <v>0</v>
      </c>
      <c r="T156" s="94"/>
      <c r="U156" s="94"/>
      <c r="V156" s="312">
        <f>SUM(V152:V155)</f>
        <v>0</v>
      </c>
      <c r="W156" s="37"/>
      <c r="X156" s="94"/>
      <c r="Y156" s="682">
        <f>SUM(Y152:Y155)</f>
        <v>0</v>
      </c>
      <c r="Z156" s="682"/>
      <c r="AA156" s="682">
        <f>SUM(Y156:Z156)</f>
        <v>0</v>
      </c>
      <c r="AB156" s="94"/>
      <c r="AC156" s="37">
        <f>SUM(AC152:AC155)</f>
        <v>0</v>
      </c>
      <c r="AD156" s="37"/>
      <c r="AE156" s="37">
        <f>SUM(AC156:AD156)</f>
        <v>0</v>
      </c>
      <c r="AF156" s="38"/>
      <c r="AG156" s="682">
        <f>SUM(AG152:AG155)</f>
        <v>0</v>
      </c>
      <c r="AH156" s="682"/>
      <c r="AI156" s="682">
        <f>SUM(AG156:AH156)</f>
        <v>0</v>
      </c>
    </row>
    <row r="157" spans="1:35" x14ac:dyDescent="0.2">
      <c r="A157" s="307"/>
      <c r="B157" s="52"/>
      <c r="C157" s="94"/>
      <c r="D157" s="56"/>
      <c r="E157" s="639"/>
      <c r="F157" s="56"/>
      <c r="G157" s="56"/>
      <c r="H157" s="38"/>
      <c r="I157" s="37"/>
      <c r="J157" s="37"/>
      <c r="K157" s="953"/>
      <c r="L157" s="37"/>
      <c r="M157" s="37"/>
      <c r="N157" s="37"/>
      <c r="O157" s="94"/>
      <c r="P157" s="94"/>
      <c r="Q157" s="94"/>
      <c r="R157" s="94"/>
      <c r="S157" s="94"/>
      <c r="T157" s="94"/>
      <c r="U157" s="94"/>
      <c r="V157" s="37"/>
      <c r="W157" s="37"/>
      <c r="X157" s="94"/>
      <c r="Y157" s="710"/>
      <c r="Z157" s="710"/>
      <c r="AA157" s="710"/>
      <c r="AB157" s="94"/>
      <c r="AC157" s="37"/>
      <c r="AD157" s="37"/>
      <c r="AE157" s="37"/>
      <c r="AF157" s="38"/>
      <c r="AG157" s="695"/>
      <c r="AH157" s="695"/>
      <c r="AI157" s="695"/>
    </row>
    <row r="158" spans="1:35" x14ac:dyDescent="0.2">
      <c r="A158" s="307" t="s">
        <v>824</v>
      </c>
      <c r="B158" s="65" t="s">
        <v>288</v>
      </c>
      <c r="C158" s="65" t="s">
        <v>1527</v>
      </c>
      <c r="D158" s="56" t="s">
        <v>851</v>
      </c>
      <c r="E158" s="639" t="s">
        <v>1661</v>
      </c>
      <c r="F158" s="1070" t="s">
        <v>775</v>
      </c>
      <c r="G158" s="56" t="s">
        <v>789</v>
      </c>
      <c r="H158" s="38"/>
      <c r="I158" s="955"/>
      <c r="J158" s="153"/>
      <c r="K158" s="953"/>
      <c r="L158" s="955"/>
      <c r="M158" s="955"/>
      <c r="N158" s="35">
        <f t="shared" ref="N158" si="40">SUM(L158:M158)</f>
        <v>0</v>
      </c>
      <c r="O158" s="52"/>
      <c r="P158" s="175"/>
      <c r="Q158" s="175"/>
      <c r="R158" s="52"/>
      <c r="S158" s="175"/>
      <c r="T158" s="313"/>
      <c r="U158" s="52"/>
      <c r="V158" s="75"/>
      <c r="W158" s="76"/>
      <c r="X158" s="152"/>
      <c r="Y158" s="75">
        <f t="shared" ref="Y158" si="41">L158+P158+S158+V158</f>
        <v>0</v>
      </c>
      <c r="Z158" s="75">
        <f t="shared" ref="Z158" si="42">M158+Q158+T158+W158</f>
        <v>0</v>
      </c>
      <c r="AA158" s="75">
        <f t="shared" ref="AA158" si="43">SUM(Y158:Z158)</f>
        <v>0</v>
      </c>
      <c r="AB158" s="152"/>
      <c r="AC158" s="35"/>
      <c r="AD158" s="35">
        <f t="shared" ref="AD158" si="44">M158+Q158+T158+W158</f>
        <v>0</v>
      </c>
      <c r="AE158" s="59">
        <f t="shared" ref="AE158" si="45">SUM(AC158:AD158)</f>
        <v>0</v>
      </c>
      <c r="AF158" s="38"/>
      <c r="AG158" s="695"/>
      <c r="AH158" s="695"/>
      <c r="AI158" s="695"/>
    </row>
    <row r="159" spans="1:35" x14ac:dyDescent="0.2">
      <c r="A159" s="951"/>
      <c r="B159" s="984"/>
      <c r="C159" s="984"/>
      <c r="D159" s="954"/>
      <c r="E159" s="1273"/>
      <c r="F159" s="954"/>
      <c r="G159" s="953"/>
      <c r="H159" s="38"/>
      <c r="I159" s="955"/>
      <c r="J159" s="153"/>
      <c r="K159" s="953"/>
      <c r="L159" s="955"/>
      <c r="M159" s="955"/>
      <c r="N159" s="955"/>
      <c r="O159" s="955"/>
      <c r="P159" s="955"/>
      <c r="Q159" s="955"/>
      <c r="R159" s="955"/>
      <c r="S159" s="955"/>
      <c r="T159" s="955"/>
      <c r="U159" s="955"/>
      <c r="V159" s="955"/>
      <c r="W159" s="955"/>
      <c r="X159" s="955"/>
      <c r="Y159" s="955"/>
      <c r="Z159" s="955"/>
      <c r="AA159" s="955"/>
      <c r="AB159" s="955"/>
      <c r="AC159" s="955"/>
      <c r="AD159" s="955"/>
      <c r="AE159" s="955"/>
      <c r="AF159" s="38"/>
      <c r="AG159" s="695"/>
      <c r="AH159" s="695"/>
      <c r="AI159" s="695"/>
    </row>
    <row r="160" spans="1:35" x14ac:dyDescent="0.2">
      <c r="A160" s="951"/>
      <c r="B160" s="81" t="s">
        <v>288</v>
      </c>
      <c r="C160" s="81" t="s">
        <v>316</v>
      </c>
      <c r="D160" s="83" t="s">
        <v>853</v>
      </c>
      <c r="E160" s="1262"/>
      <c r="F160" s="1070" t="s">
        <v>775</v>
      </c>
      <c r="G160" s="953"/>
      <c r="H160" s="38"/>
      <c r="I160" s="955"/>
      <c r="J160" s="153"/>
      <c r="K160" s="953"/>
      <c r="L160" s="37"/>
      <c r="M160" s="37">
        <f>SUM(M158:M159)</f>
        <v>0</v>
      </c>
      <c r="N160" s="37">
        <f>SUM(N158:N159)</f>
        <v>0</v>
      </c>
      <c r="O160" s="37"/>
      <c r="P160" s="37">
        <f>SUM(P158:P159)</f>
        <v>0</v>
      </c>
      <c r="Q160" s="37">
        <f>SUM(Q158:Q159)</f>
        <v>0</v>
      </c>
      <c r="R160" s="37"/>
      <c r="S160" s="37">
        <f>SUM(S158:S159)</f>
        <v>0</v>
      </c>
      <c r="T160" s="37">
        <f>SUM(T158:T159)</f>
        <v>0</v>
      </c>
      <c r="U160" s="37"/>
      <c r="V160" s="37">
        <f>SUM(V158:V159)</f>
        <v>0</v>
      </c>
      <c r="W160" s="37">
        <f>SUM(W158:W159)</f>
        <v>0</v>
      </c>
      <c r="X160" s="37"/>
      <c r="Y160" s="37">
        <f>SUM(Y158:Y159)</f>
        <v>0</v>
      </c>
      <c r="Z160" s="37"/>
      <c r="AA160" s="37">
        <f>SUM(AA158:AA159)</f>
        <v>0</v>
      </c>
      <c r="AB160" s="37"/>
      <c r="AC160" s="37"/>
      <c r="AD160" s="37">
        <f>SUM(AD158:AD159)</f>
        <v>0</v>
      </c>
      <c r="AE160" s="37">
        <f>SUM(AE158:AE159)</f>
        <v>0</v>
      </c>
      <c r="AF160" s="38"/>
      <c r="AG160" s="695"/>
      <c r="AH160" s="695"/>
      <c r="AI160" s="695"/>
    </row>
    <row r="161" spans="1:35" x14ac:dyDescent="0.2">
      <c r="A161" s="951"/>
      <c r="B161" s="945"/>
      <c r="C161" s="956"/>
      <c r="D161" s="953"/>
      <c r="E161" s="1259"/>
      <c r="F161" s="954"/>
      <c r="G161" s="953"/>
      <c r="H161" s="38"/>
      <c r="I161" s="955"/>
      <c r="J161" s="955"/>
      <c r="K161" s="953"/>
      <c r="L161" s="955"/>
      <c r="M161" s="955"/>
      <c r="N161" s="38"/>
      <c r="O161" s="952"/>
      <c r="P161" s="952"/>
      <c r="Q161" s="952"/>
      <c r="R161" s="952"/>
      <c r="S161" s="952"/>
      <c r="T161" s="952"/>
      <c r="U161" s="952"/>
      <c r="V161" s="955"/>
      <c r="W161" s="955"/>
      <c r="X161" s="952"/>
      <c r="Y161" s="982"/>
      <c r="Z161" s="982"/>
      <c r="AA161" s="982"/>
      <c r="AB161" s="952"/>
      <c r="AC161" s="955"/>
      <c r="AD161" s="955"/>
      <c r="AE161" s="955"/>
      <c r="AF161" s="38"/>
      <c r="AG161" s="695"/>
      <c r="AH161" s="695"/>
      <c r="AI161" s="695"/>
    </row>
    <row r="162" spans="1:35" x14ac:dyDescent="0.2">
      <c r="A162" s="301" t="s">
        <v>1686</v>
      </c>
      <c r="B162" s="52" t="s">
        <v>562</v>
      </c>
      <c r="C162" s="134" t="s">
        <v>90</v>
      </c>
      <c r="D162" s="64" t="s">
        <v>1691</v>
      </c>
      <c r="E162" s="639" t="s">
        <v>1606</v>
      </c>
      <c r="F162" s="134" t="s">
        <v>636</v>
      </c>
      <c r="G162" s="56" t="s">
        <v>1014</v>
      </c>
      <c r="H162" s="38"/>
      <c r="I162" s="37"/>
      <c r="J162" s="37"/>
      <c r="K162" s="1142"/>
      <c r="L162" s="75"/>
      <c r="M162" s="37"/>
      <c r="N162" s="192">
        <f>SUM(L162:M162)</f>
        <v>0</v>
      </c>
      <c r="O162" s="94"/>
      <c r="P162" s="94"/>
      <c r="Q162" s="94"/>
      <c r="R162" s="94"/>
      <c r="S162" s="313"/>
      <c r="T162" s="94"/>
      <c r="U162" s="94"/>
      <c r="V162" s="336"/>
      <c r="W162" s="37"/>
      <c r="X162" s="94"/>
      <c r="Y162" s="696">
        <f>L162+P162+S162+V162</f>
        <v>0</v>
      </c>
      <c r="Z162" s="696"/>
      <c r="AA162" s="696">
        <f>SUM(Y162:Z162)</f>
        <v>0</v>
      </c>
      <c r="AB162" s="94"/>
      <c r="AC162" s="145">
        <f>L162+P162+S162+V162</f>
        <v>0</v>
      </c>
      <c r="AD162" s="66"/>
      <c r="AE162" s="66">
        <f>SUM(AC162:AD162)</f>
        <v>0</v>
      </c>
      <c r="AF162" s="38"/>
      <c r="AG162" s="702">
        <f>Y162-AC162</f>
        <v>0</v>
      </c>
      <c r="AH162" s="702"/>
      <c r="AI162" s="696">
        <f>SUM(AG162:AH162)</f>
        <v>0</v>
      </c>
    </row>
    <row r="163" spans="1:35" hidden="1" x14ac:dyDescent="0.2">
      <c r="A163" s="301" t="s">
        <v>824</v>
      </c>
      <c r="B163" s="134" t="s">
        <v>225</v>
      </c>
      <c r="C163" s="134" t="s">
        <v>226</v>
      </c>
      <c r="D163" s="64" t="s">
        <v>910</v>
      </c>
      <c r="E163" s="639"/>
      <c r="F163" s="134" t="s">
        <v>636</v>
      </c>
      <c r="G163" s="56" t="s">
        <v>1014</v>
      </c>
      <c r="H163" s="38"/>
      <c r="I163" s="37"/>
      <c r="J163" s="37"/>
      <c r="K163" s="1142"/>
      <c r="L163" s="75"/>
      <c r="M163" s="37"/>
      <c r="N163" s="192">
        <f>SUM(L163:M163)</f>
        <v>0</v>
      </c>
      <c r="O163" s="94"/>
      <c r="P163" s="94"/>
      <c r="Q163" s="94"/>
      <c r="R163" s="94"/>
      <c r="S163" s="510"/>
      <c r="T163" s="94"/>
      <c r="U163" s="94"/>
      <c r="V163" s="37"/>
      <c r="W163" s="37"/>
      <c r="X163" s="94"/>
      <c r="Y163" s="710"/>
      <c r="Z163" s="710"/>
      <c r="AA163" s="710"/>
      <c r="AB163" s="94"/>
      <c r="AC163" s="145">
        <f>L163+P163+S163+V163</f>
        <v>0</v>
      </c>
      <c r="AD163" s="66"/>
      <c r="AE163" s="66">
        <f>SUM(AC163:AD163)</f>
        <v>0</v>
      </c>
      <c r="AF163" s="38"/>
      <c r="AG163" s="695"/>
      <c r="AH163" s="695"/>
      <c r="AI163" s="695"/>
    </row>
    <row r="164" spans="1:35" hidden="1" x14ac:dyDescent="0.2">
      <c r="A164" s="301" t="s">
        <v>824</v>
      </c>
      <c r="B164" s="134" t="s">
        <v>506</v>
      </c>
      <c r="C164" s="134" t="s">
        <v>349</v>
      </c>
      <c r="D164" s="64" t="s">
        <v>911</v>
      </c>
      <c r="E164" s="639"/>
      <c r="F164" s="134" t="s">
        <v>636</v>
      </c>
      <c r="G164" s="56" t="s">
        <v>1014</v>
      </c>
      <c r="H164" s="38"/>
      <c r="I164" s="37"/>
      <c r="J164" s="37"/>
      <c r="K164" s="1142"/>
      <c r="L164" s="75"/>
      <c r="M164" s="37"/>
      <c r="N164" s="192">
        <f>SUM(L164:M164)</f>
        <v>0</v>
      </c>
      <c r="O164" s="94"/>
      <c r="P164" s="94"/>
      <c r="Q164" s="94"/>
      <c r="R164" s="94"/>
      <c r="S164" s="510"/>
      <c r="T164" s="94"/>
      <c r="U164" s="94"/>
      <c r="V164" s="37"/>
      <c r="W164" s="37"/>
      <c r="X164" s="94"/>
      <c r="Y164" s="710"/>
      <c r="Z164" s="710"/>
      <c r="AA164" s="710"/>
      <c r="AB164" s="94"/>
      <c r="AC164" s="145">
        <f>L164+P164+S164+V164</f>
        <v>0</v>
      </c>
      <c r="AD164" s="66"/>
      <c r="AE164" s="66">
        <f>SUM(AC164:AD164)</f>
        <v>0</v>
      </c>
      <c r="AF164" s="38"/>
      <c r="AG164" s="695"/>
      <c r="AH164" s="695"/>
      <c r="AI164" s="695"/>
    </row>
    <row r="165" spans="1:35" hidden="1" x14ac:dyDescent="0.2">
      <c r="A165" s="301" t="s">
        <v>824</v>
      </c>
      <c r="B165" s="52" t="s">
        <v>754</v>
      </c>
      <c r="C165" s="52" t="s">
        <v>284</v>
      </c>
      <c r="D165" s="64" t="s">
        <v>909</v>
      </c>
      <c r="E165" s="639"/>
      <c r="F165" s="134" t="s">
        <v>636</v>
      </c>
      <c r="G165" s="56" t="s">
        <v>1014</v>
      </c>
      <c r="H165" s="38"/>
      <c r="I165" s="37"/>
      <c r="J165" s="37"/>
      <c r="K165" s="1142"/>
      <c r="L165" s="75"/>
      <c r="M165" s="37"/>
      <c r="N165" s="192">
        <f>SUM(L165:M165)</f>
        <v>0</v>
      </c>
      <c r="O165" s="94"/>
      <c r="P165" s="94"/>
      <c r="Q165" s="94"/>
      <c r="R165" s="94"/>
      <c r="S165" s="510"/>
      <c r="T165" s="94"/>
      <c r="U165" s="94"/>
      <c r="V165" s="37"/>
      <c r="W165" s="37"/>
      <c r="X165" s="94"/>
      <c r="Y165" s="710"/>
      <c r="Z165" s="710"/>
      <c r="AA165" s="710"/>
      <c r="AB165" s="94"/>
      <c r="AC165" s="145">
        <f>L165+P165+S165+V165</f>
        <v>0</v>
      </c>
      <c r="AD165" s="66"/>
      <c r="AE165" s="66">
        <f>SUM(AC165:AD165)</f>
        <v>0</v>
      </c>
      <c r="AF165" s="38"/>
      <c r="AG165" s="695"/>
      <c r="AH165" s="695"/>
      <c r="AI165" s="695"/>
    </row>
    <row r="166" spans="1:35" x14ac:dyDescent="0.2">
      <c r="A166" s="301" t="s">
        <v>824</v>
      </c>
      <c r="B166" s="134" t="s">
        <v>285</v>
      </c>
      <c r="C166" s="134" t="s">
        <v>564</v>
      </c>
      <c r="D166" s="64" t="s">
        <v>912</v>
      </c>
      <c r="E166" s="639" t="s">
        <v>1556</v>
      </c>
      <c r="F166" s="134" t="s">
        <v>636</v>
      </c>
      <c r="G166" s="56" t="s">
        <v>1014</v>
      </c>
      <c r="H166" s="38"/>
      <c r="I166" s="37"/>
      <c r="J166" s="37"/>
      <c r="K166" s="1142"/>
      <c r="L166" s="75"/>
      <c r="M166" s="37"/>
      <c r="N166" s="192">
        <f>SUM(L166:M166)</f>
        <v>0</v>
      </c>
      <c r="O166" s="94"/>
      <c r="P166" s="94"/>
      <c r="Q166" s="94"/>
      <c r="R166" s="94"/>
      <c r="S166" s="313"/>
      <c r="T166" s="22"/>
      <c r="U166" s="94"/>
      <c r="V166" s="37"/>
      <c r="W166" s="37"/>
      <c r="X166" s="94"/>
      <c r="Y166" s="710"/>
      <c r="Z166" s="710"/>
      <c r="AA166" s="710"/>
      <c r="AB166" s="94"/>
      <c r="AC166" s="145">
        <f>L166+P166+S166+V166</f>
        <v>0</v>
      </c>
      <c r="AD166" s="66"/>
      <c r="AE166" s="66">
        <f>SUM(AC166:AD166)</f>
        <v>0</v>
      </c>
      <c r="AF166" s="38"/>
      <c r="AG166" s="695"/>
      <c r="AH166" s="695"/>
      <c r="AI166" s="695"/>
    </row>
    <row r="167" spans="1:35" x14ac:dyDescent="0.2">
      <c r="A167" s="307"/>
      <c r="B167" s="52"/>
      <c r="C167" s="52"/>
      <c r="D167" s="56"/>
      <c r="E167" s="639"/>
      <c r="F167" s="56"/>
      <c r="G167" s="56"/>
      <c r="H167" s="38"/>
      <c r="I167" s="37"/>
      <c r="J167" s="37"/>
      <c r="K167" s="953"/>
      <c r="L167" s="37"/>
      <c r="M167" s="37"/>
      <c r="N167" s="37"/>
      <c r="O167" s="94"/>
      <c r="P167" s="94"/>
      <c r="Q167" s="94"/>
      <c r="R167" s="94"/>
      <c r="S167" s="94"/>
      <c r="T167" s="94"/>
      <c r="U167" s="94"/>
      <c r="V167" s="37"/>
      <c r="W167" s="37"/>
      <c r="X167" s="94"/>
      <c r="Y167" s="710"/>
      <c r="Z167" s="710"/>
      <c r="AA167" s="710"/>
      <c r="AB167" s="94"/>
      <c r="AC167" s="37"/>
      <c r="AD167" s="37"/>
      <c r="AE167" s="37"/>
      <c r="AF167" s="38"/>
      <c r="AG167" s="695"/>
      <c r="AH167" s="695"/>
      <c r="AI167" s="695"/>
    </row>
    <row r="168" spans="1:35" x14ac:dyDescent="0.2">
      <c r="A168" s="307"/>
      <c r="B168" s="52"/>
      <c r="C168" s="139" t="s">
        <v>563</v>
      </c>
      <c r="D168" s="56"/>
      <c r="E168" s="639"/>
      <c r="F168" s="56"/>
      <c r="G168" s="56"/>
      <c r="H168" s="38"/>
      <c r="I168" s="37"/>
      <c r="J168" s="37"/>
      <c r="K168" s="953"/>
      <c r="L168" s="37">
        <f>SUM(L162:L167)</f>
        <v>0</v>
      </c>
      <c r="M168" s="37"/>
      <c r="N168" s="37">
        <f>SUM(N162:N167)</f>
        <v>0</v>
      </c>
      <c r="O168" s="94"/>
      <c r="P168" s="37">
        <f>SUM(P162:P167)</f>
        <v>0</v>
      </c>
      <c r="Q168" s="94"/>
      <c r="R168" s="94"/>
      <c r="S168" s="37">
        <f>SUM(S162:S167)</f>
        <v>0</v>
      </c>
      <c r="T168" s="94"/>
      <c r="U168" s="94"/>
      <c r="V168" s="312">
        <f>SUM(V162:V167)</f>
        <v>0</v>
      </c>
      <c r="W168" s="37"/>
      <c r="X168" s="94"/>
      <c r="Y168" s="682">
        <f>SUM(Y162:Y167)</f>
        <v>0</v>
      </c>
      <c r="Z168" s="682"/>
      <c r="AA168" s="682">
        <f>SUM(AA162:AA167)</f>
        <v>0</v>
      </c>
      <c r="AB168" s="94"/>
      <c r="AC168" s="37">
        <f>SUM(AC162:AC167)</f>
        <v>0</v>
      </c>
      <c r="AD168" s="37"/>
      <c r="AE168" s="37">
        <f>SUM(AE162:AE167)</f>
        <v>0</v>
      </c>
      <c r="AF168" s="38"/>
      <c r="AG168" s="682">
        <f>SUM(AG162:AG167)</f>
        <v>0</v>
      </c>
      <c r="AH168" s="682"/>
      <c r="AI168" s="682">
        <f>SUM(AI162:AI167)</f>
        <v>0</v>
      </c>
    </row>
    <row r="169" spans="1:35" x14ac:dyDescent="0.2">
      <c r="A169" s="307"/>
      <c r="B169" s="52"/>
      <c r="C169" s="94"/>
      <c r="D169" s="160"/>
      <c r="E169" s="639"/>
      <c r="F169" s="56"/>
      <c r="G169" s="56"/>
      <c r="H169" s="38"/>
      <c r="I169" s="37"/>
      <c r="J169" s="37"/>
      <c r="K169" s="953"/>
      <c r="L169" s="37"/>
      <c r="M169" s="37"/>
      <c r="N169" s="37"/>
      <c r="O169" s="94"/>
      <c r="P169" s="94"/>
      <c r="Q169" s="94"/>
      <c r="R169" s="94"/>
      <c r="S169" s="94"/>
      <c r="T169" s="94"/>
      <c r="U169" s="94"/>
      <c r="V169" s="37"/>
      <c r="W169" s="37"/>
      <c r="X169" s="94"/>
      <c r="Y169" s="710"/>
      <c r="Z169" s="710"/>
      <c r="AA169" s="710"/>
      <c r="AB169" s="94"/>
      <c r="AC169" s="37"/>
      <c r="AD169" s="37"/>
      <c r="AE169" s="37"/>
      <c r="AF169" s="38"/>
      <c r="AG169" s="695"/>
      <c r="AH169" s="695"/>
      <c r="AI169" s="695"/>
    </row>
    <row r="170" spans="1:35" x14ac:dyDescent="0.2">
      <c r="A170" s="307"/>
      <c r="B170" s="52"/>
      <c r="C170" s="94"/>
      <c r="D170" s="160"/>
      <c r="E170" s="639"/>
      <c r="F170" s="56"/>
      <c r="G170" s="56"/>
      <c r="H170" s="38"/>
      <c r="I170" s="37"/>
      <c r="J170" s="37"/>
      <c r="K170" s="953"/>
      <c r="L170" s="37"/>
      <c r="M170" s="38"/>
      <c r="N170" s="38"/>
      <c r="O170" s="147"/>
      <c r="P170" s="147"/>
      <c r="Q170" s="147"/>
      <c r="R170" s="147"/>
      <c r="S170" s="94"/>
      <c r="T170" s="147"/>
      <c r="U170" s="147"/>
      <c r="V170" s="312"/>
      <c r="W170" s="37"/>
      <c r="X170" s="147"/>
      <c r="Y170" s="749"/>
      <c r="Z170" s="749"/>
      <c r="AA170" s="749"/>
      <c r="AB170" s="147"/>
      <c r="AC170" s="37"/>
      <c r="AD170" s="38"/>
      <c r="AE170" s="38"/>
      <c r="AF170" s="38"/>
      <c r="AG170" s="695"/>
      <c r="AH170" s="695"/>
      <c r="AI170" s="695"/>
    </row>
    <row r="171" spans="1:35" x14ac:dyDescent="0.2">
      <c r="A171" s="307" t="s">
        <v>824</v>
      </c>
      <c r="B171" s="52" t="s">
        <v>364</v>
      </c>
      <c r="C171" s="52" t="s">
        <v>895</v>
      </c>
      <c r="D171" s="129" t="s">
        <v>894</v>
      </c>
      <c r="E171" s="639"/>
      <c r="F171" s="564" t="s">
        <v>767</v>
      </c>
      <c r="G171" s="56" t="s">
        <v>1014</v>
      </c>
      <c r="H171" s="38"/>
      <c r="I171" s="37"/>
      <c r="J171" s="37"/>
      <c r="K171" s="1142"/>
      <c r="L171" s="75">
        <v>0</v>
      </c>
      <c r="M171" s="76"/>
      <c r="N171" s="192">
        <f t="shared" ref="N171:N184" si="46">SUM(L171:M171)</f>
        <v>0</v>
      </c>
      <c r="O171" s="139"/>
      <c r="P171" s="139"/>
      <c r="Q171" s="139"/>
      <c r="R171" s="139"/>
      <c r="S171" s="313"/>
      <c r="T171" s="313"/>
      <c r="U171" s="139"/>
      <c r="V171" s="315"/>
      <c r="W171" s="315"/>
      <c r="X171" s="139"/>
      <c r="Y171" s="744"/>
      <c r="Z171" s="744"/>
      <c r="AA171" s="744"/>
      <c r="AB171" s="139"/>
      <c r="AC171" s="145">
        <f>L171+P171+S171+V171</f>
        <v>0</v>
      </c>
      <c r="AD171" s="145">
        <f>M171+Q171+T171+W171</f>
        <v>0</v>
      </c>
      <c r="AE171" s="1295">
        <f>SUM(AC171:AD171)</f>
        <v>0</v>
      </c>
      <c r="AF171" s="38"/>
      <c r="AG171" s="695"/>
      <c r="AH171" s="695"/>
      <c r="AI171" s="695"/>
    </row>
    <row r="172" spans="1:35" x14ac:dyDescent="0.2">
      <c r="A172" s="307" t="s">
        <v>824</v>
      </c>
      <c r="B172" s="52" t="s">
        <v>353</v>
      </c>
      <c r="C172" s="52" t="s">
        <v>131</v>
      </c>
      <c r="D172" s="56" t="s">
        <v>865</v>
      </c>
      <c r="E172" s="639" t="s">
        <v>1568</v>
      </c>
      <c r="F172" s="564" t="s">
        <v>767</v>
      </c>
      <c r="G172" s="56" t="s">
        <v>1014</v>
      </c>
      <c r="H172" s="38"/>
      <c r="I172" s="37"/>
      <c r="J172" s="37"/>
      <c r="K172" s="953"/>
      <c r="L172" s="75"/>
      <c r="M172" s="76"/>
      <c r="N172" s="192"/>
      <c r="O172" s="139"/>
      <c r="P172" s="139"/>
      <c r="Q172" s="139"/>
      <c r="R172" s="139"/>
      <c r="S172" s="313"/>
      <c r="T172" s="313"/>
      <c r="U172" s="139"/>
      <c r="V172" s="315"/>
      <c r="W172" s="315"/>
      <c r="X172" s="139"/>
      <c r="Y172" s="744"/>
      <c r="Z172" s="744"/>
      <c r="AA172" s="744"/>
      <c r="AB172" s="139"/>
      <c r="AC172" s="145">
        <f t="shared" ref="AC172:AC179" si="47">L172+P172+S172+V172</f>
        <v>0</v>
      </c>
      <c r="AD172" s="145">
        <f t="shared" ref="AD172:AD179" si="48">M172+Q172+T172+W172</f>
        <v>0</v>
      </c>
      <c r="AE172" s="1295">
        <f t="shared" ref="AE172:AE179" si="49">SUM(AC172:AD172)</f>
        <v>0</v>
      </c>
      <c r="AF172" s="38"/>
      <c r="AG172" s="695"/>
      <c r="AH172" s="695"/>
      <c r="AI172" s="695"/>
    </row>
    <row r="173" spans="1:35" x14ac:dyDescent="0.2">
      <c r="A173" s="301" t="s">
        <v>824</v>
      </c>
      <c r="B173" s="52" t="s">
        <v>755</v>
      </c>
      <c r="C173" s="52" t="s">
        <v>185</v>
      </c>
      <c r="D173" s="56" t="s">
        <v>867</v>
      </c>
      <c r="E173" s="639" t="s">
        <v>1569</v>
      </c>
      <c r="F173" s="564" t="s">
        <v>767</v>
      </c>
      <c r="G173" s="56" t="s">
        <v>1014</v>
      </c>
      <c r="H173" s="38"/>
      <c r="I173" s="37"/>
      <c r="J173" s="37"/>
      <c r="K173" s="953"/>
      <c r="L173" s="75"/>
      <c r="M173" s="76"/>
      <c r="N173" s="192"/>
      <c r="O173" s="139"/>
      <c r="P173" s="139"/>
      <c r="Q173" s="139"/>
      <c r="R173" s="139"/>
      <c r="S173" s="313"/>
      <c r="T173" s="313"/>
      <c r="U173" s="139"/>
      <c r="V173" s="315"/>
      <c r="W173" s="315"/>
      <c r="X173" s="139"/>
      <c r="Y173" s="744"/>
      <c r="Z173" s="744"/>
      <c r="AA173" s="744"/>
      <c r="AB173" s="139"/>
      <c r="AC173" s="145">
        <f t="shared" si="47"/>
        <v>0</v>
      </c>
      <c r="AD173" s="145">
        <f t="shared" si="48"/>
        <v>0</v>
      </c>
      <c r="AE173" s="1295">
        <f t="shared" si="49"/>
        <v>0</v>
      </c>
      <c r="AF173" s="38"/>
      <c r="AG173" s="695"/>
      <c r="AH173" s="695"/>
      <c r="AI173" s="695"/>
    </row>
    <row r="174" spans="1:35" x14ac:dyDescent="0.2">
      <c r="A174" s="301" t="s">
        <v>824</v>
      </c>
      <c r="B174" s="52" t="s">
        <v>117</v>
      </c>
      <c r="C174" s="52" t="s">
        <v>648</v>
      </c>
      <c r="D174" s="56" t="s">
        <v>869</v>
      </c>
      <c r="E174" s="639" t="s">
        <v>1642</v>
      </c>
      <c r="F174" s="564" t="s">
        <v>767</v>
      </c>
      <c r="G174" s="56" t="s">
        <v>1014</v>
      </c>
      <c r="H174" s="38"/>
      <c r="I174" s="37"/>
      <c r="J174" s="37"/>
      <c r="K174" s="953"/>
      <c r="L174" s="75"/>
      <c r="M174" s="76"/>
      <c r="N174" s="192"/>
      <c r="O174" s="139"/>
      <c r="P174" s="139"/>
      <c r="Q174" s="139"/>
      <c r="R174" s="139"/>
      <c r="S174" s="313"/>
      <c r="T174" s="595"/>
      <c r="U174" s="139"/>
      <c r="V174" s="315"/>
      <c r="W174" s="315"/>
      <c r="X174" s="139"/>
      <c r="Y174" s="744"/>
      <c r="Z174" s="744"/>
      <c r="AA174" s="744"/>
      <c r="AB174" s="139"/>
      <c r="AC174" s="145">
        <f>L174+P174+S174+V174</f>
        <v>0</v>
      </c>
      <c r="AD174" s="145">
        <f>M174+Q174+T174+W174</f>
        <v>0</v>
      </c>
      <c r="AE174" s="1295">
        <f>SUM(AC174:AD174)</f>
        <v>0</v>
      </c>
      <c r="AF174" s="38"/>
      <c r="AG174" s="695"/>
      <c r="AH174" s="695"/>
      <c r="AI174" s="695"/>
    </row>
    <row r="175" spans="1:35" x14ac:dyDescent="0.2">
      <c r="A175" s="301" t="s">
        <v>824</v>
      </c>
      <c r="B175" s="52" t="s">
        <v>475</v>
      </c>
      <c r="C175" s="52" t="s">
        <v>363</v>
      </c>
      <c r="D175" s="56" t="s">
        <v>852</v>
      </c>
      <c r="E175" s="639" t="s">
        <v>1643</v>
      </c>
      <c r="F175" s="564" t="s">
        <v>767</v>
      </c>
      <c r="G175" s="56" t="s">
        <v>1014</v>
      </c>
      <c r="H175" s="38"/>
      <c r="I175" s="37"/>
      <c r="J175" s="37"/>
      <c r="K175" s="953"/>
      <c r="L175" s="75"/>
      <c r="M175" s="76"/>
      <c r="N175" s="192"/>
      <c r="O175" s="139"/>
      <c r="P175" s="139"/>
      <c r="Q175" s="139"/>
      <c r="R175" s="139"/>
      <c r="S175" s="313"/>
      <c r="T175" s="313"/>
      <c r="U175" s="139"/>
      <c r="V175" s="315"/>
      <c r="W175" s="315"/>
      <c r="X175" s="139"/>
      <c r="Y175" s="744"/>
      <c r="Z175" s="744"/>
      <c r="AA175" s="744"/>
      <c r="AB175" s="139"/>
      <c r="AC175" s="145">
        <f t="shared" si="47"/>
        <v>0</v>
      </c>
      <c r="AD175" s="145">
        <f t="shared" si="48"/>
        <v>0</v>
      </c>
      <c r="AE175" s="1295">
        <f t="shared" si="49"/>
        <v>0</v>
      </c>
      <c r="AF175" s="38"/>
      <c r="AG175" s="695"/>
      <c r="AH175" s="695"/>
      <c r="AI175" s="695"/>
    </row>
    <row r="176" spans="1:35" x14ac:dyDescent="0.2">
      <c r="A176" s="301"/>
      <c r="B176" s="134"/>
      <c r="C176" s="134"/>
      <c r="D176" s="64"/>
      <c r="E176" s="1272"/>
      <c r="F176" s="135"/>
      <c r="G176" s="56"/>
      <c r="H176" s="38"/>
      <c r="I176" s="37"/>
      <c r="J176" s="37"/>
      <c r="K176" s="953"/>
      <c r="L176" s="75"/>
      <c r="M176" s="76"/>
      <c r="N176" s="192"/>
      <c r="O176" s="139"/>
      <c r="P176" s="139"/>
      <c r="Q176" s="139"/>
      <c r="R176" s="139"/>
      <c r="S176" s="313"/>
      <c r="T176" s="595"/>
      <c r="U176" s="139"/>
      <c r="V176" s="315"/>
      <c r="W176" s="315"/>
      <c r="X176" s="139"/>
      <c r="Y176" s="744"/>
      <c r="Z176" s="744"/>
      <c r="AA176" s="744"/>
      <c r="AB176" s="139"/>
      <c r="AC176" s="145"/>
      <c r="AD176" s="145"/>
      <c r="AE176" s="1295"/>
      <c r="AF176" s="38"/>
      <c r="AG176" s="695"/>
      <c r="AH176" s="695"/>
      <c r="AI176" s="695"/>
    </row>
    <row r="177" spans="1:37" x14ac:dyDescent="0.2">
      <c r="A177" s="301" t="s">
        <v>824</v>
      </c>
      <c r="B177" s="52" t="s">
        <v>224</v>
      </c>
      <c r="C177" s="52" t="s">
        <v>298</v>
      </c>
      <c r="D177" s="56" t="s">
        <v>845</v>
      </c>
      <c r="E177" s="639" t="s">
        <v>1644</v>
      </c>
      <c r="F177" s="564" t="s">
        <v>771</v>
      </c>
      <c r="G177" s="56" t="s">
        <v>1014</v>
      </c>
      <c r="H177" s="38"/>
      <c r="I177" s="37"/>
      <c r="J177" s="37"/>
      <c r="K177" s="953"/>
      <c r="L177" s="75"/>
      <c r="M177" s="76"/>
      <c r="N177" s="192"/>
      <c r="O177" s="139"/>
      <c r="P177" s="139"/>
      <c r="Q177" s="139"/>
      <c r="R177" s="139"/>
      <c r="S177" s="313"/>
      <c r="T177" s="313"/>
      <c r="U177" s="139"/>
      <c r="V177" s="315"/>
      <c r="W177" s="315"/>
      <c r="X177" s="139"/>
      <c r="Y177" s="696">
        <f t="shared" ref="Y177:Z184" si="50">L177+P177+S177+V177</f>
        <v>0</v>
      </c>
      <c r="Z177" s="696">
        <f t="shared" si="50"/>
        <v>0</v>
      </c>
      <c r="AA177" s="696">
        <f t="shared" ref="AA177:AA184" si="51">SUM(Y177:Z177)</f>
        <v>0</v>
      </c>
      <c r="AB177" s="139"/>
      <c r="AC177" s="145">
        <f t="shared" si="47"/>
        <v>0</v>
      </c>
      <c r="AD177" s="145">
        <f t="shared" si="48"/>
        <v>0</v>
      </c>
      <c r="AE177" s="1295">
        <f t="shared" si="49"/>
        <v>0</v>
      </c>
      <c r="AF177" s="38"/>
      <c r="AG177" s="702">
        <f t="shared" ref="AG177:AH184" si="52">Y177-AC177</f>
        <v>0</v>
      </c>
      <c r="AH177" s="702">
        <f t="shared" si="52"/>
        <v>0</v>
      </c>
      <c r="AI177" s="696">
        <f t="shared" ref="AI177:AI184" si="53">SUM(AG177:AH177)</f>
        <v>0</v>
      </c>
    </row>
    <row r="178" spans="1:37" x14ac:dyDescent="0.2">
      <c r="A178" s="301" t="s">
        <v>824</v>
      </c>
      <c r="B178" s="27" t="s">
        <v>195</v>
      </c>
      <c r="C178" s="52" t="s">
        <v>196</v>
      </c>
      <c r="D178" s="56" t="s">
        <v>876</v>
      </c>
      <c r="E178" s="1258"/>
      <c r="F178" s="564" t="s">
        <v>772</v>
      </c>
      <c r="G178" s="56" t="s">
        <v>1014</v>
      </c>
      <c r="H178" s="38"/>
      <c r="I178" s="37"/>
      <c r="J178" s="37"/>
      <c r="K178" s="953"/>
      <c r="L178" s="75"/>
      <c r="M178" s="76"/>
      <c r="N178" s="192"/>
      <c r="O178" s="139"/>
      <c r="P178" s="139"/>
      <c r="Q178" s="139"/>
      <c r="R178" s="139"/>
      <c r="S178" s="313"/>
      <c r="T178" s="595"/>
      <c r="U178" s="139"/>
      <c r="V178" s="315"/>
      <c r="W178" s="315"/>
      <c r="X178" s="139"/>
      <c r="Y178" s="696">
        <f t="shared" si="50"/>
        <v>0</v>
      </c>
      <c r="Z178" s="696">
        <f t="shared" si="50"/>
        <v>0</v>
      </c>
      <c r="AA178" s="696">
        <f t="shared" si="51"/>
        <v>0</v>
      </c>
      <c r="AB178" s="139"/>
      <c r="AC178" s="145">
        <f t="shared" si="47"/>
        <v>0</v>
      </c>
      <c r="AD178" s="145">
        <f t="shared" si="48"/>
        <v>0</v>
      </c>
      <c r="AE178" s="1295">
        <f t="shared" si="49"/>
        <v>0</v>
      </c>
      <c r="AF178" s="38"/>
      <c r="AG178" s="702">
        <f t="shared" si="52"/>
        <v>0</v>
      </c>
      <c r="AH178" s="702">
        <f t="shared" si="52"/>
        <v>0</v>
      </c>
      <c r="AI178" s="696">
        <f t="shared" si="53"/>
        <v>0</v>
      </c>
    </row>
    <row r="179" spans="1:37" x14ac:dyDescent="0.2">
      <c r="A179" s="301" t="s">
        <v>824</v>
      </c>
      <c r="B179" s="52" t="s">
        <v>153</v>
      </c>
      <c r="C179" s="52" t="s">
        <v>337</v>
      </c>
      <c r="D179" s="56" t="s">
        <v>846</v>
      </c>
      <c r="E179" s="639" t="s">
        <v>1635</v>
      </c>
      <c r="F179" s="564" t="s">
        <v>774</v>
      </c>
      <c r="G179" s="56" t="s">
        <v>1014</v>
      </c>
      <c r="H179" s="38"/>
      <c r="I179" s="37"/>
      <c r="J179" s="37"/>
      <c r="K179" s="953"/>
      <c r="L179" s="75"/>
      <c r="M179" s="76"/>
      <c r="N179" s="192">
        <f t="shared" si="46"/>
        <v>0</v>
      </c>
      <c r="O179" s="139"/>
      <c r="P179" s="139"/>
      <c r="Q179" s="139"/>
      <c r="R179" s="139"/>
      <c r="S179" s="313"/>
      <c r="T179" s="595"/>
      <c r="U179" s="139"/>
      <c r="V179" s="315"/>
      <c r="W179" s="315"/>
      <c r="X179" s="139"/>
      <c r="Y179" s="696">
        <f t="shared" si="50"/>
        <v>0</v>
      </c>
      <c r="Z179" s="696">
        <f t="shared" si="50"/>
        <v>0</v>
      </c>
      <c r="AA179" s="696">
        <f t="shared" si="51"/>
        <v>0</v>
      </c>
      <c r="AB179" s="139"/>
      <c r="AC179" s="145">
        <f t="shared" si="47"/>
        <v>0</v>
      </c>
      <c r="AD179" s="145">
        <f t="shared" si="48"/>
        <v>0</v>
      </c>
      <c r="AE179" s="1295">
        <f t="shared" si="49"/>
        <v>0</v>
      </c>
      <c r="AF179" s="38"/>
      <c r="AG179" s="702">
        <f t="shared" si="52"/>
        <v>0</v>
      </c>
      <c r="AH179" s="702">
        <f t="shared" si="52"/>
        <v>0</v>
      </c>
      <c r="AI179" s="696">
        <f t="shared" si="53"/>
        <v>0</v>
      </c>
    </row>
    <row r="180" spans="1:37" x14ac:dyDescent="0.2">
      <c r="A180" s="301" t="s">
        <v>824</v>
      </c>
      <c r="B180" s="27" t="s">
        <v>121</v>
      </c>
      <c r="C180" s="52" t="s">
        <v>94</v>
      </c>
      <c r="D180" s="140" t="s">
        <v>879</v>
      </c>
      <c r="E180" s="1258"/>
      <c r="F180" s="564" t="s">
        <v>774</v>
      </c>
      <c r="G180" s="56" t="s">
        <v>1014</v>
      </c>
      <c r="H180" s="38"/>
      <c r="I180" s="37"/>
      <c r="J180" s="37"/>
      <c r="K180" s="953"/>
      <c r="L180" s="145">
        <v>0</v>
      </c>
      <c r="M180" s="192"/>
      <c r="N180" s="192">
        <f t="shared" si="46"/>
        <v>0</v>
      </c>
      <c r="O180" s="134"/>
      <c r="P180" s="134"/>
      <c r="Q180" s="134"/>
      <c r="R180" s="134"/>
      <c r="S180" s="313"/>
      <c r="T180" s="134"/>
      <c r="U180" s="134"/>
      <c r="V180" s="315"/>
      <c r="W180" s="315"/>
      <c r="X180" s="134"/>
      <c r="Y180" s="696">
        <f t="shared" si="50"/>
        <v>0</v>
      </c>
      <c r="Z180" s="696">
        <f t="shared" si="50"/>
        <v>0</v>
      </c>
      <c r="AA180" s="696">
        <f t="shared" si="51"/>
        <v>0</v>
      </c>
      <c r="AB180" s="134"/>
      <c r="AC180" s="145">
        <f t="shared" ref="AC180:AD184" si="54">L180+P180+S180+V180</f>
        <v>0</v>
      </c>
      <c r="AD180" s="145">
        <f t="shared" si="54"/>
        <v>0</v>
      </c>
      <c r="AE180" s="1295">
        <f t="shared" ref="AE180:AE184" si="55">SUM(AC180:AD180)</f>
        <v>0</v>
      </c>
      <c r="AF180" s="38"/>
      <c r="AG180" s="702">
        <f t="shared" si="52"/>
        <v>0</v>
      </c>
      <c r="AH180" s="702">
        <f t="shared" si="52"/>
        <v>0</v>
      </c>
      <c r="AI180" s="696">
        <f t="shared" si="53"/>
        <v>0</v>
      </c>
    </row>
    <row r="181" spans="1:37" x14ac:dyDescent="0.2">
      <c r="A181" s="301" t="s">
        <v>824</v>
      </c>
      <c r="B181" s="27" t="s">
        <v>739</v>
      </c>
      <c r="C181" s="52" t="s">
        <v>333</v>
      </c>
      <c r="D181" s="349" t="s">
        <v>858</v>
      </c>
      <c r="E181" s="1258"/>
      <c r="F181" s="564" t="s">
        <v>774</v>
      </c>
      <c r="G181" s="56" t="s">
        <v>1014</v>
      </c>
      <c r="H181" s="38"/>
      <c r="I181" s="37"/>
      <c r="J181" s="37"/>
      <c r="K181" s="953"/>
      <c r="L181" s="145">
        <v>0</v>
      </c>
      <c r="M181" s="192"/>
      <c r="N181" s="192">
        <f t="shared" si="46"/>
        <v>0</v>
      </c>
      <c r="O181" s="134"/>
      <c r="P181" s="134"/>
      <c r="Q181" s="134"/>
      <c r="R181" s="134"/>
      <c r="S181" s="313"/>
      <c r="T181" s="134"/>
      <c r="U181" s="134"/>
      <c r="V181" s="315"/>
      <c r="W181" s="315"/>
      <c r="X181" s="134"/>
      <c r="Y181" s="696">
        <f t="shared" si="50"/>
        <v>0</v>
      </c>
      <c r="Z181" s="696">
        <f t="shared" si="50"/>
        <v>0</v>
      </c>
      <c r="AA181" s="696">
        <f t="shared" si="51"/>
        <v>0</v>
      </c>
      <c r="AB181" s="134"/>
      <c r="AC181" s="145">
        <f t="shared" si="54"/>
        <v>0</v>
      </c>
      <c r="AD181" s="145">
        <f t="shared" si="54"/>
        <v>0</v>
      </c>
      <c r="AE181" s="1295">
        <f t="shared" si="55"/>
        <v>0</v>
      </c>
      <c r="AF181" s="38"/>
      <c r="AG181" s="702">
        <f t="shared" si="52"/>
        <v>0</v>
      </c>
      <c r="AH181" s="702">
        <f t="shared" si="52"/>
        <v>0</v>
      </c>
      <c r="AI181" s="696">
        <f t="shared" si="53"/>
        <v>0</v>
      </c>
    </row>
    <row r="182" spans="1:37" x14ac:dyDescent="0.2">
      <c r="A182" s="301" t="s">
        <v>824</v>
      </c>
      <c r="B182" s="128" t="s">
        <v>253</v>
      </c>
      <c r="C182" s="128" t="s">
        <v>1515</v>
      </c>
      <c r="D182" s="129" t="s">
        <v>847</v>
      </c>
      <c r="E182" s="1276" t="s">
        <v>1639</v>
      </c>
      <c r="F182" s="564" t="s">
        <v>774</v>
      </c>
      <c r="G182" s="56" t="s">
        <v>1014</v>
      </c>
      <c r="H182" s="38"/>
      <c r="I182" s="37"/>
      <c r="J182" s="37"/>
      <c r="K182" s="953"/>
      <c r="L182" s="145">
        <v>0</v>
      </c>
      <c r="M182" s="192"/>
      <c r="N182" s="192">
        <f t="shared" si="46"/>
        <v>0</v>
      </c>
      <c r="O182" s="134"/>
      <c r="P182" s="134"/>
      <c r="Q182" s="134"/>
      <c r="R182" s="134"/>
      <c r="S182" s="313"/>
      <c r="T182" s="134"/>
      <c r="U182" s="134"/>
      <c r="V182" s="315"/>
      <c r="W182" s="315"/>
      <c r="X182" s="134"/>
      <c r="Y182" s="696">
        <f t="shared" si="50"/>
        <v>0</v>
      </c>
      <c r="Z182" s="696">
        <f t="shared" si="50"/>
        <v>0</v>
      </c>
      <c r="AA182" s="696">
        <f t="shared" si="51"/>
        <v>0</v>
      </c>
      <c r="AB182" s="134"/>
      <c r="AC182" s="145">
        <f t="shared" si="54"/>
        <v>0</v>
      </c>
      <c r="AD182" s="145">
        <f t="shared" si="54"/>
        <v>0</v>
      </c>
      <c r="AE182" s="1295">
        <f t="shared" si="55"/>
        <v>0</v>
      </c>
      <c r="AF182" s="38"/>
      <c r="AG182" s="702">
        <f t="shared" si="52"/>
        <v>0</v>
      </c>
      <c r="AH182" s="702">
        <f t="shared" si="52"/>
        <v>0</v>
      </c>
      <c r="AI182" s="696">
        <f t="shared" si="53"/>
        <v>0</v>
      </c>
    </row>
    <row r="183" spans="1:37" x14ac:dyDescent="0.2">
      <c r="A183" s="301" t="s">
        <v>824</v>
      </c>
      <c r="B183" s="52" t="s">
        <v>658</v>
      </c>
      <c r="C183" s="52" t="s">
        <v>135</v>
      </c>
      <c r="D183" s="56" t="s">
        <v>841</v>
      </c>
      <c r="E183" s="639" t="s">
        <v>1640</v>
      </c>
      <c r="F183" s="564" t="s">
        <v>774</v>
      </c>
      <c r="G183" s="56" t="s">
        <v>1014</v>
      </c>
      <c r="H183" s="38"/>
      <c r="I183" s="37"/>
      <c r="J183" s="37"/>
      <c r="K183" s="953"/>
      <c r="L183" s="145"/>
      <c r="M183" s="192"/>
      <c r="N183" s="192">
        <f t="shared" si="46"/>
        <v>0</v>
      </c>
      <c r="O183" s="134"/>
      <c r="P183" s="134"/>
      <c r="Q183" s="134"/>
      <c r="R183" s="134"/>
      <c r="S183" s="313"/>
      <c r="T183" s="142"/>
      <c r="U183" s="134"/>
      <c r="V183" s="315"/>
      <c r="W183" s="315"/>
      <c r="X183" s="134"/>
      <c r="Y183" s="696">
        <f t="shared" si="50"/>
        <v>0</v>
      </c>
      <c r="Z183" s="696">
        <f t="shared" si="50"/>
        <v>0</v>
      </c>
      <c r="AA183" s="696">
        <f t="shared" si="51"/>
        <v>0</v>
      </c>
      <c r="AB183" s="134"/>
      <c r="AC183" s="145">
        <f t="shared" si="54"/>
        <v>0</v>
      </c>
      <c r="AD183" s="145">
        <f t="shared" si="54"/>
        <v>0</v>
      </c>
      <c r="AE183" s="1295">
        <f t="shared" si="55"/>
        <v>0</v>
      </c>
      <c r="AF183" s="38"/>
      <c r="AG183" s="702">
        <f t="shared" si="52"/>
        <v>0</v>
      </c>
      <c r="AH183" s="702">
        <f t="shared" si="52"/>
        <v>0</v>
      </c>
      <c r="AI183" s="696">
        <f t="shared" si="53"/>
        <v>0</v>
      </c>
    </row>
    <row r="184" spans="1:37" x14ac:dyDescent="0.2">
      <c r="A184" s="301" t="s">
        <v>824</v>
      </c>
      <c r="B184" s="52" t="s">
        <v>453</v>
      </c>
      <c r="C184" s="52" t="s">
        <v>273</v>
      </c>
      <c r="D184" s="56">
        <v>5521937</v>
      </c>
      <c r="E184" s="639"/>
      <c r="F184" s="56"/>
      <c r="G184" s="56" t="s">
        <v>1014</v>
      </c>
      <c r="H184" s="38"/>
      <c r="I184" s="37"/>
      <c r="J184" s="37"/>
      <c r="K184" s="953"/>
      <c r="L184" s="145">
        <v>0</v>
      </c>
      <c r="M184" s="192"/>
      <c r="N184" s="192">
        <f t="shared" si="46"/>
        <v>0</v>
      </c>
      <c r="O184" s="52"/>
      <c r="P184" s="52"/>
      <c r="Q184" s="52"/>
      <c r="R184" s="52"/>
      <c r="S184" s="313"/>
      <c r="T184" s="139"/>
      <c r="U184" s="52"/>
      <c r="V184" s="315"/>
      <c r="W184" s="315"/>
      <c r="X184" s="112"/>
      <c r="Y184" s="696">
        <f t="shared" si="50"/>
        <v>0</v>
      </c>
      <c r="Z184" s="696">
        <f t="shared" si="50"/>
        <v>0</v>
      </c>
      <c r="AA184" s="696">
        <f t="shared" si="51"/>
        <v>0</v>
      </c>
      <c r="AB184" s="112"/>
      <c r="AC184" s="145">
        <f t="shared" si="54"/>
        <v>0</v>
      </c>
      <c r="AD184" s="145">
        <f t="shared" si="54"/>
        <v>0</v>
      </c>
      <c r="AE184" s="1295">
        <f t="shared" si="55"/>
        <v>0</v>
      </c>
      <c r="AF184" s="38"/>
      <c r="AG184" s="702">
        <f t="shared" si="52"/>
        <v>0</v>
      </c>
      <c r="AH184" s="702">
        <f t="shared" si="52"/>
        <v>0</v>
      </c>
      <c r="AI184" s="696">
        <f t="shared" si="53"/>
        <v>0</v>
      </c>
    </row>
    <row r="185" spans="1:37" x14ac:dyDescent="0.2">
      <c r="A185" s="307"/>
      <c r="B185" s="52"/>
      <c r="C185" s="94"/>
      <c r="D185" s="56"/>
      <c r="E185" s="639"/>
      <c r="F185" s="56"/>
      <c r="G185" s="56"/>
      <c r="H185" s="38"/>
      <c r="I185" s="37"/>
      <c r="J185" s="37"/>
      <c r="K185" s="953"/>
      <c r="L185" s="37"/>
      <c r="M185" s="37"/>
      <c r="N185" s="37"/>
      <c r="O185" s="94"/>
      <c r="P185" s="94"/>
      <c r="Q185" s="94"/>
      <c r="R185" s="94"/>
      <c r="S185" s="94"/>
      <c r="T185" s="94"/>
      <c r="U185" s="94"/>
      <c r="V185" s="312"/>
      <c r="W185" s="37"/>
      <c r="X185" s="94"/>
      <c r="Y185" s="710"/>
      <c r="Z185" s="710"/>
      <c r="AA185" s="710"/>
      <c r="AB185" s="94"/>
      <c r="AC185" s="37"/>
      <c r="AD185" s="37"/>
      <c r="AE185" s="37"/>
      <c r="AF185" s="38"/>
      <c r="AG185" s="695"/>
      <c r="AH185" s="695"/>
      <c r="AI185" s="695"/>
    </row>
    <row r="186" spans="1:37" x14ac:dyDescent="0.2">
      <c r="A186" s="307"/>
      <c r="B186" s="52"/>
      <c r="C186" s="105" t="s">
        <v>473</v>
      </c>
      <c r="D186" s="56"/>
      <c r="E186" s="639"/>
      <c r="F186" s="56"/>
      <c r="G186" s="56"/>
      <c r="H186" s="38"/>
      <c r="I186" s="37"/>
      <c r="J186" s="37"/>
      <c r="K186" s="953"/>
      <c r="L186" s="37">
        <f>SUM(L171:L184)</f>
        <v>0</v>
      </c>
      <c r="M186" s="37"/>
      <c r="N186" s="37">
        <f>SUM(N171:N184)</f>
        <v>0</v>
      </c>
      <c r="O186" s="94"/>
      <c r="P186" s="37">
        <f>SUM(P171:P184)</f>
        <v>0</v>
      </c>
      <c r="Q186" s="37">
        <f>SUM(Q171:Q184)</f>
        <v>0</v>
      </c>
      <c r="R186" s="94"/>
      <c r="S186" s="312">
        <f>SUM(S171:S185)</f>
        <v>0</v>
      </c>
      <c r="T186" s="312">
        <f>SUM(T171:T185)</f>
        <v>0</v>
      </c>
      <c r="U186" s="94"/>
      <c r="V186" s="312">
        <f>SUM(V171:V184)</f>
        <v>0</v>
      </c>
      <c r="W186" s="312">
        <f>SUM(W171:W184)</f>
        <v>0</v>
      </c>
      <c r="X186" s="94"/>
      <c r="Y186" s="758">
        <f>SUM(Y171:Y185)</f>
        <v>0</v>
      </c>
      <c r="Z186" s="758">
        <f>SUM(Z171:Z185)</f>
        <v>0</v>
      </c>
      <c r="AA186" s="758">
        <f>SUM(Y186:Z186)</f>
        <v>0</v>
      </c>
      <c r="AB186" s="94"/>
      <c r="AC186" s="312">
        <f>SUM(AC171:AC185)</f>
        <v>0</v>
      </c>
      <c r="AD186" s="312">
        <f>SUM(AD171:AD185)</f>
        <v>0</v>
      </c>
      <c r="AE186" s="312">
        <f>SUM(AC186:AD186)</f>
        <v>0</v>
      </c>
      <c r="AF186" s="38"/>
      <c r="AG186" s="758">
        <f>SUM(AG171:AG185)</f>
        <v>0</v>
      </c>
      <c r="AH186" s="758">
        <f>SUM(AH171:AH185)</f>
        <v>0</v>
      </c>
      <c r="AI186" s="758">
        <f>SUM(AG186:AH186)</f>
        <v>0</v>
      </c>
      <c r="AJ186" s="279">
        <f>2099.154-AE160-AE186</f>
        <v>2099.154</v>
      </c>
      <c r="AK186" s="96" t="s">
        <v>1668</v>
      </c>
    </row>
    <row r="187" spans="1:37" x14ac:dyDescent="0.2">
      <c r="A187" s="307"/>
      <c r="B187" s="52"/>
      <c r="C187" s="105"/>
      <c r="D187" s="56"/>
      <c r="E187" s="639"/>
      <c r="F187" s="56"/>
      <c r="G187" s="56"/>
      <c r="H187" s="38"/>
      <c r="I187" s="37"/>
      <c r="J187" s="37"/>
      <c r="K187" s="953"/>
      <c r="L187" s="37"/>
      <c r="M187" s="37"/>
      <c r="N187" s="37"/>
      <c r="O187" s="94"/>
      <c r="P187" s="94"/>
      <c r="Q187" s="94"/>
      <c r="R187" s="94"/>
      <c r="S187" s="94"/>
      <c r="T187" s="94"/>
      <c r="U187" s="94"/>
      <c r="V187" s="312"/>
      <c r="W187" s="37"/>
      <c r="X187" s="94"/>
      <c r="Y187" s="710"/>
      <c r="Z187" s="710"/>
      <c r="AA187" s="710"/>
      <c r="AB187" s="94"/>
      <c r="AC187" s="37"/>
      <c r="AD187" s="37"/>
      <c r="AE187" s="37"/>
      <c r="AF187" s="38"/>
      <c r="AG187" s="695"/>
      <c r="AH187" s="695"/>
      <c r="AI187" s="695"/>
    </row>
    <row r="188" spans="1:37" x14ac:dyDescent="0.2">
      <c r="A188" s="301" t="s">
        <v>824</v>
      </c>
      <c r="B188" s="128" t="s">
        <v>1019</v>
      </c>
      <c r="C188" s="128" t="s">
        <v>1020</v>
      </c>
      <c r="D188" s="129" t="s">
        <v>1021</v>
      </c>
      <c r="E188" s="1261"/>
      <c r="F188" s="564" t="s">
        <v>640</v>
      </c>
      <c r="G188" s="117" t="s">
        <v>1014</v>
      </c>
      <c r="H188" s="38"/>
      <c r="I188" s="37"/>
      <c r="J188" s="37"/>
      <c r="K188" s="1142"/>
      <c r="L188" s="174"/>
      <c r="M188" s="174"/>
      <c r="N188" s="461">
        <f>SUM(L188:M188)</f>
        <v>0</v>
      </c>
      <c r="O188" s="128"/>
      <c r="P188" s="128"/>
      <c r="Q188" s="128"/>
      <c r="R188" s="128"/>
      <c r="S188" s="313"/>
      <c r="T188" s="128"/>
      <c r="U188" s="128"/>
      <c r="V188" s="128"/>
      <c r="W188" s="128"/>
      <c r="X188" s="128"/>
      <c r="Y188" s="696">
        <f>L188+P188+S188+V188</f>
        <v>0</v>
      </c>
      <c r="Z188" s="696"/>
      <c r="AA188" s="696">
        <f>SUM(Y188:Z188)</f>
        <v>0</v>
      </c>
      <c r="AB188" s="128"/>
      <c r="AC188" s="174">
        <f>L188+P188+S188+V188</f>
        <v>0</v>
      </c>
      <c r="AD188" s="174"/>
      <c r="AE188" s="174">
        <f>SUM(AC188:AD188)</f>
        <v>0</v>
      </c>
      <c r="AF188" s="38"/>
      <c r="AG188" s="702">
        <f>Y188-AC188</f>
        <v>0</v>
      </c>
      <c r="AH188" s="702"/>
      <c r="AI188" s="696">
        <f>SUM(AG188:AH188)</f>
        <v>0</v>
      </c>
    </row>
    <row r="189" spans="1:37" x14ac:dyDescent="0.2">
      <c r="A189" s="301"/>
      <c r="B189" s="128"/>
      <c r="C189" s="128"/>
      <c r="D189" s="129"/>
      <c r="E189" s="1261"/>
      <c r="F189" s="129"/>
      <c r="G189" s="129"/>
      <c r="H189" s="38"/>
      <c r="I189" s="37"/>
      <c r="J189" s="37"/>
      <c r="K189" s="927"/>
      <c r="L189" s="174"/>
      <c r="M189" s="174"/>
      <c r="N189" s="174"/>
      <c r="O189" s="128"/>
      <c r="P189" s="128"/>
      <c r="Q189" s="128"/>
      <c r="R189" s="128"/>
      <c r="S189" s="128"/>
      <c r="T189" s="128"/>
      <c r="U189" s="128"/>
      <c r="V189" s="128"/>
      <c r="W189" s="128"/>
      <c r="X189" s="128"/>
      <c r="Y189" s="729"/>
      <c r="Z189" s="729"/>
      <c r="AA189" s="729"/>
      <c r="AB189" s="128"/>
      <c r="AC189" s="174"/>
      <c r="AD189" s="174"/>
      <c r="AE189" s="174"/>
      <c r="AF189" s="38"/>
      <c r="AG189" s="695"/>
      <c r="AH189" s="695"/>
      <c r="AI189" s="695"/>
    </row>
    <row r="190" spans="1:37" x14ac:dyDescent="0.2">
      <c r="A190" s="128"/>
      <c r="B190" s="128"/>
      <c r="C190" s="351" t="s">
        <v>761</v>
      </c>
      <c r="D190" s="129"/>
      <c r="E190" s="1261"/>
      <c r="F190" s="129"/>
      <c r="G190" s="129"/>
      <c r="H190" s="38"/>
      <c r="I190" s="37"/>
      <c r="J190" s="37"/>
      <c r="K190" s="927"/>
      <c r="L190" s="283">
        <f>SUM(L188:L189)</f>
        <v>0</v>
      </c>
      <c r="M190" s="341"/>
      <c r="N190" s="283">
        <f>SUM(N188:N189)</f>
        <v>0</v>
      </c>
      <c r="O190" s="341"/>
      <c r="P190" s="283">
        <f>SUM(P188:P189)</f>
        <v>0</v>
      </c>
      <c r="Q190" s="341"/>
      <c r="R190" s="341"/>
      <c r="S190" s="283">
        <f>SUM(S188:S189)</f>
        <v>0</v>
      </c>
      <c r="T190" s="128"/>
      <c r="U190" s="128"/>
      <c r="V190" s="128"/>
      <c r="W190" s="128"/>
      <c r="X190" s="128"/>
      <c r="Y190" s="733">
        <f>SUM(Y188:Y189)</f>
        <v>0</v>
      </c>
      <c r="Z190" s="696"/>
      <c r="AA190" s="733">
        <f>SUM(AA188:AA189)</f>
        <v>0</v>
      </c>
      <c r="AB190" s="128"/>
      <c r="AC190" s="283">
        <f>SUM(AC188:AC189)</f>
        <v>0</v>
      </c>
      <c r="AD190" s="174"/>
      <c r="AE190" s="283">
        <f>SUM(AE188:AE189)</f>
        <v>0</v>
      </c>
      <c r="AF190" s="38"/>
      <c r="AG190" s="733">
        <f>SUM(AG188:AG189)</f>
        <v>0</v>
      </c>
      <c r="AH190" s="696"/>
      <c r="AI190" s="733">
        <f>SUM(AI188:AI189)</f>
        <v>0</v>
      </c>
    </row>
    <row r="191" spans="1:37" x14ac:dyDescent="0.2">
      <c r="A191" s="128"/>
      <c r="B191" s="128"/>
      <c r="C191" s="128"/>
      <c r="D191" s="129"/>
      <c r="E191" s="1261"/>
      <c r="F191" s="129"/>
      <c r="G191" s="129"/>
      <c r="H191" s="38"/>
      <c r="I191" s="37"/>
      <c r="J191" s="37"/>
      <c r="K191" s="927"/>
      <c r="L191" s="174"/>
      <c r="M191" s="174"/>
      <c r="N191" s="174"/>
      <c r="O191" s="128"/>
      <c r="P191" s="128"/>
      <c r="Q191" s="128"/>
      <c r="R191" s="128"/>
      <c r="S191" s="128"/>
      <c r="T191" s="128"/>
      <c r="U191" s="128"/>
      <c r="V191" s="128"/>
      <c r="W191" s="128"/>
      <c r="X191" s="128"/>
      <c r="Y191" s="729"/>
      <c r="Z191" s="729"/>
      <c r="AA191" s="729"/>
      <c r="AB191" s="128"/>
      <c r="AC191" s="174"/>
      <c r="AD191" s="174"/>
      <c r="AE191" s="174"/>
      <c r="AF191" s="38"/>
      <c r="AG191" s="695"/>
      <c r="AH191" s="695"/>
      <c r="AI191" s="695"/>
    </row>
    <row r="192" spans="1:37" x14ac:dyDescent="0.2">
      <c r="A192" s="301" t="s">
        <v>824</v>
      </c>
      <c r="B192" s="128" t="s">
        <v>1025</v>
      </c>
      <c r="C192" s="128" t="s">
        <v>1026</v>
      </c>
      <c r="D192" s="129" t="s">
        <v>1027</v>
      </c>
      <c r="E192" s="1261"/>
      <c r="F192" s="564" t="s">
        <v>18</v>
      </c>
      <c r="G192" s="117" t="s">
        <v>1014</v>
      </c>
      <c r="H192" s="38"/>
      <c r="I192" s="37"/>
      <c r="J192" s="37"/>
      <c r="K192" s="1142"/>
      <c r="L192" s="174"/>
      <c r="M192" s="174"/>
      <c r="N192" s="461">
        <f>SUM(L192:M192)</f>
        <v>0</v>
      </c>
      <c r="O192" s="128"/>
      <c r="P192" s="128"/>
      <c r="Q192" s="128"/>
      <c r="R192" s="128"/>
      <c r="S192" s="313"/>
      <c r="T192" s="128"/>
      <c r="U192" s="128"/>
      <c r="V192" s="128"/>
      <c r="W192" s="128"/>
      <c r="X192" s="128"/>
      <c r="Y192" s="696">
        <f>L192+P192+S192+V192</f>
        <v>0</v>
      </c>
      <c r="Z192" s="696"/>
      <c r="AA192" s="696">
        <f>SUM(Y192:Z192)</f>
        <v>0</v>
      </c>
      <c r="AB192" s="128"/>
      <c r="AC192" s="174">
        <f>L192+P192+S192+V192</f>
        <v>0</v>
      </c>
      <c r="AD192" s="174"/>
      <c r="AE192" s="174">
        <f>SUM(AC192:AD192)</f>
        <v>0</v>
      </c>
      <c r="AF192" s="38"/>
      <c r="AG192" s="702">
        <f>Y192-AC192</f>
        <v>0</v>
      </c>
      <c r="AH192" s="702"/>
      <c r="AI192" s="696">
        <f>SUM(AG192:AH192)</f>
        <v>0</v>
      </c>
    </row>
    <row r="193" spans="1:36" x14ac:dyDescent="0.2">
      <c r="A193" s="301" t="s">
        <v>824</v>
      </c>
      <c r="B193" s="128" t="s">
        <v>1023</v>
      </c>
      <c r="C193" s="128" t="s">
        <v>1022</v>
      </c>
      <c r="D193" s="129" t="s">
        <v>1024</v>
      </c>
      <c r="E193" s="1261"/>
      <c r="F193" s="564" t="s">
        <v>18</v>
      </c>
      <c r="G193" s="117" t="s">
        <v>1014</v>
      </c>
      <c r="H193" s="38"/>
      <c r="I193" s="37"/>
      <c r="J193" s="37"/>
      <c r="K193" s="1142"/>
      <c r="L193" s="174"/>
      <c r="M193" s="174"/>
      <c r="N193" s="461">
        <f>SUM(L193:M193)</f>
        <v>0</v>
      </c>
      <c r="O193" s="128"/>
      <c r="P193" s="128"/>
      <c r="Q193" s="128"/>
      <c r="R193" s="128"/>
      <c r="S193" s="313"/>
      <c r="T193" s="128"/>
      <c r="U193" s="128"/>
      <c r="V193" s="128"/>
      <c r="W193" s="128"/>
      <c r="X193" s="128"/>
      <c r="Y193" s="696">
        <f>L193+P193+S193+V193</f>
        <v>0</v>
      </c>
      <c r="Z193" s="696"/>
      <c r="AA193" s="696">
        <f>SUM(Y193:Z193)</f>
        <v>0</v>
      </c>
      <c r="AB193" s="128"/>
      <c r="AC193" s="174">
        <f>L193+P193+S193+V193</f>
        <v>0</v>
      </c>
      <c r="AD193" s="174"/>
      <c r="AE193" s="174">
        <f>SUM(AC193:AD193)</f>
        <v>0</v>
      </c>
      <c r="AF193" s="38"/>
      <c r="AG193" s="702">
        <f>Y193-AC193</f>
        <v>0</v>
      </c>
      <c r="AH193" s="702"/>
      <c r="AI193" s="696">
        <f>SUM(AG193:AH193)</f>
        <v>0</v>
      </c>
    </row>
    <row r="194" spans="1:36" x14ac:dyDescent="0.2">
      <c r="A194" s="301"/>
      <c r="B194" s="128"/>
      <c r="C194" s="128"/>
      <c r="D194" s="129"/>
      <c r="E194" s="1261"/>
      <c r="F194" s="129"/>
      <c r="G194" s="129"/>
      <c r="H194" s="38"/>
      <c r="I194" s="37"/>
      <c r="J194" s="37"/>
      <c r="K194" s="927"/>
      <c r="L194" s="174"/>
      <c r="M194" s="174"/>
      <c r="N194" s="174"/>
      <c r="O194" s="128"/>
      <c r="P194" s="128"/>
      <c r="Q194" s="128"/>
      <c r="R194" s="128"/>
      <c r="S194" s="128"/>
      <c r="T194" s="128"/>
      <c r="U194" s="128"/>
      <c r="V194" s="128"/>
      <c r="W194" s="128"/>
      <c r="X194" s="128"/>
      <c r="Y194" s="729"/>
      <c r="Z194" s="729"/>
      <c r="AA194" s="729"/>
      <c r="AB194" s="128"/>
      <c r="AC194" s="174"/>
      <c r="AD194" s="174"/>
      <c r="AE194" s="174"/>
      <c r="AF194" s="38"/>
      <c r="AG194" s="695"/>
      <c r="AH194" s="695"/>
      <c r="AI194" s="695"/>
    </row>
    <row r="195" spans="1:36" x14ac:dyDescent="0.2">
      <c r="A195" s="128"/>
      <c r="B195" s="128"/>
      <c r="C195" s="351" t="s">
        <v>762</v>
      </c>
      <c r="D195" s="129"/>
      <c r="E195" s="1261"/>
      <c r="F195" s="129"/>
      <c r="G195" s="129"/>
      <c r="H195" s="38"/>
      <c r="I195" s="37"/>
      <c r="J195" s="37"/>
      <c r="K195" s="927"/>
      <c r="L195" s="283">
        <f>SUM(L192:L194)</f>
        <v>0</v>
      </c>
      <c r="M195" s="341"/>
      <c r="N195" s="283">
        <f>SUM(N192:N194)</f>
        <v>0</v>
      </c>
      <c r="O195" s="341"/>
      <c r="P195" s="283">
        <f>SUM(P192:P194)</f>
        <v>0</v>
      </c>
      <c r="Q195" s="341"/>
      <c r="R195" s="341"/>
      <c r="S195" s="283">
        <f>SUM(S192:S194)</f>
        <v>0</v>
      </c>
      <c r="T195" s="128"/>
      <c r="U195" s="128"/>
      <c r="V195" s="128"/>
      <c r="W195" s="128"/>
      <c r="X195" s="128"/>
      <c r="Y195" s="733">
        <f>SUM(Y192:Y194)</f>
        <v>0</v>
      </c>
      <c r="Z195" s="696"/>
      <c r="AA195" s="733">
        <f>SUM(AA192:AA194)</f>
        <v>0</v>
      </c>
      <c r="AB195" s="128"/>
      <c r="AC195" s="283">
        <f>SUM(AC192:AC194)</f>
        <v>0</v>
      </c>
      <c r="AD195" s="174"/>
      <c r="AE195" s="283">
        <f>SUM(AE192:AE194)</f>
        <v>0</v>
      </c>
      <c r="AF195" s="38"/>
      <c r="AG195" s="733">
        <f>SUM(AG192:AG194)</f>
        <v>0</v>
      </c>
      <c r="AH195" s="696"/>
      <c r="AI195" s="733">
        <f>SUM(AI192:AI194)</f>
        <v>0</v>
      </c>
    </row>
    <row r="196" spans="1:36" x14ac:dyDescent="0.2">
      <c r="A196" s="307"/>
      <c r="B196" s="52"/>
      <c r="C196" s="105"/>
      <c r="D196" s="56"/>
      <c r="E196" s="639"/>
      <c r="F196" s="56"/>
      <c r="G196" s="56"/>
      <c r="H196" s="38"/>
      <c r="I196" s="37"/>
      <c r="J196" s="37"/>
      <c r="K196" s="953"/>
      <c r="L196" s="37"/>
      <c r="M196" s="37"/>
      <c r="N196" s="37"/>
      <c r="O196" s="94"/>
      <c r="P196" s="94"/>
      <c r="Q196" s="94"/>
      <c r="R196" s="94"/>
      <c r="S196" s="94"/>
      <c r="T196" s="94"/>
      <c r="U196" s="94"/>
      <c r="V196" s="312"/>
      <c r="W196" s="37"/>
      <c r="X196" s="94"/>
      <c r="Y196" s="682"/>
      <c r="Z196" s="682"/>
      <c r="AA196" s="682"/>
      <c r="AB196" s="94"/>
      <c r="AC196" s="37"/>
      <c r="AD196" s="37"/>
      <c r="AE196" s="37"/>
      <c r="AF196" s="38"/>
      <c r="AG196" s="682"/>
      <c r="AH196" s="682"/>
      <c r="AI196" s="682"/>
    </row>
    <row r="197" spans="1:36" x14ac:dyDescent="0.2">
      <c r="A197" s="307"/>
      <c r="B197" s="94" t="s">
        <v>1032</v>
      </c>
      <c r="C197" s="94"/>
      <c r="D197" s="56"/>
      <c r="E197" s="639"/>
      <c r="F197" s="56"/>
      <c r="G197" s="56"/>
      <c r="H197" s="38"/>
      <c r="I197" s="37"/>
      <c r="J197" s="37"/>
      <c r="K197" s="953"/>
      <c r="L197" s="312">
        <f t="shared" ref="L197:AD197" si="56">L156+L160+L168+L186+L190+L195</f>
        <v>0</v>
      </c>
      <c r="M197" s="312">
        <f t="shared" si="56"/>
        <v>0</v>
      </c>
      <c r="N197" s="312">
        <f t="shared" si="56"/>
        <v>0</v>
      </c>
      <c r="O197" s="312"/>
      <c r="P197" s="312">
        <f t="shared" si="56"/>
        <v>0</v>
      </c>
      <c r="Q197" s="312">
        <f t="shared" si="56"/>
        <v>0</v>
      </c>
      <c r="R197" s="312"/>
      <c r="S197" s="312">
        <f t="shared" si="56"/>
        <v>0</v>
      </c>
      <c r="T197" s="312">
        <f t="shared" si="56"/>
        <v>0</v>
      </c>
      <c r="U197" s="312"/>
      <c r="V197" s="312">
        <f t="shared" si="56"/>
        <v>0</v>
      </c>
      <c r="W197" s="312">
        <f t="shared" si="56"/>
        <v>0</v>
      </c>
      <c r="X197" s="312">
        <f t="shared" si="56"/>
        <v>0</v>
      </c>
      <c r="Y197" s="312">
        <f t="shared" si="56"/>
        <v>0</v>
      </c>
      <c r="Z197" s="312">
        <f t="shared" si="56"/>
        <v>0</v>
      </c>
      <c r="AA197" s="312">
        <f t="shared" si="56"/>
        <v>0</v>
      </c>
      <c r="AB197" s="312">
        <f t="shared" si="56"/>
        <v>0</v>
      </c>
      <c r="AC197" s="312">
        <f t="shared" si="56"/>
        <v>0</v>
      </c>
      <c r="AD197" s="312">
        <f t="shared" si="56"/>
        <v>0</v>
      </c>
      <c r="AE197" s="312">
        <f>AE156+AE160+AE168+AE186+AE190+AE195</f>
        <v>0</v>
      </c>
      <c r="AF197" s="312">
        <f t="shared" ref="AF197:AI197" si="57">AF156+AF160+AF168+AF186+AF190+AF195</f>
        <v>0</v>
      </c>
      <c r="AG197" s="312">
        <f t="shared" si="57"/>
        <v>0</v>
      </c>
      <c r="AH197" s="312">
        <f t="shared" si="57"/>
        <v>0</v>
      </c>
      <c r="AI197" s="312">
        <f t="shared" si="57"/>
        <v>0</v>
      </c>
      <c r="AJ197" s="279"/>
    </row>
    <row r="198" spans="1:36" x14ac:dyDescent="0.2">
      <c r="A198" s="52"/>
      <c r="B198" s="52"/>
      <c r="C198" s="94"/>
      <c r="D198" s="160"/>
      <c r="E198" s="639"/>
      <c r="F198" s="56"/>
      <c r="G198" s="56"/>
      <c r="H198" s="38"/>
      <c r="I198" s="37"/>
      <c r="J198" s="37"/>
      <c r="K198" s="953"/>
      <c r="L198" s="37"/>
      <c r="M198" s="37"/>
      <c r="N198" s="37"/>
      <c r="O198" s="94"/>
      <c r="P198" s="94"/>
      <c r="Q198" s="94"/>
      <c r="R198" s="94"/>
      <c r="S198" s="94"/>
      <c r="T198" s="94"/>
      <c r="U198" s="94"/>
      <c r="V198" s="94"/>
      <c r="W198" s="94"/>
      <c r="X198" s="94"/>
      <c r="Y198" s="710"/>
      <c r="Z198" s="710"/>
      <c r="AA198" s="710"/>
      <c r="AB198" s="94"/>
      <c r="AC198" s="37"/>
      <c r="AD198" s="37"/>
      <c r="AE198" s="37"/>
      <c r="AF198" s="38"/>
      <c r="AG198" s="695"/>
      <c r="AH198" s="695"/>
      <c r="AI198" s="695"/>
    </row>
    <row r="199" spans="1:36" ht="13.5" thickBot="1" x14ac:dyDescent="0.25">
      <c r="A199" s="106"/>
      <c r="B199" s="106"/>
      <c r="C199" s="632"/>
      <c r="D199" s="633"/>
      <c r="E199" s="1288"/>
      <c r="F199" s="454"/>
      <c r="G199" s="454"/>
      <c r="H199" s="104"/>
      <c r="I199" s="104"/>
      <c r="J199" s="104"/>
      <c r="K199" s="454"/>
      <c r="L199" s="104"/>
      <c r="M199" s="104"/>
      <c r="N199" s="104"/>
      <c r="O199" s="632"/>
      <c r="P199" s="632"/>
      <c r="Q199" s="632"/>
      <c r="R199" s="632"/>
      <c r="S199" s="632"/>
      <c r="T199" s="632"/>
      <c r="U199" s="632"/>
      <c r="V199" s="632"/>
      <c r="W199" s="632"/>
      <c r="X199" s="632"/>
      <c r="Y199" s="761"/>
      <c r="Z199" s="761"/>
      <c r="AA199" s="761"/>
      <c r="AB199" s="632"/>
      <c r="AC199" s="104"/>
      <c r="AD199" s="104"/>
      <c r="AE199" s="104"/>
      <c r="AF199" s="104"/>
      <c r="AG199" s="741"/>
      <c r="AH199" s="741"/>
      <c r="AI199" s="741"/>
    </row>
    <row r="200" spans="1:36" x14ac:dyDescent="0.2">
      <c r="A200" s="634"/>
      <c r="B200" s="634"/>
      <c r="C200" s="635"/>
      <c r="D200" s="636"/>
      <c r="E200" s="1298"/>
      <c r="F200" s="637"/>
      <c r="G200" s="637"/>
      <c r="H200" s="638"/>
      <c r="I200" s="638"/>
      <c r="J200" s="638"/>
      <c r="K200" s="637"/>
      <c r="L200" s="638"/>
      <c r="M200" s="638"/>
      <c r="N200" s="638"/>
      <c r="O200" s="635"/>
      <c r="P200" s="635"/>
      <c r="Q200" s="635"/>
      <c r="R200" s="635"/>
      <c r="S200" s="635"/>
      <c r="T200" s="635"/>
      <c r="U200" s="635"/>
      <c r="V200" s="635"/>
      <c r="W200" s="635"/>
      <c r="X200" s="635"/>
      <c r="Y200" s="762"/>
      <c r="Z200" s="762"/>
      <c r="AA200" s="762"/>
      <c r="AB200" s="635"/>
      <c r="AC200" s="638"/>
      <c r="AD200" s="638"/>
      <c r="AE200" s="638"/>
      <c r="AF200" s="638"/>
      <c r="AG200" s="759"/>
      <c r="AH200" s="759"/>
      <c r="AI200" s="759"/>
    </row>
    <row r="201" spans="1:36" x14ac:dyDescent="0.2">
      <c r="A201" s="52"/>
      <c r="B201" s="52"/>
      <c r="C201" s="94"/>
      <c r="D201" s="160"/>
      <c r="E201" s="639"/>
      <c r="F201" s="56"/>
      <c r="G201" s="56"/>
      <c r="H201" s="38"/>
      <c r="I201" s="37"/>
      <c r="J201" s="37"/>
      <c r="K201" s="953"/>
      <c r="L201" s="37"/>
      <c r="M201" s="37"/>
      <c r="N201" s="37"/>
      <c r="O201" s="94"/>
      <c r="P201" s="94"/>
      <c r="Q201" s="94"/>
      <c r="R201" s="94"/>
      <c r="S201" s="94"/>
      <c r="T201" s="94"/>
      <c r="U201" s="94"/>
      <c r="V201" s="94"/>
      <c r="W201" s="94"/>
      <c r="X201" s="94"/>
      <c r="Y201" s="710"/>
      <c r="Z201" s="710"/>
      <c r="AA201" s="710"/>
      <c r="AB201" s="94"/>
      <c r="AC201" s="37"/>
      <c r="AD201" s="37"/>
      <c r="AE201" s="37"/>
      <c r="AF201" s="38"/>
      <c r="AG201" s="695"/>
      <c r="AH201" s="695"/>
      <c r="AI201" s="695"/>
    </row>
    <row r="202" spans="1:36" x14ac:dyDescent="0.2">
      <c r="A202" s="307"/>
      <c r="B202" s="52"/>
      <c r="C202" s="619" t="s">
        <v>1033</v>
      </c>
      <c r="D202" s="56"/>
      <c r="E202" s="639"/>
      <c r="F202" s="56"/>
      <c r="G202" s="56"/>
      <c r="H202" s="38"/>
      <c r="I202" s="37"/>
      <c r="J202" s="37"/>
      <c r="K202" s="953"/>
      <c r="L202" s="37"/>
      <c r="M202" s="37"/>
      <c r="N202" s="37"/>
      <c r="O202" s="94"/>
      <c r="P202" s="94"/>
      <c r="Q202" s="94"/>
      <c r="R202" s="94"/>
      <c r="S202" s="94"/>
      <c r="T202" s="94"/>
      <c r="U202" s="94"/>
      <c r="V202" s="94"/>
      <c r="W202" s="94"/>
      <c r="X202" s="94"/>
      <c r="Y202" s="710"/>
      <c r="Z202" s="710"/>
      <c r="AA202" s="710"/>
      <c r="AB202" s="94"/>
      <c r="AC202" s="37"/>
      <c r="AD202" s="37"/>
      <c r="AE202" s="37"/>
      <c r="AF202" s="38"/>
      <c r="AG202" s="695"/>
      <c r="AH202" s="695"/>
      <c r="AI202" s="695"/>
    </row>
    <row r="203" spans="1:36" x14ac:dyDescent="0.2">
      <c r="A203" s="128"/>
      <c r="B203" s="615" t="s">
        <v>1649</v>
      </c>
      <c r="C203" s="175" t="s">
        <v>1650</v>
      </c>
      <c r="D203" s="129"/>
      <c r="E203" s="1261"/>
      <c r="F203" s="129"/>
      <c r="G203" s="129"/>
      <c r="H203" s="38"/>
      <c r="I203" s="37"/>
      <c r="J203" s="37"/>
      <c r="K203" s="927"/>
      <c r="L203" s="228"/>
      <c r="M203" s="228"/>
      <c r="N203" s="228"/>
      <c r="O203" s="343"/>
      <c r="P203" s="343"/>
      <c r="Q203" s="343"/>
      <c r="R203" s="343"/>
      <c r="S203" s="343"/>
      <c r="T203" s="343"/>
      <c r="U203" s="343"/>
      <c r="V203" s="343"/>
      <c r="W203" s="343"/>
      <c r="X203" s="343"/>
      <c r="Y203" s="752"/>
      <c r="Z203" s="752"/>
      <c r="AA203" s="752"/>
      <c r="AB203" s="343"/>
      <c r="AC203" s="228"/>
      <c r="AD203" s="228"/>
      <c r="AE203" s="228"/>
      <c r="AF203" s="38"/>
      <c r="AG203" s="695"/>
      <c r="AH203" s="695"/>
      <c r="AI203" s="695"/>
    </row>
    <row r="204" spans="1:36" x14ac:dyDescent="0.2">
      <c r="A204" s="128"/>
      <c r="B204" s="128"/>
      <c r="C204" s="343"/>
      <c r="D204" s="129"/>
      <c r="E204" s="129"/>
      <c r="F204" s="129"/>
      <c r="G204" s="129"/>
      <c r="H204" s="38"/>
      <c r="I204" s="37"/>
      <c r="J204" s="37"/>
      <c r="K204" s="927"/>
      <c r="L204" s="228"/>
      <c r="M204" s="228"/>
      <c r="N204" s="228"/>
      <c r="O204" s="343"/>
      <c r="P204" s="343"/>
      <c r="Q204" s="343"/>
      <c r="R204" s="343"/>
      <c r="S204" s="343"/>
      <c r="T204" s="343"/>
      <c r="U204" s="343"/>
      <c r="V204" s="343"/>
      <c r="W204" s="343"/>
      <c r="X204" s="343"/>
      <c r="Y204" s="752"/>
      <c r="Z204" s="752"/>
      <c r="AA204" s="752"/>
      <c r="AB204" s="343"/>
      <c r="AC204" s="228"/>
      <c r="AD204" s="228"/>
      <c r="AE204" s="228"/>
      <c r="AF204" s="38"/>
      <c r="AG204" s="695"/>
      <c r="AH204" s="695"/>
      <c r="AI204" s="695"/>
    </row>
    <row r="205" spans="1:36" x14ac:dyDescent="0.2">
      <c r="A205" s="128"/>
      <c r="B205" s="345" t="s">
        <v>745</v>
      </c>
      <c r="C205" s="341" t="s">
        <v>126</v>
      </c>
      <c r="D205" s="129"/>
      <c r="E205" s="1261"/>
      <c r="F205" s="129"/>
      <c r="G205" s="129"/>
      <c r="H205" s="38"/>
      <c r="I205" s="37"/>
      <c r="J205" s="37"/>
      <c r="K205" s="927"/>
      <c r="L205" s="228"/>
      <c r="M205" s="228"/>
      <c r="N205" s="228"/>
      <c r="O205" s="343"/>
      <c r="P205" s="343"/>
      <c r="Q205" s="343"/>
      <c r="R205" s="343"/>
      <c r="S205" s="343"/>
      <c r="T205" s="343"/>
      <c r="U205" s="343"/>
      <c r="V205" s="343"/>
      <c r="W205" s="343"/>
      <c r="X205" s="343"/>
      <c r="Y205" s="752"/>
      <c r="Z205" s="752"/>
      <c r="AA205" s="752"/>
      <c r="AB205" s="343"/>
      <c r="AC205" s="228"/>
      <c r="AD205" s="228"/>
      <c r="AE205" s="228"/>
      <c r="AF205" s="38"/>
      <c r="AG205" s="695"/>
      <c r="AH205" s="695"/>
      <c r="AI205" s="695"/>
    </row>
    <row r="206" spans="1:36" x14ac:dyDescent="0.2">
      <c r="A206" s="128"/>
      <c r="B206" s="128"/>
      <c r="C206" s="343"/>
      <c r="D206" s="129"/>
      <c r="E206" s="1261"/>
      <c r="F206" s="129"/>
      <c r="G206" s="129"/>
      <c r="H206" s="38"/>
      <c r="I206" s="37"/>
      <c r="J206" s="37"/>
      <c r="K206" s="927"/>
      <c r="L206" s="228"/>
      <c r="M206" s="228"/>
      <c r="N206" s="228"/>
      <c r="O206" s="343"/>
      <c r="P206" s="343"/>
      <c r="Q206" s="343"/>
      <c r="R206" s="343"/>
      <c r="S206" s="343"/>
      <c r="T206" s="343"/>
      <c r="U206" s="343"/>
      <c r="V206" s="343"/>
      <c r="W206" s="343"/>
      <c r="X206" s="343"/>
      <c r="Y206" s="752"/>
      <c r="Z206" s="752"/>
      <c r="AA206" s="752"/>
      <c r="AB206" s="343"/>
      <c r="AC206" s="228"/>
      <c r="AD206" s="228"/>
      <c r="AE206" s="228"/>
      <c r="AF206" s="38"/>
      <c r="AG206" s="695"/>
      <c r="AH206" s="695"/>
      <c r="AI206" s="695"/>
    </row>
    <row r="207" spans="1:36" x14ac:dyDescent="0.2">
      <c r="A207" s="301" t="s">
        <v>824</v>
      </c>
      <c r="B207" s="128" t="s">
        <v>140</v>
      </c>
      <c r="C207" s="357" t="s">
        <v>1648</v>
      </c>
      <c r="D207" s="129" t="s">
        <v>1647</v>
      </c>
      <c r="E207" s="1261" t="s">
        <v>1641</v>
      </c>
      <c r="F207" s="129" t="s">
        <v>623</v>
      </c>
      <c r="G207" s="129" t="s">
        <v>1014</v>
      </c>
      <c r="H207" s="38"/>
      <c r="I207" s="37"/>
      <c r="J207" s="37"/>
      <c r="K207" s="927"/>
      <c r="L207" s="341"/>
      <c r="M207" s="341"/>
      <c r="N207" s="174">
        <f>SUM(L207:M207)</f>
        <v>0</v>
      </c>
      <c r="O207" s="341"/>
      <c r="P207" s="341"/>
      <c r="Q207" s="341"/>
      <c r="R207" s="341"/>
      <c r="S207" s="313"/>
      <c r="T207" s="341"/>
      <c r="U207" s="341"/>
      <c r="V207" s="341"/>
      <c r="W207" s="341"/>
      <c r="X207" s="341"/>
      <c r="Y207" s="696">
        <f>L207+P207+S207+V207</f>
        <v>0</v>
      </c>
      <c r="Z207" s="696"/>
      <c r="AA207" s="696">
        <f>SUM(Y207:Z207)</f>
        <v>0</v>
      </c>
      <c r="AB207" s="341"/>
      <c r="AC207" s="174">
        <f>L207+P207+S207+V207</f>
        <v>0</v>
      </c>
      <c r="AD207" s="174"/>
      <c r="AE207" s="174">
        <f>SUM(AC207:AD207)</f>
        <v>0</v>
      </c>
      <c r="AF207" s="38"/>
      <c r="AG207" s="702">
        <f>Y207-AC207</f>
        <v>0</v>
      </c>
      <c r="AH207" s="702"/>
      <c r="AI207" s="696">
        <f>SUM(AG207:AH207)</f>
        <v>0</v>
      </c>
    </row>
    <row r="208" spans="1:36" x14ac:dyDescent="0.2">
      <c r="A208" s="301"/>
      <c r="B208" s="128"/>
      <c r="C208" s="341"/>
      <c r="D208" s="129"/>
      <c r="E208" s="1261"/>
      <c r="F208" s="129"/>
      <c r="G208" s="129"/>
      <c r="H208" s="38"/>
      <c r="I208" s="37"/>
      <c r="J208" s="37"/>
      <c r="K208" s="927"/>
      <c r="L208" s="341"/>
      <c r="M208" s="341"/>
      <c r="N208" s="341"/>
      <c r="O208" s="341"/>
      <c r="P208" s="341"/>
      <c r="Q208" s="341"/>
      <c r="R208" s="341"/>
      <c r="S208" s="341"/>
      <c r="T208" s="341"/>
      <c r="U208" s="341"/>
      <c r="V208" s="341"/>
      <c r="W208" s="341"/>
      <c r="X208" s="341"/>
      <c r="Y208" s="746"/>
      <c r="Z208" s="746"/>
      <c r="AA208" s="746"/>
      <c r="AB208" s="341"/>
      <c r="AC208" s="174"/>
      <c r="AD208" s="174"/>
      <c r="AE208" s="174"/>
      <c r="AF208" s="38"/>
      <c r="AG208" s="695"/>
      <c r="AH208" s="695"/>
      <c r="AI208" s="695"/>
    </row>
    <row r="209" spans="1:35" x14ac:dyDescent="0.2">
      <c r="A209" s="318" t="s">
        <v>40</v>
      </c>
      <c r="B209" s="318" t="s">
        <v>623</v>
      </c>
      <c r="C209" s="614" t="s">
        <v>39</v>
      </c>
      <c r="D209" s="129"/>
      <c r="E209" s="1261"/>
      <c r="F209" s="129"/>
      <c r="G209" s="129"/>
      <c r="H209" s="38"/>
      <c r="I209" s="37"/>
      <c r="J209" s="37"/>
      <c r="K209" s="927"/>
      <c r="L209" s="283">
        <f>SUM(L207:L208)</f>
        <v>0</v>
      </c>
      <c r="M209" s="341"/>
      <c r="N209" s="283">
        <f>SUM(N207:N208)</f>
        <v>0</v>
      </c>
      <c r="O209" s="341"/>
      <c r="P209" s="283">
        <f>SUM(P207:P208)</f>
        <v>0</v>
      </c>
      <c r="Q209" s="341"/>
      <c r="R209" s="341"/>
      <c r="S209" s="283">
        <f>SUM(S207:S208)</f>
        <v>0</v>
      </c>
      <c r="T209" s="341"/>
      <c r="U209" s="341"/>
      <c r="V209" s="341"/>
      <c r="W209" s="341"/>
      <c r="X209" s="341"/>
      <c r="Y209" s="733">
        <f>SUM(Y207:Y208)</f>
        <v>0</v>
      </c>
      <c r="Z209" s="696"/>
      <c r="AA209" s="756">
        <f>SUM(AA207:AA208)</f>
        <v>0</v>
      </c>
      <c r="AB209" s="341"/>
      <c r="AC209" s="283">
        <f>SUM(AC207:AC208)</f>
        <v>0</v>
      </c>
      <c r="AD209" s="174"/>
      <c r="AE209" s="314">
        <f>SUM(AE207:AE208)</f>
        <v>0</v>
      </c>
      <c r="AF209" s="38"/>
      <c r="AG209" s="733">
        <f>SUM(AG207:AG208)</f>
        <v>0</v>
      </c>
      <c r="AH209" s="696"/>
      <c r="AI209" s="756">
        <f>SUM(AI207:AI208)</f>
        <v>0</v>
      </c>
    </row>
    <row r="210" spans="1:35" x14ac:dyDescent="0.2">
      <c r="A210" s="301"/>
      <c r="B210" s="128"/>
      <c r="C210" s="341"/>
      <c r="D210" s="129"/>
      <c r="E210" s="1261"/>
      <c r="F210" s="129"/>
      <c r="G210" s="129"/>
      <c r="H210" s="38"/>
      <c r="I210" s="37"/>
      <c r="J210" s="37"/>
      <c r="K210" s="927"/>
      <c r="L210" s="341"/>
      <c r="M210" s="341"/>
      <c r="N210" s="341"/>
      <c r="O210" s="341"/>
      <c r="P210" s="341"/>
      <c r="Q210" s="341"/>
      <c r="R210" s="341"/>
      <c r="S210" s="341"/>
      <c r="T210" s="341"/>
      <c r="U210" s="341"/>
      <c r="V210" s="341"/>
      <c r="W210" s="341"/>
      <c r="X210" s="341"/>
      <c r="Y210" s="746"/>
      <c r="Z210" s="746"/>
      <c r="AA210" s="746"/>
      <c r="AB210" s="341"/>
      <c r="AC210" s="174"/>
      <c r="AD210" s="174"/>
      <c r="AE210" s="174"/>
      <c r="AF210" s="38"/>
      <c r="AG210" s="695"/>
      <c r="AH210" s="695"/>
      <c r="AI210" s="695"/>
    </row>
    <row r="211" spans="1:35" x14ac:dyDescent="0.2">
      <c r="A211" s="301"/>
      <c r="B211" s="345" t="s">
        <v>8</v>
      </c>
      <c r="C211" s="341" t="s">
        <v>126</v>
      </c>
      <c r="D211" s="129"/>
      <c r="E211" s="1261"/>
      <c r="F211" s="129"/>
      <c r="G211" s="129"/>
      <c r="H211" s="38"/>
      <c r="I211" s="37"/>
      <c r="J211" s="37"/>
      <c r="K211" s="927"/>
      <c r="L211" s="344"/>
      <c r="M211" s="344"/>
      <c r="N211" s="344"/>
      <c r="O211" s="344"/>
      <c r="P211" s="344"/>
      <c r="Q211" s="344"/>
      <c r="R211" s="344"/>
      <c r="S211" s="344"/>
      <c r="T211" s="344"/>
      <c r="U211" s="344"/>
      <c r="V211" s="344"/>
      <c r="W211" s="344"/>
      <c r="X211" s="344"/>
      <c r="Y211" s="747"/>
      <c r="Z211" s="747"/>
      <c r="AA211" s="747"/>
      <c r="AB211" s="344"/>
      <c r="AC211" s="174"/>
      <c r="AD211" s="174"/>
      <c r="AE211" s="174"/>
      <c r="AF211" s="38"/>
      <c r="AG211" s="695"/>
      <c r="AH211" s="695"/>
      <c r="AI211" s="695"/>
    </row>
    <row r="212" spans="1:35" x14ac:dyDescent="0.2">
      <c r="A212" s="307"/>
      <c r="B212" s="52"/>
      <c r="C212" s="94"/>
      <c r="D212" s="56"/>
      <c r="E212" s="639"/>
      <c r="F212" s="56"/>
      <c r="G212" s="56"/>
      <c r="H212" s="38"/>
      <c r="I212" s="37"/>
      <c r="J212" s="37"/>
      <c r="K212" s="953"/>
      <c r="L212" s="37"/>
      <c r="M212" s="37"/>
      <c r="N212" s="37"/>
      <c r="O212" s="94"/>
      <c r="P212" s="94"/>
      <c r="Q212" s="94"/>
      <c r="R212" s="94"/>
      <c r="S212" s="94"/>
      <c r="T212" s="94"/>
      <c r="U212" s="94"/>
      <c r="V212" s="94"/>
      <c r="W212" s="94"/>
      <c r="X212" s="94"/>
      <c r="Y212" s="710"/>
      <c r="Z212" s="710"/>
      <c r="AA212" s="710"/>
      <c r="AB212" s="94"/>
      <c r="AC212" s="37"/>
      <c r="AD212" s="37"/>
      <c r="AE212" s="37"/>
      <c r="AF212" s="38"/>
      <c r="AG212" s="695"/>
      <c r="AH212" s="695"/>
      <c r="AI212" s="695"/>
    </row>
    <row r="213" spans="1:35" x14ac:dyDescent="0.2">
      <c r="A213" s="301" t="s">
        <v>824</v>
      </c>
      <c r="B213" s="582" t="s">
        <v>546</v>
      </c>
      <c r="C213" s="52" t="s">
        <v>1018</v>
      </c>
      <c r="D213" s="56" t="s">
        <v>923</v>
      </c>
      <c r="E213" s="639"/>
      <c r="F213" s="56" t="s">
        <v>993</v>
      </c>
      <c r="G213" s="117" t="s">
        <v>1014</v>
      </c>
      <c r="H213" s="38"/>
      <c r="I213" s="37"/>
      <c r="J213" s="37"/>
      <c r="K213" s="1142"/>
      <c r="L213" s="75">
        <v>0</v>
      </c>
      <c r="M213" s="37"/>
      <c r="N213" s="37"/>
      <c r="O213" s="94"/>
      <c r="P213" s="94"/>
      <c r="Q213" s="94"/>
      <c r="R213" s="94"/>
      <c r="S213" s="86"/>
      <c r="T213" s="94"/>
      <c r="U213" s="94"/>
      <c r="V213" s="315"/>
      <c r="W213" s="37"/>
      <c r="X213" s="94"/>
      <c r="Y213" s="696">
        <f>L213+P213+S213+V213</f>
        <v>0</v>
      </c>
      <c r="Z213" s="696"/>
      <c r="AA213" s="696">
        <f>SUM(Y213:Z213)</f>
        <v>0</v>
      </c>
      <c r="AB213" s="94"/>
      <c r="AC213" s="145">
        <f>L213+P213+S213+V213</f>
        <v>0</v>
      </c>
      <c r="AD213" s="66"/>
      <c r="AE213" s="66">
        <f>SUM(AC213:AD213)</f>
        <v>0</v>
      </c>
      <c r="AF213" s="38"/>
      <c r="AG213" s="702">
        <f>Y213-AC213</f>
        <v>0</v>
      </c>
      <c r="AH213" s="702"/>
      <c r="AI213" s="696">
        <f>SUM(AG213:AH213)</f>
        <v>0</v>
      </c>
    </row>
    <row r="214" spans="1:35" x14ac:dyDescent="0.2">
      <c r="A214" s="301" t="s">
        <v>824</v>
      </c>
      <c r="B214" s="582" t="s">
        <v>509</v>
      </c>
      <c r="C214" s="27" t="s">
        <v>1017</v>
      </c>
      <c r="D214" s="56" t="s">
        <v>854</v>
      </c>
      <c r="E214" s="639"/>
      <c r="F214" s="56" t="s">
        <v>978</v>
      </c>
      <c r="G214" s="117" t="s">
        <v>1014</v>
      </c>
      <c r="H214" s="38"/>
      <c r="I214" s="37"/>
      <c r="J214" s="37"/>
      <c r="K214" s="1142"/>
      <c r="L214" s="75"/>
      <c r="M214" s="37"/>
      <c r="N214" s="37"/>
      <c r="O214" s="94"/>
      <c r="P214" s="94"/>
      <c r="Q214" s="94"/>
      <c r="R214" s="94"/>
      <c r="S214" s="86"/>
      <c r="T214" s="94"/>
      <c r="U214" s="94"/>
      <c r="V214" s="315"/>
      <c r="W214" s="37"/>
      <c r="X214" s="94"/>
      <c r="Y214" s="696">
        <f>L214+P214+S214+V214</f>
        <v>0</v>
      </c>
      <c r="Z214" s="696"/>
      <c r="AA214" s="696">
        <f>SUM(Y214:Z214)</f>
        <v>0</v>
      </c>
      <c r="AB214" s="94"/>
      <c r="AC214" s="145">
        <f>L214+P214+S214+V214</f>
        <v>0</v>
      </c>
      <c r="AD214" s="66"/>
      <c r="AE214" s="66">
        <f>SUM(AC214:AD214)</f>
        <v>0</v>
      </c>
      <c r="AF214" s="38"/>
      <c r="AG214" s="702">
        <f>Y214-AC214</f>
        <v>0</v>
      </c>
      <c r="AH214" s="702"/>
      <c r="AI214" s="696">
        <f>SUM(AG214:AH214)</f>
        <v>0</v>
      </c>
    </row>
    <row r="215" spans="1:35" x14ac:dyDescent="0.2">
      <c r="A215" s="301" t="s">
        <v>824</v>
      </c>
      <c r="B215" s="582" t="s">
        <v>258</v>
      </c>
      <c r="C215" s="95" t="s">
        <v>452</v>
      </c>
      <c r="D215" s="56" t="s">
        <v>907</v>
      </c>
      <c r="E215" s="639"/>
      <c r="F215" s="56" t="s">
        <v>978</v>
      </c>
      <c r="G215" s="117" t="s">
        <v>1014</v>
      </c>
      <c r="H215" s="38"/>
      <c r="I215" s="37"/>
      <c r="J215" s="37"/>
      <c r="K215" s="1142"/>
      <c r="L215" s="75"/>
      <c r="M215" s="37"/>
      <c r="N215" s="37"/>
      <c r="O215" s="94"/>
      <c r="P215" s="94"/>
      <c r="Q215" s="94"/>
      <c r="R215" s="94"/>
      <c r="S215" s="86"/>
      <c r="T215" s="94"/>
      <c r="U215" s="94"/>
      <c r="V215" s="315"/>
      <c r="W215" s="37"/>
      <c r="X215" s="94"/>
      <c r="Y215" s="696">
        <f>L215+P215+S215+V215</f>
        <v>0</v>
      </c>
      <c r="Z215" s="696"/>
      <c r="AA215" s="696">
        <f>SUM(Y215:Z215)</f>
        <v>0</v>
      </c>
      <c r="AB215" s="94"/>
      <c r="AC215" s="145">
        <f>L215+P215+S215+V215</f>
        <v>0</v>
      </c>
      <c r="AD215" s="66"/>
      <c r="AE215" s="66">
        <f>SUM(AC215:AD215)</f>
        <v>0</v>
      </c>
      <c r="AF215" s="38"/>
      <c r="AG215" s="702">
        <f>Y215-AC215</f>
        <v>0</v>
      </c>
      <c r="AH215" s="702"/>
      <c r="AI215" s="696">
        <f>SUM(AG215:AH215)</f>
        <v>0</v>
      </c>
    </row>
    <row r="216" spans="1:35" ht="8.1" customHeight="1" x14ac:dyDescent="0.2">
      <c r="A216" s="307"/>
      <c r="B216" s="52"/>
      <c r="C216" s="94"/>
      <c r="D216" s="56"/>
      <c r="E216" s="639"/>
      <c r="F216" s="56"/>
      <c r="G216" s="56"/>
      <c r="H216" s="38"/>
      <c r="I216" s="37"/>
      <c r="J216" s="37"/>
      <c r="K216" s="953"/>
      <c r="L216" s="37"/>
      <c r="M216" s="37"/>
      <c r="N216" s="37"/>
      <c r="O216" s="94"/>
      <c r="P216" s="94"/>
      <c r="Q216" s="94"/>
      <c r="R216" s="94"/>
      <c r="S216" s="94"/>
      <c r="T216" s="94"/>
      <c r="U216" s="94"/>
      <c r="V216" s="37"/>
      <c r="W216" s="37"/>
      <c r="X216" s="94"/>
      <c r="Y216" s="710"/>
      <c r="Z216" s="710"/>
      <c r="AA216" s="710"/>
      <c r="AB216" s="94"/>
      <c r="AC216" s="37"/>
      <c r="AD216" s="37"/>
      <c r="AE216" s="37"/>
      <c r="AF216" s="38"/>
      <c r="AG216" s="695"/>
      <c r="AH216" s="695"/>
      <c r="AI216" s="695"/>
    </row>
    <row r="217" spans="1:35" x14ac:dyDescent="0.2">
      <c r="A217" s="307"/>
      <c r="B217" s="52"/>
      <c r="C217" s="139" t="s">
        <v>2</v>
      </c>
      <c r="D217" s="56"/>
      <c r="E217" s="639"/>
      <c r="F217" s="56"/>
      <c r="G217" s="56"/>
      <c r="H217" s="38"/>
      <c r="I217" s="37"/>
      <c r="J217" s="37"/>
      <c r="K217" s="953"/>
      <c r="L217" s="151">
        <f>SUM(L213:L216)</f>
        <v>0</v>
      </c>
      <c r="M217" s="37"/>
      <c r="N217" s="37"/>
      <c r="O217" s="94"/>
      <c r="P217" s="37">
        <f>SUM(P213:P216)</f>
        <v>0</v>
      </c>
      <c r="Q217" s="94"/>
      <c r="R217" s="94"/>
      <c r="S217" s="37">
        <f>SUM(S213:S216)</f>
        <v>0</v>
      </c>
      <c r="T217" s="94"/>
      <c r="U217" s="94"/>
      <c r="V217" s="312">
        <f>SUM(V213:V216)</f>
        <v>0</v>
      </c>
      <c r="W217" s="37"/>
      <c r="X217" s="94"/>
      <c r="Y217" s="682">
        <f>SUM(Y213:Y216)</f>
        <v>0</v>
      </c>
      <c r="Z217" s="682"/>
      <c r="AA217" s="682">
        <f>SUM(Y217:Z217)</f>
        <v>0</v>
      </c>
      <c r="AB217" s="94"/>
      <c r="AC217" s="37">
        <f>SUM(AC213:AC216)</f>
        <v>0</v>
      </c>
      <c r="AD217" s="37"/>
      <c r="AE217" s="37">
        <f>SUM(AC217:AD217)</f>
        <v>0</v>
      </c>
      <c r="AF217" s="38"/>
      <c r="AG217" s="682">
        <f>SUM(AG213:AG216)</f>
        <v>0</v>
      </c>
      <c r="AH217" s="682"/>
      <c r="AI217" s="682">
        <f>SUM(AG217:AH217)</f>
        <v>0</v>
      </c>
    </row>
    <row r="218" spans="1:35" x14ac:dyDescent="0.2">
      <c r="A218" s="307"/>
      <c r="B218" s="52"/>
      <c r="C218" s="94"/>
      <c r="D218" s="56"/>
      <c r="E218" s="639"/>
      <c r="F218" s="56"/>
      <c r="G218" s="56"/>
      <c r="H218" s="38"/>
      <c r="I218" s="37"/>
      <c r="J218" s="37"/>
      <c r="K218" s="953"/>
      <c r="L218" s="37"/>
      <c r="M218" s="37"/>
      <c r="N218" s="38"/>
      <c r="O218" s="94"/>
      <c r="P218" s="94"/>
      <c r="Q218" s="94"/>
      <c r="R218" s="94"/>
      <c r="S218" s="94"/>
      <c r="T218" s="94"/>
      <c r="U218" s="94"/>
      <c r="V218" s="94"/>
      <c r="W218" s="94"/>
      <c r="X218" s="94"/>
      <c r="Y218" s="710"/>
      <c r="Z218" s="710"/>
      <c r="AA218" s="710"/>
      <c r="AB218" s="94"/>
      <c r="AC218" s="37"/>
      <c r="AD218" s="37"/>
      <c r="AE218" s="38"/>
      <c r="AF218" s="38"/>
      <c r="AG218" s="695"/>
      <c r="AH218" s="695"/>
      <c r="AI218" s="695"/>
    </row>
    <row r="219" spans="1:35" x14ac:dyDescent="0.2">
      <c r="A219" s="307" t="s">
        <v>824</v>
      </c>
      <c r="B219" s="65" t="s">
        <v>288</v>
      </c>
      <c r="C219" s="65" t="s">
        <v>1527</v>
      </c>
      <c r="D219" s="56" t="s">
        <v>851</v>
      </c>
      <c r="E219" s="639"/>
      <c r="F219" s="566" t="s">
        <v>775</v>
      </c>
      <c r="G219" s="56" t="s">
        <v>789</v>
      </c>
      <c r="H219" s="38"/>
      <c r="I219" s="955"/>
      <c r="J219" s="153"/>
      <c r="K219" s="953"/>
      <c r="L219" s="955"/>
      <c r="M219" s="955"/>
      <c r="N219" s="35">
        <f t="shared" ref="N219" si="58">SUM(L219:M219)</f>
        <v>0</v>
      </c>
      <c r="O219" s="52"/>
      <c r="P219" s="175"/>
      <c r="Q219" s="175"/>
      <c r="R219" s="52"/>
      <c r="S219" s="175"/>
      <c r="T219" s="313"/>
      <c r="U219" s="52"/>
      <c r="V219" s="75"/>
      <c r="W219" s="76"/>
      <c r="X219" s="152"/>
      <c r="Y219" s="75">
        <f t="shared" ref="Y219" si="59">L219+P219+S219+V219</f>
        <v>0</v>
      </c>
      <c r="Z219" s="75">
        <f t="shared" ref="Z219" si="60">M219+Q219+T219+W219</f>
        <v>0</v>
      </c>
      <c r="AA219" s="75">
        <f t="shared" ref="AA219" si="61">SUM(Y219:Z219)</f>
        <v>0</v>
      </c>
      <c r="AB219" s="152"/>
      <c r="AC219" s="35"/>
      <c r="AD219" s="35">
        <f t="shared" ref="AD219" si="62">M219+Q219+T219+W219</f>
        <v>0</v>
      </c>
      <c r="AE219" s="59">
        <f t="shared" ref="AE219" si="63">SUM(AC219:AD219)</f>
        <v>0</v>
      </c>
      <c r="AF219" s="38"/>
      <c r="AG219" s="695"/>
      <c r="AH219" s="695"/>
      <c r="AI219" s="695"/>
    </row>
    <row r="220" spans="1:35" x14ac:dyDescent="0.2">
      <c r="A220" s="951"/>
      <c r="B220" s="984"/>
      <c r="C220" s="984"/>
      <c r="D220" s="954"/>
      <c r="E220" s="1273"/>
      <c r="F220" s="954"/>
      <c r="G220" s="953"/>
      <c r="H220" s="38"/>
      <c r="I220" s="955"/>
      <c r="J220" s="153"/>
      <c r="K220" s="953"/>
      <c r="L220" s="955"/>
      <c r="M220" s="955"/>
      <c r="N220" s="955"/>
      <c r="O220" s="955"/>
      <c r="P220" s="955"/>
      <c r="Q220" s="955"/>
      <c r="R220" s="955"/>
      <c r="S220" s="955"/>
      <c r="T220" s="955"/>
      <c r="U220" s="955"/>
      <c r="V220" s="955"/>
      <c r="W220" s="955"/>
      <c r="X220" s="955"/>
      <c r="Y220" s="955"/>
      <c r="Z220" s="955"/>
      <c r="AA220" s="955"/>
      <c r="AB220" s="955"/>
      <c r="AC220" s="955"/>
      <c r="AD220" s="955"/>
      <c r="AE220" s="955"/>
      <c r="AF220" s="38"/>
      <c r="AG220" s="695"/>
      <c r="AH220" s="695"/>
      <c r="AI220" s="695"/>
    </row>
    <row r="221" spans="1:35" x14ac:dyDescent="0.2">
      <c r="A221" s="951"/>
      <c r="B221" s="81" t="s">
        <v>288</v>
      </c>
      <c r="C221" s="81" t="s">
        <v>316</v>
      </c>
      <c r="D221" s="83" t="s">
        <v>853</v>
      </c>
      <c r="E221" s="1262"/>
      <c r="F221" s="1070" t="s">
        <v>775</v>
      </c>
      <c r="G221" s="953"/>
      <c r="H221" s="38"/>
      <c r="I221" s="955"/>
      <c r="J221" s="153"/>
      <c r="K221" s="953"/>
      <c r="L221" s="37"/>
      <c r="M221" s="37">
        <f>SUM(M219:M220)</f>
        <v>0</v>
      </c>
      <c r="N221" s="37">
        <f>SUM(N219:N220)</f>
        <v>0</v>
      </c>
      <c r="O221" s="37"/>
      <c r="P221" s="37">
        <f>SUM(P219:P220)</f>
        <v>0</v>
      </c>
      <c r="Q221" s="37">
        <f>SUM(Q219:Q220)</f>
        <v>0</v>
      </c>
      <c r="R221" s="37"/>
      <c r="S221" s="37">
        <f>SUM(S219:S220)</f>
        <v>0</v>
      </c>
      <c r="T221" s="37">
        <f>SUM(T219:T220)</f>
        <v>0</v>
      </c>
      <c r="U221" s="37"/>
      <c r="V221" s="37">
        <f>SUM(V219:V220)</f>
        <v>0</v>
      </c>
      <c r="W221" s="37">
        <f>SUM(W219:W220)</f>
        <v>0</v>
      </c>
      <c r="X221" s="37"/>
      <c r="Y221" s="37">
        <f>SUM(Y219:Y220)</f>
        <v>0</v>
      </c>
      <c r="Z221" s="37"/>
      <c r="AA221" s="37">
        <f>SUM(AA219:AA220)</f>
        <v>0</v>
      </c>
      <c r="AB221" s="37"/>
      <c r="AC221" s="37"/>
      <c r="AD221" s="37">
        <f>SUM(AD219:AD220)</f>
        <v>0</v>
      </c>
      <c r="AE221" s="37">
        <f>SUM(AE219:AE220)</f>
        <v>0</v>
      </c>
      <c r="AF221" s="38"/>
      <c r="AG221" s="695"/>
      <c r="AH221" s="695"/>
      <c r="AI221" s="695"/>
    </row>
    <row r="222" spans="1:35" x14ac:dyDescent="0.2">
      <c r="A222" s="951"/>
      <c r="B222" s="945"/>
      <c r="C222" s="956"/>
      <c r="D222" s="953"/>
      <c r="E222" s="1259"/>
      <c r="F222" s="954"/>
      <c r="G222" s="953"/>
      <c r="H222" s="38"/>
      <c r="I222" s="955"/>
      <c r="J222" s="955"/>
      <c r="K222" s="953"/>
      <c r="L222" s="955"/>
      <c r="M222" s="955"/>
      <c r="N222" s="38"/>
      <c r="O222" s="952"/>
      <c r="P222" s="952"/>
      <c r="Q222" s="952"/>
      <c r="R222" s="952"/>
      <c r="S222" s="952"/>
      <c r="T222" s="952"/>
      <c r="U222" s="952"/>
      <c r="V222" s="952"/>
      <c r="W222" s="952"/>
      <c r="X222" s="952"/>
      <c r="Y222" s="982"/>
      <c r="Z222" s="982"/>
      <c r="AA222" s="982"/>
      <c r="AB222" s="952"/>
      <c r="AC222" s="955"/>
      <c r="AD222" s="955"/>
      <c r="AE222" s="38"/>
      <c r="AF222" s="38"/>
      <c r="AG222" s="695"/>
      <c r="AH222" s="695"/>
      <c r="AI222" s="695"/>
    </row>
    <row r="223" spans="1:35" x14ac:dyDescent="0.2">
      <c r="A223" s="301" t="s">
        <v>824</v>
      </c>
      <c r="B223" s="582" t="s">
        <v>562</v>
      </c>
      <c r="C223" s="134" t="s">
        <v>90</v>
      </c>
      <c r="D223" s="64" t="s">
        <v>908</v>
      </c>
      <c r="E223" s="639"/>
      <c r="F223" s="134" t="s">
        <v>636</v>
      </c>
      <c r="G223" s="117" t="s">
        <v>1014</v>
      </c>
      <c r="H223" s="38"/>
      <c r="I223" s="37"/>
      <c r="J223" s="37"/>
      <c r="K223" s="1142"/>
      <c r="L223" s="75"/>
      <c r="M223" s="37"/>
      <c r="N223" s="192">
        <f>SUM(L223:M223)</f>
        <v>0</v>
      </c>
      <c r="O223" s="94"/>
      <c r="P223" s="94"/>
      <c r="Q223" s="94"/>
      <c r="R223" s="94"/>
      <c r="S223" s="313"/>
      <c r="T223" s="94"/>
      <c r="U223" s="94"/>
      <c r="V223" s="336"/>
      <c r="W223" s="37"/>
      <c r="X223" s="94"/>
      <c r="Y223" s="696">
        <f>L223+P223+S223+V223</f>
        <v>0</v>
      </c>
      <c r="Z223" s="696"/>
      <c r="AA223" s="696">
        <f>SUM(Y223:Z223)</f>
        <v>0</v>
      </c>
      <c r="AB223" s="94"/>
      <c r="AC223" s="145">
        <f>L223+P223+S223+V223</f>
        <v>0</v>
      </c>
      <c r="AD223" s="66"/>
      <c r="AE223" s="66">
        <f>SUM(AC223:AD223)</f>
        <v>0</v>
      </c>
      <c r="AF223" s="38"/>
      <c r="AG223" s="702">
        <f>Y223-AC223</f>
        <v>0</v>
      </c>
      <c r="AH223" s="702"/>
      <c r="AI223" s="696">
        <f>SUM(AG223:AH223)</f>
        <v>0</v>
      </c>
    </row>
    <row r="224" spans="1:35" hidden="1" x14ac:dyDescent="0.2">
      <c r="A224" s="301" t="s">
        <v>824</v>
      </c>
      <c r="B224" s="134" t="s">
        <v>225</v>
      </c>
      <c r="C224" s="134" t="s">
        <v>226</v>
      </c>
      <c r="D224" s="64" t="s">
        <v>910</v>
      </c>
      <c r="E224" s="639"/>
      <c r="F224" s="134" t="s">
        <v>636</v>
      </c>
      <c r="G224" s="117" t="s">
        <v>1014</v>
      </c>
      <c r="H224" s="38"/>
      <c r="I224" s="37"/>
      <c r="J224" s="37"/>
      <c r="K224" s="1142"/>
      <c r="L224" s="75"/>
      <c r="M224" s="37"/>
      <c r="N224" s="192">
        <f>SUM(L224:M224)</f>
        <v>0</v>
      </c>
      <c r="O224" s="94"/>
      <c r="P224" s="94"/>
      <c r="Q224" s="94"/>
      <c r="R224" s="94"/>
      <c r="S224" s="94"/>
      <c r="T224" s="94"/>
      <c r="U224" s="94"/>
      <c r="V224" s="37"/>
      <c r="W224" s="37"/>
      <c r="X224" s="94"/>
      <c r="Y224" s="710"/>
      <c r="Z224" s="710"/>
      <c r="AA224" s="710"/>
      <c r="AB224" s="94"/>
      <c r="AC224" s="145">
        <f>L224+P224+S224+V224</f>
        <v>0</v>
      </c>
      <c r="AD224" s="66"/>
      <c r="AE224" s="66">
        <f>SUM(AC224:AD224)</f>
        <v>0</v>
      </c>
      <c r="AF224" s="38"/>
      <c r="AG224" s="695"/>
      <c r="AH224" s="695"/>
      <c r="AI224" s="695"/>
    </row>
    <row r="225" spans="1:35" hidden="1" x14ac:dyDescent="0.2">
      <c r="A225" s="301" t="s">
        <v>824</v>
      </c>
      <c r="B225" s="134" t="s">
        <v>506</v>
      </c>
      <c r="C225" s="134" t="s">
        <v>349</v>
      </c>
      <c r="D225" s="64" t="s">
        <v>911</v>
      </c>
      <c r="E225" s="639"/>
      <c r="F225" s="134" t="s">
        <v>636</v>
      </c>
      <c r="G225" s="117" t="s">
        <v>1014</v>
      </c>
      <c r="H225" s="38"/>
      <c r="I225" s="37"/>
      <c r="J225" s="37"/>
      <c r="K225" s="1142"/>
      <c r="L225" s="75"/>
      <c r="M225" s="37"/>
      <c r="N225" s="192">
        <f>SUM(L225:M225)</f>
        <v>0</v>
      </c>
      <c r="O225" s="94"/>
      <c r="P225" s="94"/>
      <c r="Q225" s="94"/>
      <c r="R225" s="94"/>
      <c r="S225" s="94"/>
      <c r="T225" s="94"/>
      <c r="U225" s="94"/>
      <c r="V225" s="37"/>
      <c r="W225" s="37"/>
      <c r="X225" s="94"/>
      <c r="Y225" s="710"/>
      <c r="Z225" s="710"/>
      <c r="AA225" s="710"/>
      <c r="AB225" s="94"/>
      <c r="AC225" s="145">
        <f>L225+P225+S225+V225</f>
        <v>0</v>
      </c>
      <c r="AD225" s="66"/>
      <c r="AE225" s="66">
        <f>SUM(AC225:AD225)</f>
        <v>0</v>
      </c>
      <c r="AF225" s="38"/>
      <c r="AG225" s="695"/>
      <c r="AH225" s="695"/>
      <c r="AI225" s="695"/>
    </row>
    <row r="226" spans="1:35" hidden="1" x14ac:dyDescent="0.2">
      <c r="A226" s="301" t="s">
        <v>824</v>
      </c>
      <c r="B226" s="52" t="s">
        <v>754</v>
      </c>
      <c r="C226" s="52" t="s">
        <v>284</v>
      </c>
      <c r="D226" s="64" t="s">
        <v>909</v>
      </c>
      <c r="E226" s="639"/>
      <c r="F226" s="134" t="s">
        <v>636</v>
      </c>
      <c r="G226" s="117" t="s">
        <v>1014</v>
      </c>
      <c r="H226" s="38"/>
      <c r="I226" s="37"/>
      <c r="J226" s="37"/>
      <c r="K226" s="1142"/>
      <c r="L226" s="75"/>
      <c r="M226" s="37"/>
      <c r="N226" s="192">
        <f>SUM(L226:M226)</f>
        <v>0</v>
      </c>
      <c r="O226" s="94"/>
      <c r="P226" s="94"/>
      <c r="Q226" s="94"/>
      <c r="R226" s="94"/>
      <c r="S226" s="94"/>
      <c r="T226" s="94"/>
      <c r="U226" s="94"/>
      <c r="V226" s="37"/>
      <c r="W226" s="37"/>
      <c r="X226" s="94"/>
      <c r="Y226" s="710"/>
      <c r="Z226" s="710"/>
      <c r="AA226" s="710"/>
      <c r="AB226" s="94"/>
      <c r="AC226" s="145">
        <f>L226+P226+S226+V226</f>
        <v>0</v>
      </c>
      <c r="AD226" s="66"/>
      <c r="AE226" s="66">
        <f>SUM(AC226:AD226)</f>
        <v>0</v>
      </c>
      <c r="AF226" s="38"/>
      <c r="AG226" s="695"/>
      <c r="AH226" s="695"/>
      <c r="AI226" s="695"/>
    </row>
    <row r="227" spans="1:35" x14ac:dyDescent="0.2">
      <c r="A227" s="301" t="s">
        <v>824</v>
      </c>
      <c r="B227" s="134" t="s">
        <v>285</v>
      </c>
      <c r="C227" s="134" t="s">
        <v>564</v>
      </c>
      <c r="D227" s="64" t="s">
        <v>912</v>
      </c>
      <c r="E227" s="639"/>
      <c r="F227" s="134" t="s">
        <v>636</v>
      </c>
      <c r="G227" s="117" t="s">
        <v>1014</v>
      </c>
      <c r="H227" s="38"/>
      <c r="I227" s="37"/>
      <c r="J227" s="37"/>
      <c r="K227" s="1142"/>
      <c r="L227" s="75"/>
      <c r="M227" s="37"/>
      <c r="N227" s="192">
        <f>SUM(L227:M227)</f>
        <v>0</v>
      </c>
      <c r="O227" s="94"/>
      <c r="P227" s="94"/>
      <c r="Q227" s="94"/>
      <c r="R227" s="94"/>
      <c r="S227" s="94"/>
      <c r="T227" s="94"/>
      <c r="U227" s="94"/>
      <c r="V227" s="37"/>
      <c r="W227" s="37"/>
      <c r="X227" s="94"/>
      <c r="Y227" s="710"/>
      <c r="Z227" s="710"/>
      <c r="AA227" s="710"/>
      <c r="AB227" s="94"/>
      <c r="AC227" s="145">
        <f>L227+P227+S227+V227</f>
        <v>0</v>
      </c>
      <c r="AD227" s="66"/>
      <c r="AE227" s="66">
        <f>SUM(AC227:AD227)</f>
        <v>0</v>
      </c>
      <c r="AF227" s="38"/>
      <c r="AG227" s="695"/>
      <c r="AH227" s="695"/>
      <c r="AI227" s="695"/>
    </row>
    <row r="228" spans="1:35" ht="8.1" customHeight="1" x14ac:dyDescent="0.2">
      <c r="A228" s="307"/>
      <c r="B228" s="52"/>
      <c r="C228" s="52"/>
      <c r="D228" s="56"/>
      <c r="E228" s="639"/>
      <c r="F228" s="56"/>
      <c r="G228" s="56"/>
      <c r="H228" s="38"/>
      <c r="I228" s="37"/>
      <c r="J228" s="37"/>
      <c r="K228" s="953"/>
      <c r="L228" s="37"/>
      <c r="M228" s="37"/>
      <c r="N228" s="37"/>
      <c r="O228" s="94"/>
      <c r="P228" s="94"/>
      <c r="Q228" s="94"/>
      <c r="R228" s="94"/>
      <c r="S228" s="94"/>
      <c r="T228" s="94"/>
      <c r="U228" s="94"/>
      <c r="V228" s="37"/>
      <c r="W228" s="37"/>
      <c r="X228" s="94"/>
      <c r="Y228" s="710"/>
      <c r="Z228" s="710"/>
      <c r="AA228" s="710"/>
      <c r="AB228" s="94"/>
      <c r="AC228" s="37"/>
      <c r="AD228" s="37"/>
      <c r="AE228" s="37"/>
      <c r="AF228" s="38"/>
      <c r="AG228" s="695"/>
      <c r="AH228" s="695"/>
      <c r="AI228" s="695"/>
    </row>
    <row r="229" spans="1:35" x14ac:dyDescent="0.2">
      <c r="A229" s="307"/>
      <c r="B229" s="52"/>
      <c r="C229" s="139" t="s">
        <v>563</v>
      </c>
      <c r="D229" s="56"/>
      <c r="E229" s="639"/>
      <c r="F229" s="56"/>
      <c r="G229" s="56"/>
      <c r="H229" s="38"/>
      <c r="I229" s="37"/>
      <c r="J229" s="37"/>
      <c r="K229" s="953"/>
      <c r="L229" s="37">
        <f>SUM(L223:L228)</f>
        <v>0</v>
      </c>
      <c r="M229" s="37"/>
      <c r="N229" s="37">
        <f>SUM(N223:N228)</f>
        <v>0</v>
      </c>
      <c r="O229" s="94"/>
      <c r="P229" s="37">
        <f>SUM(P223:P228)</f>
        <v>0</v>
      </c>
      <c r="Q229" s="94"/>
      <c r="R229" s="94"/>
      <c r="S229" s="37">
        <f>SUM(S223:S228)</f>
        <v>0</v>
      </c>
      <c r="T229" s="94"/>
      <c r="U229" s="94"/>
      <c r="V229" s="312">
        <f>SUM(V223:V228)</f>
        <v>0</v>
      </c>
      <c r="W229" s="37"/>
      <c r="X229" s="94"/>
      <c r="Y229" s="682">
        <f>SUM(Y223:Y227)</f>
        <v>0</v>
      </c>
      <c r="Z229" s="682"/>
      <c r="AA229" s="682">
        <f>SUM(Y229:Z229)</f>
        <v>0</v>
      </c>
      <c r="AB229" s="94"/>
      <c r="AC229" s="37">
        <f>SUM(AC223:AC227)</f>
        <v>0</v>
      </c>
      <c r="AD229" s="37"/>
      <c r="AE229" s="37">
        <f>SUM(AC229:AD229)</f>
        <v>0</v>
      </c>
      <c r="AF229" s="38"/>
      <c r="AG229" s="682">
        <f>SUM(AG223:AG227)</f>
        <v>0</v>
      </c>
      <c r="AH229" s="682"/>
      <c r="AI229" s="682">
        <f>SUM(AG229:AH229)</f>
        <v>0</v>
      </c>
    </row>
    <row r="230" spans="1:35" x14ac:dyDescent="0.2">
      <c r="A230" s="307"/>
      <c r="B230" s="52"/>
      <c r="C230" s="94"/>
      <c r="D230" s="56"/>
      <c r="E230" s="639"/>
      <c r="F230" s="56"/>
      <c r="G230" s="56"/>
      <c r="H230" s="38"/>
      <c r="I230" s="37"/>
      <c r="J230" s="37"/>
      <c r="K230" s="953"/>
      <c r="L230" s="37"/>
      <c r="M230" s="37"/>
      <c r="N230" s="38"/>
      <c r="O230" s="94"/>
      <c r="P230" s="94"/>
      <c r="Q230" s="94"/>
      <c r="R230" s="94"/>
      <c r="S230" s="94"/>
      <c r="T230" s="94"/>
      <c r="U230" s="94"/>
      <c r="V230" s="94"/>
      <c r="W230" s="94"/>
      <c r="X230" s="94"/>
      <c r="Y230" s="710"/>
      <c r="Z230" s="710"/>
      <c r="AA230" s="710"/>
      <c r="AB230" s="94"/>
      <c r="AC230" s="37"/>
      <c r="AD230" s="37"/>
      <c r="AE230" s="38"/>
      <c r="AF230" s="38"/>
      <c r="AG230" s="695"/>
      <c r="AH230" s="695"/>
      <c r="AI230" s="695"/>
    </row>
    <row r="231" spans="1:35" x14ac:dyDescent="0.2">
      <c r="A231" s="307" t="s">
        <v>824</v>
      </c>
      <c r="B231" s="52" t="s">
        <v>353</v>
      </c>
      <c r="C231" s="52" t="s">
        <v>131</v>
      </c>
      <c r="D231" s="56" t="s">
        <v>865</v>
      </c>
      <c r="E231" s="639" t="s">
        <v>1610</v>
      </c>
      <c r="F231" s="129" t="s">
        <v>767</v>
      </c>
      <c r="G231" s="56" t="s">
        <v>1014</v>
      </c>
      <c r="H231" s="38"/>
      <c r="I231" s="37"/>
      <c r="J231" s="37"/>
      <c r="K231" s="1142"/>
      <c r="L231" s="151"/>
      <c r="M231" s="37"/>
      <c r="N231" s="38"/>
      <c r="O231" s="94"/>
      <c r="P231" s="94"/>
      <c r="Q231" s="94"/>
      <c r="R231" s="94"/>
      <c r="S231" s="313"/>
      <c r="T231" s="132"/>
      <c r="U231" s="94"/>
      <c r="V231" s="312"/>
      <c r="W231" s="37"/>
      <c r="X231" s="94"/>
      <c r="Y231" s="696">
        <f>L231+P231+S231+V231</f>
        <v>0</v>
      </c>
      <c r="Z231" s="696">
        <f>M231+Q231+T231+W231</f>
        <v>0</v>
      </c>
      <c r="AA231" s="696">
        <f>SUM(Y231:Z231)</f>
        <v>0</v>
      </c>
      <c r="AB231" s="94"/>
      <c r="AC231" s="145">
        <f t="shared" ref="AC231:AD234" si="64">L231+P231+S231+V231</f>
        <v>0</v>
      </c>
      <c r="AD231" s="145">
        <f t="shared" si="64"/>
        <v>0</v>
      </c>
      <c r="AE231" s="192">
        <f t="shared" ref="AE231:AE237" si="65">SUM(AC231:AD231)</f>
        <v>0</v>
      </c>
      <c r="AF231" s="38"/>
      <c r="AG231" s="702">
        <f>Y231-AC231</f>
        <v>0</v>
      </c>
      <c r="AH231" s="702">
        <f>Z231-AD231</f>
        <v>0</v>
      </c>
      <c r="AI231" s="696">
        <f>SUM(AG231:AH231)</f>
        <v>0</v>
      </c>
    </row>
    <row r="232" spans="1:35" x14ac:dyDescent="0.2">
      <c r="A232" s="301" t="s">
        <v>824</v>
      </c>
      <c r="B232" s="52" t="s">
        <v>755</v>
      </c>
      <c r="C232" s="52" t="s">
        <v>185</v>
      </c>
      <c r="D232" s="56" t="s">
        <v>867</v>
      </c>
      <c r="E232" s="639"/>
      <c r="F232" s="56" t="s">
        <v>767</v>
      </c>
      <c r="G232" s="117" t="s">
        <v>1014</v>
      </c>
      <c r="H232" s="38"/>
      <c r="I232" s="37"/>
      <c r="J232" s="37"/>
      <c r="K232" s="1142"/>
      <c r="L232" s="151"/>
      <c r="M232" s="37"/>
      <c r="N232" s="38"/>
      <c r="O232" s="94"/>
      <c r="P232" s="94"/>
      <c r="Q232" s="94"/>
      <c r="R232" s="94"/>
      <c r="S232" s="313"/>
      <c r="T232" s="94"/>
      <c r="U232" s="94"/>
      <c r="V232" s="312"/>
      <c r="W232" s="37"/>
      <c r="X232" s="94"/>
      <c r="Y232" s="710"/>
      <c r="Z232" s="710"/>
      <c r="AA232" s="710"/>
      <c r="AB232" s="94"/>
      <c r="AC232" s="145">
        <f t="shared" si="64"/>
        <v>0</v>
      </c>
      <c r="AD232" s="145">
        <f t="shared" si="64"/>
        <v>0</v>
      </c>
      <c r="AE232" s="192">
        <f t="shared" si="65"/>
        <v>0</v>
      </c>
      <c r="AF232" s="38"/>
      <c r="AG232" s="695"/>
      <c r="AH232" s="695"/>
      <c r="AI232" s="695"/>
    </row>
    <row r="233" spans="1:35" x14ac:dyDescent="0.2">
      <c r="A233" s="301" t="s">
        <v>824</v>
      </c>
      <c r="B233" s="52" t="s">
        <v>117</v>
      </c>
      <c r="C233" s="52" t="s">
        <v>648</v>
      </c>
      <c r="D233" s="56" t="s">
        <v>869</v>
      </c>
      <c r="E233" s="639"/>
      <c r="F233" s="56" t="s">
        <v>767</v>
      </c>
      <c r="G233" s="117" t="s">
        <v>1014</v>
      </c>
      <c r="H233" s="38"/>
      <c r="I233" s="37"/>
      <c r="J233" s="37"/>
      <c r="K233" s="1142"/>
      <c r="L233" s="151"/>
      <c r="M233" s="37"/>
      <c r="N233" s="38"/>
      <c r="O233" s="94"/>
      <c r="P233" s="94"/>
      <c r="Q233" s="94"/>
      <c r="R233" s="94"/>
      <c r="S233" s="313"/>
      <c r="T233" s="94"/>
      <c r="U233" s="94"/>
      <c r="V233" s="312"/>
      <c r="W233" s="37"/>
      <c r="X233" s="94"/>
      <c r="Y233" s="710"/>
      <c r="Z233" s="710"/>
      <c r="AA233" s="710"/>
      <c r="AB233" s="94"/>
      <c r="AC233" s="145">
        <f t="shared" si="64"/>
        <v>0</v>
      </c>
      <c r="AD233" s="145">
        <f t="shared" si="64"/>
        <v>0</v>
      </c>
      <c r="AE233" s="192">
        <f>SUM(AC233:AD233)</f>
        <v>0</v>
      </c>
      <c r="AF233" s="38"/>
      <c r="AG233" s="695"/>
      <c r="AH233" s="695"/>
      <c r="AI233" s="695"/>
    </row>
    <row r="234" spans="1:35" x14ac:dyDescent="0.2">
      <c r="A234" s="301" t="s">
        <v>824</v>
      </c>
      <c r="B234" s="52" t="s">
        <v>475</v>
      </c>
      <c r="C234" s="52" t="s">
        <v>363</v>
      </c>
      <c r="D234" s="56" t="s">
        <v>852</v>
      </c>
      <c r="E234" s="639"/>
      <c r="F234" s="56" t="s">
        <v>767</v>
      </c>
      <c r="G234" s="117" t="s">
        <v>1014</v>
      </c>
      <c r="H234" s="38"/>
      <c r="I234" s="37"/>
      <c r="J234" s="37"/>
      <c r="K234" s="1142"/>
      <c r="L234" s="151"/>
      <c r="M234" s="37"/>
      <c r="N234" s="38"/>
      <c r="O234" s="94"/>
      <c r="P234" s="94"/>
      <c r="Q234" s="94"/>
      <c r="R234" s="94"/>
      <c r="S234" s="313"/>
      <c r="T234" s="94"/>
      <c r="U234" s="94"/>
      <c r="V234" s="312"/>
      <c r="W234" s="37"/>
      <c r="X234" s="94"/>
      <c r="Y234" s="710"/>
      <c r="Z234" s="710"/>
      <c r="AA234" s="710"/>
      <c r="AB234" s="94"/>
      <c r="AC234" s="145">
        <f t="shared" si="64"/>
        <v>0</v>
      </c>
      <c r="AD234" s="145">
        <f t="shared" si="64"/>
        <v>0</v>
      </c>
      <c r="AE234" s="192">
        <f t="shared" si="65"/>
        <v>0</v>
      </c>
      <c r="AF234" s="38"/>
      <c r="AG234" s="695"/>
      <c r="AH234" s="695"/>
      <c r="AI234" s="695"/>
    </row>
    <row r="235" spans="1:35" x14ac:dyDescent="0.2">
      <c r="A235" s="301"/>
      <c r="B235" s="134"/>
      <c r="C235" s="134"/>
      <c r="D235" s="64"/>
      <c r="E235" s="1272"/>
      <c r="F235" s="56"/>
      <c r="G235" s="117"/>
      <c r="H235" s="38"/>
      <c r="I235" s="37"/>
      <c r="J235" s="37"/>
      <c r="K235" s="1142"/>
      <c r="L235" s="151"/>
      <c r="M235" s="37"/>
      <c r="N235" s="38"/>
      <c r="O235" s="94"/>
      <c r="P235" s="94"/>
      <c r="Q235" s="94"/>
      <c r="R235" s="94"/>
      <c r="S235" s="313"/>
      <c r="T235" s="94"/>
      <c r="U235" s="94"/>
      <c r="V235" s="315"/>
      <c r="W235" s="315"/>
      <c r="X235" s="94"/>
      <c r="Y235" s="710"/>
      <c r="Z235" s="710"/>
      <c r="AA235" s="710"/>
      <c r="AB235" s="94"/>
      <c r="AC235" s="145"/>
      <c r="AD235" s="145"/>
      <c r="AE235" s="192"/>
      <c r="AF235" s="38"/>
      <c r="AG235" s="695"/>
      <c r="AH235" s="695"/>
      <c r="AI235" s="695"/>
    </row>
    <row r="236" spans="1:35" x14ac:dyDescent="0.2">
      <c r="A236" s="301" t="s">
        <v>824</v>
      </c>
      <c r="B236" s="52" t="s">
        <v>224</v>
      </c>
      <c r="C236" s="52" t="s">
        <v>298</v>
      </c>
      <c r="D236" s="56" t="s">
        <v>845</v>
      </c>
      <c r="E236" s="639"/>
      <c r="F236" s="56" t="s">
        <v>771</v>
      </c>
      <c r="G236" s="117" t="s">
        <v>1014</v>
      </c>
      <c r="H236" s="38"/>
      <c r="I236" s="37"/>
      <c r="J236" s="37"/>
      <c r="K236" s="1142"/>
      <c r="L236" s="151"/>
      <c r="M236" s="37"/>
      <c r="N236" s="38"/>
      <c r="O236" s="94"/>
      <c r="P236" s="94"/>
      <c r="Q236" s="94"/>
      <c r="R236" s="94"/>
      <c r="S236" s="313"/>
      <c r="T236" s="94"/>
      <c r="U236" s="94"/>
      <c r="V236" s="315"/>
      <c r="W236" s="315"/>
      <c r="X236" s="94"/>
      <c r="Y236" s="696">
        <f t="shared" ref="Y236:Y244" si="66">L236+P236+S236+V236</f>
        <v>0</v>
      </c>
      <c r="Z236" s="696">
        <f t="shared" ref="Z236:Z244" si="67">M236+Q236+T236+W236</f>
        <v>0</v>
      </c>
      <c r="AA236" s="696">
        <f t="shared" ref="AA236:AA244" si="68">SUM(Y236:Z236)</f>
        <v>0</v>
      </c>
      <c r="AB236" s="94"/>
      <c r="AC236" s="145">
        <f t="shared" ref="AC236:AC244" si="69">L236+P236+S236+V236</f>
        <v>0</v>
      </c>
      <c r="AD236" s="145">
        <f t="shared" ref="AD236:AD244" si="70">M236+Q236+T236+W236</f>
        <v>0</v>
      </c>
      <c r="AE236" s="192">
        <f t="shared" si="65"/>
        <v>0</v>
      </c>
      <c r="AF236" s="38"/>
      <c r="AG236" s="702">
        <f t="shared" ref="AG236:AG244" si="71">Y236-AC236</f>
        <v>0</v>
      </c>
      <c r="AH236" s="702">
        <f t="shared" ref="AH236:AH244" si="72">Z236-AD236</f>
        <v>0</v>
      </c>
      <c r="AI236" s="696">
        <f t="shared" ref="AI236:AI244" si="73">SUM(AG236:AH236)</f>
        <v>0</v>
      </c>
    </row>
    <row r="237" spans="1:35" x14ac:dyDescent="0.2">
      <c r="A237" s="301" t="s">
        <v>824</v>
      </c>
      <c r="B237" s="27" t="s">
        <v>195</v>
      </c>
      <c r="C237" s="52" t="s">
        <v>196</v>
      </c>
      <c r="D237" s="56" t="s">
        <v>876</v>
      </c>
      <c r="E237" s="1258"/>
      <c r="F237" s="56" t="s">
        <v>772</v>
      </c>
      <c r="G237" s="117" t="s">
        <v>1014</v>
      </c>
      <c r="H237" s="38"/>
      <c r="I237" s="37"/>
      <c r="J237" s="37"/>
      <c r="K237" s="1142"/>
      <c r="L237" s="151"/>
      <c r="M237" s="37"/>
      <c r="N237" s="38"/>
      <c r="O237" s="94"/>
      <c r="P237" s="94"/>
      <c r="Q237" s="94"/>
      <c r="R237" s="94"/>
      <c r="S237" s="313"/>
      <c r="T237" s="94"/>
      <c r="U237" s="94"/>
      <c r="V237" s="315"/>
      <c r="W237" s="66"/>
      <c r="X237" s="94"/>
      <c r="Y237" s="696">
        <f t="shared" si="66"/>
        <v>0</v>
      </c>
      <c r="Z237" s="696">
        <f t="shared" si="67"/>
        <v>0</v>
      </c>
      <c r="AA237" s="696">
        <f t="shared" si="68"/>
        <v>0</v>
      </c>
      <c r="AB237" s="94"/>
      <c r="AC237" s="145">
        <f t="shared" si="69"/>
        <v>0</v>
      </c>
      <c r="AD237" s="145">
        <f t="shared" si="70"/>
        <v>0</v>
      </c>
      <c r="AE237" s="192">
        <f t="shared" si="65"/>
        <v>0</v>
      </c>
      <c r="AF237" s="38"/>
      <c r="AG237" s="702">
        <f t="shared" si="71"/>
        <v>0</v>
      </c>
      <c r="AH237" s="702">
        <f t="shared" si="72"/>
        <v>0</v>
      </c>
      <c r="AI237" s="696">
        <f t="shared" si="73"/>
        <v>0</v>
      </c>
    </row>
    <row r="238" spans="1:35" x14ac:dyDescent="0.2">
      <c r="A238" s="301" t="s">
        <v>824</v>
      </c>
      <c r="B238" s="52" t="s">
        <v>153</v>
      </c>
      <c r="C238" s="52" t="s">
        <v>337</v>
      </c>
      <c r="D238" s="56" t="s">
        <v>846</v>
      </c>
      <c r="E238" s="639"/>
      <c r="F238" s="56" t="s">
        <v>774</v>
      </c>
      <c r="G238" s="117" t="s">
        <v>1014</v>
      </c>
      <c r="H238" s="38"/>
      <c r="I238" s="37"/>
      <c r="J238" s="37"/>
      <c r="K238" s="1142"/>
      <c r="L238" s="37"/>
      <c r="M238" s="37"/>
      <c r="N238" s="192">
        <f>SUM(L238:M238)</f>
        <v>0</v>
      </c>
      <c r="O238" s="94"/>
      <c r="P238" s="94"/>
      <c r="Q238" s="94"/>
      <c r="R238" s="94"/>
      <c r="S238" s="313"/>
      <c r="T238" s="313"/>
      <c r="U238" s="94"/>
      <c r="V238" s="315"/>
      <c r="W238" s="66"/>
      <c r="X238" s="94"/>
      <c r="Y238" s="696">
        <f t="shared" si="66"/>
        <v>0</v>
      </c>
      <c r="Z238" s="696">
        <f t="shared" si="67"/>
        <v>0</v>
      </c>
      <c r="AA238" s="696">
        <f t="shared" si="68"/>
        <v>0</v>
      </c>
      <c r="AB238" s="94"/>
      <c r="AC238" s="145">
        <f t="shared" si="69"/>
        <v>0</v>
      </c>
      <c r="AD238" s="145">
        <f t="shared" si="70"/>
        <v>0</v>
      </c>
      <c r="AE238" s="192">
        <f t="shared" ref="AE238:AE244" si="74">SUM(AC238:AD238)</f>
        <v>0</v>
      </c>
      <c r="AF238" s="38"/>
      <c r="AG238" s="702">
        <f t="shared" si="71"/>
        <v>0</v>
      </c>
      <c r="AH238" s="702">
        <f t="shared" si="72"/>
        <v>0</v>
      </c>
      <c r="AI238" s="696">
        <f t="shared" si="73"/>
        <v>0</v>
      </c>
    </row>
    <row r="239" spans="1:35" x14ac:dyDescent="0.2">
      <c r="A239" s="301" t="s">
        <v>824</v>
      </c>
      <c r="B239" s="27" t="s">
        <v>121</v>
      </c>
      <c r="C239" s="52" t="s">
        <v>94</v>
      </c>
      <c r="D239" s="140" t="s">
        <v>879</v>
      </c>
      <c r="E239" s="1258"/>
      <c r="F239" s="56" t="s">
        <v>774</v>
      </c>
      <c r="G239" s="117" t="s">
        <v>1014</v>
      </c>
      <c r="H239" s="38"/>
      <c r="I239" s="37"/>
      <c r="J239" s="37"/>
      <c r="K239" s="1142"/>
      <c r="L239" s="37"/>
      <c r="M239" s="37"/>
      <c r="N239" s="192"/>
      <c r="O239" s="94"/>
      <c r="P239" s="94"/>
      <c r="Q239" s="94"/>
      <c r="R239" s="94"/>
      <c r="S239" s="313"/>
      <c r="T239" s="313"/>
      <c r="U239" s="94"/>
      <c r="V239" s="315"/>
      <c r="W239" s="66"/>
      <c r="X239" s="94"/>
      <c r="Y239" s="696">
        <f t="shared" si="66"/>
        <v>0</v>
      </c>
      <c r="Z239" s="696">
        <f t="shared" si="67"/>
        <v>0</v>
      </c>
      <c r="AA239" s="696">
        <f t="shared" si="68"/>
        <v>0</v>
      </c>
      <c r="AB239" s="94"/>
      <c r="AC239" s="145">
        <f t="shared" si="69"/>
        <v>0</v>
      </c>
      <c r="AD239" s="145">
        <f t="shared" si="70"/>
        <v>0</v>
      </c>
      <c r="AE239" s="192">
        <f t="shared" si="74"/>
        <v>0</v>
      </c>
      <c r="AF239" s="38"/>
      <c r="AG239" s="702">
        <f t="shared" si="71"/>
        <v>0</v>
      </c>
      <c r="AH239" s="702">
        <f t="shared" si="72"/>
        <v>0</v>
      </c>
      <c r="AI239" s="696">
        <f t="shared" si="73"/>
        <v>0</v>
      </c>
    </row>
    <row r="240" spans="1:35" x14ac:dyDescent="0.2">
      <c r="A240" s="301" t="s">
        <v>824</v>
      </c>
      <c r="B240" s="27" t="s">
        <v>739</v>
      </c>
      <c r="C240" s="52" t="s">
        <v>333</v>
      </c>
      <c r="D240" s="349" t="s">
        <v>858</v>
      </c>
      <c r="E240" s="1258"/>
      <c r="F240" s="56" t="s">
        <v>774</v>
      </c>
      <c r="G240" s="117" t="s">
        <v>1014</v>
      </c>
      <c r="H240" s="38"/>
      <c r="I240" s="37"/>
      <c r="J240" s="37"/>
      <c r="K240" s="1142"/>
      <c r="L240" s="37"/>
      <c r="M240" s="37"/>
      <c r="N240" s="192"/>
      <c r="O240" s="94"/>
      <c r="P240" s="94"/>
      <c r="Q240" s="94"/>
      <c r="R240" s="94"/>
      <c r="S240" s="313"/>
      <c r="T240" s="313"/>
      <c r="U240" s="94"/>
      <c r="V240" s="315"/>
      <c r="W240" s="66"/>
      <c r="X240" s="94"/>
      <c r="Y240" s="696">
        <f t="shared" si="66"/>
        <v>0</v>
      </c>
      <c r="Z240" s="696">
        <f t="shared" si="67"/>
        <v>0</v>
      </c>
      <c r="AA240" s="696">
        <f t="shared" si="68"/>
        <v>0</v>
      </c>
      <c r="AB240" s="94"/>
      <c r="AC240" s="145">
        <f t="shared" si="69"/>
        <v>0</v>
      </c>
      <c r="AD240" s="145">
        <f t="shared" si="70"/>
        <v>0</v>
      </c>
      <c r="AE240" s="192">
        <f t="shared" si="74"/>
        <v>0</v>
      </c>
      <c r="AF240" s="38"/>
      <c r="AG240" s="702">
        <f t="shared" si="71"/>
        <v>0</v>
      </c>
      <c r="AH240" s="702">
        <f t="shared" si="72"/>
        <v>0</v>
      </c>
      <c r="AI240" s="696">
        <f t="shared" si="73"/>
        <v>0</v>
      </c>
    </row>
    <row r="241" spans="1:35" x14ac:dyDescent="0.2">
      <c r="A241" s="301" t="s">
        <v>824</v>
      </c>
      <c r="B241" s="128" t="s">
        <v>253</v>
      </c>
      <c r="C241" s="128" t="s">
        <v>1515</v>
      </c>
      <c r="D241" s="129" t="s">
        <v>847</v>
      </c>
      <c r="E241" s="1276"/>
      <c r="F241" s="56" t="s">
        <v>774</v>
      </c>
      <c r="G241" s="117" t="s">
        <v>1014</v>
      </c>
      <c r="H241" s="38"/>
      <c r="I241" s="37"/>
      <c r="J241" s="37"/>
      <c r="K241" s="1142"/>
      <c r="L241" s="37"/>
      <c r="M241" s="37"/>
      <c r="N241" s="192"/>
      <c r="O241" s="94"/>
      <c r="P241" s="94"/>
      <c r="Q241" s="94"/>
      <c r="R241" s="94"/>
      <c r="S241" s="313"/>
      <c r="T241" s="313"/>
      <c r="U241" s="94"/>
      <c r="V241" s="315"/>
      <c r="W241" s="66"/>
      <c r="X241" s="94"/>
      <c r="Y241" s="696">
        <f t="shared" si="66"/>
        <v>0</v>
      </c>
      <c r="Z241" s="696">
        <f t="shared" si="67"/>
        <v>0</v>
      </c>
      <c r="AA241" s="696">
        <f t="shared" si="68"/>
        <v>0</v>
      </c>
      <c r="AB241" s="94"/>
      <c r="AC241" s="145">
        <f t="shared" si="69"/>
        <v>0</v>
      </c>
      <c r="AD241" s="145">
        <f t="shared" si="70"/>
        <v>0</v>
      </c>
      <c r="AE241" s="192">
        <f t="shared" si="74"/>
        <v>0</v>
      </c>
      <c r="AF241" s="38"/>
      <c r="AG241" s="702">
        <f t="shared" si="71"/>
        <v>0</v>
      </c>
      <c r="AH241" s="702">
        <f t="shared" si="72"/>
        <v>0</v>
      </c>
      <c r="AI241" s="696">
        <f t="shared" si="73"/>
        <v>0</v>
      </c>
    </row>
    <row r="242" spans="1:35" x14ac:dyDescent="0.2">
      <c r="A242" s="301" t="s">
        <v>824</v>
      </c>
      <c r="B242" s="52" t="s">
        <v>658</v>
      </c>
      <c r="C242" s="52" t="s">
        <v>135</v>
      </c>
      <c r="D242" s="56" t="s">
        <v>841</v>
      </c>
      <c r="E242" s="639"/>
      <c r="F242" s="56" t="s">
        <v>774</v>
      </c>
      <c r="G242" s="117" t="s">
        <v>1014</v>
      </c>
      <c r="H242" s="38"/>
      <c r="I242" s="37"/>
      <c r="J242" s="37"/>
      <c r="K242" s="1142"/>
      <c r="L242" s="37"/>
      <c r="M242" s="37"/>
      <c r="N242" s="192"/>
      <c r="O242" s="94"/>
      <c r="P242" s="94"/>
      <c r="Q242" s="94"/>
      <c r="R242" s="94"/>
      <c r="S242" s="313"/>
      <c r="T242" s="313"/>
      <c r="U242" s="94"/>
      <c r="V242" s="315"/>
      <c r="W242" s="66"/>
      <c r="X242" s="94"/>
      <c r="Y242" s="696">
        <f t="shared" si="66"/>
        <v>0</v>
      </c>
      <c r="Z242" s="696">
        <f t="shared" si="67"/>
        <v>0</v>
      </c>
      <c r="AA242" s="696">
        <f t="shared" si="68"/>
        <v>0</v>
      </c>
      <c r="AB242" s="94"/>
      <c r="AC242" s="145">
        <f t="shared" si="69"/>
        <v>0</v>
      </c>
      <c r="AD242" s="145">
        <f t="shared" si="70"/>
        <v>0</v>
      </c>
      <c r="AE242" s="192">
        <f t="shared" si="74"/>
        <v>0</v>
      </c>
      <c r="AF242" s="38"/>
      <c r="AG242" s="702">
        <f t="shared" si="71"/>
        <v>0</v>
      </c>
      <c r="AH242" s="702">
        <f t="shared" si="72"/>
        <v>0</v>
      </c>
      <c r="AI242" s="696">
        <f t="shared" si="73"/>
        <v>0</v>
      </c>
    </row>
    <row r="243" spans="1:35" x14ac:dyDescent="0.2">
      <c r="A243" s="301" t="s">
        <v>824</v>
      </c>
      <c r="B243" s="52" t="s">
        <v>453</v>
      </c>
      <c r="C243" s="52" t="s">
        <v>273</v>
      </c>
      <c r="D243" s="56">
        <v>5521937</v>
      </c>
      <c r="E243" s="639"/>
      <c r="F243" s="56"/>
      <c r="G243" s="117" t="s">
        <v>1014</v>
      </c>
      <c r="H243" s="38"/>
      <c r="I243" s="37"/>
      <c r="J243" s="37"/>
      <c r="K243" s="1142"/>
      <c r="L243" s="37"/>
      <c r="M243" s="37"/>
      <c r="N243" s="192"/>
      <c r="O243" s="94"/>
      <c r="P243" s="94"/>
      <c r="Q243" s="94"/>
      <c r="R243" s="94"/>
      <c r="S243" s="313"/>
      <c r="T243" s="313"/>
      <c r="U243" s="94"/>
      <c r="V243" s="315"/>
      <c r="W243" s="66"/>
      <c r="X243" s="94"/>
      <c r="Y243" s="696">
        <f t="shared" si="66"/>
        <v>0</v>
      </c>
      <c r="Z243" s="696">
        <f t="shared" si="67"/>
        <v>0</v>
      </c>
      <c r="AA243" s="696">
        <f t="shared" si="68"/>
        <v>0</v>
      </c>
      <c r="AB243" s="94"/>
      <c r="AC243" s="145">
        <f t="shared" si="69"/>
        <v>0</v>
      </c>
      <c r="AD243" s="145">
        <f t="shared" si="70"/>
        <v>0</v>
      </c>
      <c r="AE243" s="192">
        <f t="shared" si="74"/>
        <v>0</v>
      </c>
      <c r="AF243" s="38"/>
      <c r="AG243" s="702">
        <f t="shared" si="71"/>
        <v>0</v>
      </c>
      <c r="AH243" s="702">
        <f t="shared" si="72"/>
        <v>0</v>
      </c>
      <c r="AI243" s="696">
        <f t="shared" si="73"/>
        <v>0</v>
      </c>
    </row>
    <row r="244" spans="1:35" hidden="1" x14ac:dyDescent="0.2">
      <c r="A244" s="301" t="s">
        <v>824</v>
      </c>
      <c r="B244" s="52" t="s">
        <v>288</v>
      </c>
      <c r="C244" s="52" t="s">
        <v>368</v>
      </c>
      <c r="D244" s="184" t="s">
        <v>961</v>
      </c>
      <c r="E244" s="1258"/>
      <c r="F244" s="564" t="s">
        <v>775</v>
      </c>
      <c r="G244" s="117" t="s">
        <v>1014</v>
      </c>
      <c r="H244" s="38"/>
      <c r="I244" s="37"/>
      <c r="J244" s="37"/>
      <c r="K244" s="1142"/>
      <c r="L244" s="37"/>
      <c r="M244" s="37"/>
      <c r="N244" s="192"/>
      <c r="O244" s="94"/>
      <c r="P244" s="22"/>
      <c r="Q244" s="22"/>
      <c r="R244" s="94"/>
      <c r="S244" s="313"/>
      <c r="T244" s="313"/>
      <c r="U244" s="94"/>
      <c r="V244" s="315"/>
      <c r="W244" s="315"/>
      <c r="X244" s="94"/>
      <c r="Y244" s="696">
        <f t="shared" si="66"/>
        <v>0</v>
      </c>
      <c r="Z244" s="696">
        <f t="shared" si="67"/>
        <v>0</v>
      </c>
      <c r="AA244" s="696">
        <f t="shared" si="68"/>
        <v>0</v>
      </c>
      <c r="AB244" s="94"/>
      <c r="AC244" s="145">
        <f t="shared" si="69"/>
        <v>0</v>
      </c>
      <c r="AD244" s="145">
        <f t="shared" si="70"/>
        <v>0</v>
      </c>
      <c r="AE244" s="192">
        <f t="shared" si="74"/>
        <v>0</v>
      </c>
      <c r="AF244" s="38"/>
      <c r="AG244" s="702">
        <f t="shared" si="71"/>
        <v>0</v>
      </c>
      <c r="AH244" s="702">
        <f t="shared" si="72"/>
        <v>0</v>
      </c>
      <c r="AI244" s="696">
        <f t="shared" si="73"/>
        <v>0</v>
      </c>
    </row>
    <row r="245" spans="1:35" ht="12.75" customHeight="1" x14ac:dyDescent="0.2">
      <c r="A245" s="307"/>
      <c r="B245" s="52"/>
      <c r="C245" s="94"/>
      <c r="D245" s="56"/>
      <c r="E245" s="639"/>
      <c r="F245" s="56"/>
      <c r="G245" s="56"/>
      <c r="H245" s="38"/>
      <c r="I245" s="37"/>
      <c r="J245" s="37"/>
      <c r="K245" s="953"/>
      <c r="L245" s="37"/>
      <c r="M245" s="37"/>
      <c r="N245" s="37"/>
      <c r="O245" s="94"/>
      <c r="P245" s="94"/>
      <c r="Q245" s="94"/>
      <c r="R245" s="94"/>
      <c r="S245" s="94"/>
      <c r="T245" s="94"/>
      <c r="U245" s="94"/>
      <c r="V245" s="94"/>
      <c r="W245" s="94"/>
      <c r="X245" s="94"/>
      <c r="Y245" s="710"/>
      <c r="Z245" s="710"/>
      <c r="AA245" s="710"/>
      <c r="AB245" s="94"/>
      <c r="AC245" s="37"/>
      <c r="AD245" s="37"/>
      <c r="AE245" s="37"/>
      <c r="AF245" s="38"/>
      <c r="AG245" s="695"/>
      <c r="AH245" s="695"/>
      <c r="AI245" s="695"/>
    </row>
    <row r="246" spans="1:35" x14ac:dyDescent="0.2">
      <c r="A246" s="307"/>
      <c r="B246" s="52"/>
      <c r="C246" s="105" t="s">
        <v>473</v>
      </c>
      <c r="D246" s="56"/>
      <c r="E246" s="639"/>
      <c r="F246" s="56"/>
      <c r="G246" s="56"/>
      <c r="H246" s="312">
        <f>SUM(H231:H244)</f>
        <v>0</v>
      </c>
      <c r="I246" s="312">
        <f>SUM(I231:I244)</f>
        <v>0</v>
      </c>
      <c r="J246" s="312">
        <f>SUM(J231:J244)</f>
        <v>0</v>
      </c>
      <c r="K246" s="953"/>
      <c r="L246" s="37">
        <f>SUM(L238:L245)</f>
        <v>0</v>
      </c>
      <c r="M246" s="37">
        <f>SUM(M238:M245)</f>
        <v>0</v>
      </c>
      <c r="N246" s="37">
        <f>SUM(N238:N245)</f>
        <v>0</v>
      </c>
      <c r="O246" s="94"/>
      <c r="P246" s="37">
        <f>SUM(P238:P245)</f>
        <v>0</v>
      </c>
      <c r="Q246" s="37">
        <f>SUM(Q238:Q245)</f>
        <v>0</v>
      </c>
      <c r="R246" s="94"/>
      <c r="S246" s="312">
        <f>SUM(S231:S244)</f>
        <v>0</v>
      </c>
      <c r="T246" s="312">
        <f>SUM(T231:T244)</f>
        <v>0</v>
      </c>
      <c r="U246" s="94"/>
      <c r="V246" s="312">
        <f>SUM(V231:V244)</f>
        <v>0</v>
      </c>
      <c r="W246" s="312">
        <f>SUM(W231:W244)</f>
        <v>0</v>
      </c>
      <c r="X246" s="94"/>
      <c r="Y246" s="758">
        <f>SUM(Y231:Y244)</f>
        <v>0</v>
      </c>
      <c r="Z246" s="758">
        <f>SUM(Z231:Z244)</f>
        <v>0</v>
      </c>
      <c r="AA246" s="758">
        <f>SUM(AA231:AA244)</f>
        <v>0</v>
      </c>
      <c r="AB246" s="94"/>
      <c r="AC246" s="312">
        <f>SUM(AC231:AC244)</f>
        <v>0</v>
      </c>
      <c r="AD246" s="312">
        <f>SUM(AD231:AD244)</f>
        <v>0</v>
      </c>
      <c r="AE246" s="312">
        <f>SUM(AE231:AE244)</f>
        <v>0</v>
      </c>
      <c r="AF246" s="38"/>
      <c r="AG246" s="758">
        <f>SUM(AG231:AG244)</f>
        <v>0</v>
      </c>
      <c r="AH246" s="758">
        <f>SUM(AH231:AH244)</f>
        <v>0</v>
      </c>
      <c r="AI246" s="758">
        <f>SUM(AI231:AI244)</f>
        <v>0</v>
      </c>
    </row>
    <row r="247" spans="1:35" x14ac:dyDescent="0.2">
      <c r="A247" s="307"/>
      <c r="B247" s="52"/>
      <c r="C247" s="94"/>
      <c r="D247" s="56"/>
      <c r="E247" s="639"/>
      <c r="F247" s="56"/>
      <c r="G247" s="56"/>
      <c r="H247" s="37"/>
      <c r="I247" s="37"/>
      <c r="J247" s="37"/>
      <c r="K247" s="953"/>
      <c r="L247" s="37"/>
      <c r="M247" s="37"/>
      <c r="N247" s="37"/>
      <c r="O247" s="94"/>
      <c r="P247" s="94"/>
      <c r="Q247" s="94"/>
      <c r="R247" s="94"/>
      <c r="S247" s="94"/>
      <c r="T247" s="94"/>
      <c r="U247" s="94"/>
      <c r="V247" s="94"/>
      <c r="W247" s="94"/>
      <c r="X247" s="94"/>
      <c r="Y247" s="682"/>
      <c r="Z247" s="682"/>
      <c r="AA247" s="682"/>
      <c r="AB247" s="94"/>
      <c r="AC247" s="37"/>
      <c r="AD247" s="37"/>
      <c r="AE247" s="37"/>
      <c r="AF247" s="38"/>
      <c r="AG247" s="682"/>
      <c r="AH247" s="682"/>
      <c r="AI247" s="682"/>
    </row>
    <row r="248" spans="1:35" hidden="1" x14ac:dyDescent="0.2">
      <c r="A248" s="301" t="s">
        <v>824</v>
      </c>
      <c r="B248" s="128" t="s">
        <v>1019</v>
      </c>
      <c r="C248" s="128" t="s">
        <v>1020</v>
      </c>
      <c r="D248" s="129" t="s">
        <v>1021</v>
      </c>
      <c r="E248" s="1261"/>
      <c r="F248" s="564" t="s">
        <v>640</v>
      </c>
      <c r="G248" s="117" t="s">
        <v>1014</v>
      </c>
      <c r="H248" s="174">
        <f>T248+X248+AA248+AD248</f>
        <v>0</v>
      </c>
      <c r="I248" s="174"/>
      <c r="J248" s="174">
        <f>SUM(H248:I248)</f>
        <v>0</v>
      </c>
      <c r="K248" s="1142"/>
      <c r="L248" s="174"/>
      <c r="M248" s="174"/>
      <c r="N248" s="461">
        <f>SUM(L248:M248)</f>
        <v>0</v>
      </c>
      <c r="O248" s="128"/>
      <c r="P248" s="128"/>
      <c r="Q248" s="128"/>
      <c r="R248" s="128"/>
      <c r="S248" s="174"/>
      <c r="T248" s="128"/>
      <c r="U248" s="128"/>
      <c r="V248" s="128"/>
      <c r="W248" s="128"/>
      <c r="X248" s="128"/>
      <c r="Y248" s="696">
        <f>L248+P248+S248+V248</f>
        <v>0</v>
      </c>
      <c r="Z248" s="696"/>
      <c r="AA248" s="696">
        <f>SUM(Y248:Z248)</f>
        <v>0</v>
      </c>
      <c r="AB248" s="128"/>
      <c r="AC248" s="174">
        <f>L248+P248+S248+V248</f>
        <v>0</v>
      </c>
      <c r="AD248" s="174"/>
      <c r="AE248" s="174">
        <f>SUM(AC248:AD248)</f>
        <v>0</v>
      </c>
      <c r="AF248" s="38"/>
      <c r="AG248" s="696">
        <f>P248+T248+W248+Z248</f>
        <v>0</v>
      </c>
      <c r="AH248" s="696"/>
      <c r="AI248" s="696">
        <f>SUM(AG248:AH248)</f>
        <v>0</v>
      </c>
    </row>
    <row r="249" spans="1:35" ht="8.1" hidden="1" customHeight="1" x14ac:dyDescent="0.2">
      <c r="A249" s="301"/>
      <c r="B249" s="128"/>
      <c r="C249" s="128"/>
      <c r="D249" s="129"/>
      <c r="E249" s="1261"/>
      <c r="F249" s="129"/>
      <c r="G249" s="129"/>
      <c r="H249" s="174"/>
      <c r="I249" s="174"/>
      <c r="J249" s="174"/>
      <c r="K249" s="927"/>
      <c r="L249" s="174"/>
      <c r="M249" s="174"/>
      <c r="N249" s="174"/>
      <c r="O249" s="128"/>
      <c r="P249" s="128"/>
      <c r="Q249" s="128"/>
      <c r="R249" s="128"/>
      <c r="S249" s="128"/>
      <c r="T249" s="128"/>
      <c r="U249" s="128"/>
      <c r="V249" s="128"/>
      <c r="W249" s="128"/>
      <c r="X249" s="128"/>
      <c r="Y249" s="696"/>
      <c r="Z249" s="696"/>
      <c r="AA249" s="696"/>
      <c r="AB249" s="128"/>
      <c r="AC249" s="174"/>
      <c r="AD249" s="174"/>
      <c r="AE249" s="174"/>
      <c r="AF249" s="38"/>
      <c r="AG249" s="696"/>
      <c r="AH249" s="696"/>
      <c r="AI249" s="696"/>
    </row>
    <row r="250" spans="1:35" hidden="1" x14ac:dyDescent="0.2">
      <c r="A250" s="128"/>
      <c r="B250" s="128"/>
      <c r="C250" s="351" t="s">
        <v>761</v>
      </c>
      <c r="D250" s="129"/>
      <c r="E250" s="1261"/>
      <c r="F250" s="129"/>
      <c r="G250" s="129"/>
      <c r="H250" s="283">
        <f>SUM(H248:H249)</f>
        <v>0</v>
      </c>
      <c r="I250" s="174"/>
      <c r="J250" s="283">
        <f>SUM(J248:J249)</f>
        <v>0</v>
      </c>
      <c r="K250" s="927"/>
      <c r="L250" s="283">
        <f>SUM(L248:L249)</f>
        <v>0</v>
      </c>
      <c r="M250" s="341"/>
      <c r="N250" s="283">
        <f>SUM(N248:N249)</f>
        <v>0</v>
      </c>
      <c r="O250" s="341"/>
      <c r="P250" s="283">
        <f>SUM(P248:P249)</f>
        <v>0</v>
      </c>
      <c r="Q250" s="341"/>
      <c r="R250" s="341"/>
      <c r="S250" s="283">
        <f>SUM(S248:S249)</f>
        <v>0</v>
      </c>
      <c r="T250" s="128"/>
      <c r="U250" s="128"/>
      <c r="V250" s="128"/>
      <c r="W250" s="128"/>
      <c r="X250" s="128"/>
      <c r="Y250" s="733">
        <f>SUM(Y248:Y249)</f>
        <v>0</v>
      </c>
      <c r="Z250" s="696"/>
      <c r="AA250" s="733">
        <f>SUM(AA248:AA249)</f>
        <v>0</v>
      </c>
      <c r="AB250" s="128"/>
      <c r="AC250" s="283">
        <f>SUM(AC248:AC249)</f>
        <v>0</v>
      </c>
      <c r="AD250" s="174"/>
      <c r="AE250" s="283">
        <f>SUM(AE248:AE249)</f>
        <v>0</v>
      </c>
      <c r="AF250" s="38"/>
      <c r="AG250" s="733">
        <f>SUM(AG248:AG249)</f>
        <v>0</v>
      </c>
      <c r="AH250" s="696"/>
      <c r="AI250" s="733">
        <f>SUM(AI248:AI249)</f>
        <v>0</v>
      </c>
    </row>
    <row r="251" spans="1:35" hidden="1" x14ac:dyDescent="0.2">
      <c r="A251" s="128"/>
      <c r="B251" s="128"/>
      <c r="C251" s="128"/>
      <c r="D251" s="129"/>
      <c r="E251" s="1261"/>
      <c r="F251" s="129"/>
      <c r="G251" s="129"/>
      <c r="H251" s="174"/>
      <c r="I251" s="174"/>
      <c r="J251" s="174"/>
      <c r="K251" s="927"/>
      <c r="L251" s="174"/>
      <c r="M251" s="174"/>
      <c r="N251" s="174"/>
      <c r="O251" s="128"/>
      <c r="P251" s="128"/>
      <c r="Q251" s="128"/>
      <c r="R251" s="128"/>
      <c r="S251" s="128"/>
      <c r="T251" s="128"/>
      <c r="U251" s="128"/>
      <c r="V251" s="128"/>
      <c r="W251" s="128"/>
      <c r="X251" s="128"/>
      <c r="Y251" s="696"/>
      <c r="Z251" s="696"/>
      <c r="AA251" s="696"/>
      <c r="AB251" s="128"/>
      <c r="AC251" s="174"/>
      <c r="AD251" s="174"/>
      <c r="AE251" s="174"/>
      <c r="AF251" s="38"/>
      <c r="AG251" s="696"/>
      <c r="AH251" s="696"/>
      <c r="AI251" s="696"/>
    </row>
    <row r="252" spans="1:35" hidden="1" x14ac:dyDescent="0.2">
      <c r="A252" s="301" t="s">
        <v>824</v>
      </c>
      <c r="B252" s="128" t="s">
        <v>1025</v>
      </c>
      <c r="C252" s="128" t="s">
        <v>1026</v>
      </c>
      <c r="D252" s="129" t="s">
        <v>1027</v>
      </c>
      <c r="E252" s="1261"/>
      <c r="F252" s="564" t="s">
        <v>18</v>
      </c>
      <c r="G252" s="117" t="s">
        <v>1014</v>
      </c>
      <c r="H252" s="174">
        <f>T252+X252+AA252+AD252</f>
        <v>0</v>
      </c>
      <c r="I252" s="174"/>
      <c r="J252" s="174">
        <f>SUM(H252:I252)</f>
        <v>0</v>
      </c>
      <c r="K252" s="1142"/>
      <c r="L252" s="174"/>
      <c r="M252" s="174"/>
      <c r="N252" s="461">
        <f>SUM(L252:M252)</f>
        <v>0</v>
      </c>
      <c r="O252" s="128"/>
      <c r="P252" s="128"/>
      <c r="Q252" s="128"/>
      <c r="R252" s="128"/>
      <c r="S252" s="174"/>
      <c r="T252" s="128"/>
      <c r="U252" s="128"/>
      <c r="V252" s="128"/>
      <c r="W252" s="128"/>
      <c r="X252" s="128"/>
      <c r="Y252" s="696">
        <f>L252+P252+S252+V252</f>
        <v>0</v>
      </c>
      <c r="Z252" s="696"/>
      <c r="AA252" s="696">
        <f>SUM(Y252:Z252)</f>
        <v>0</v>
      </c>
      <c r="AB252" s="128"/>
      <c r="AC252" s="174">
        <f>L252+P252+S252+V252</f>
        <v>0</v>
      </c>
      <c r="AD252" s="174"/>
      <c r="AE252" s="174">
        <f>SUM(AC252:AD252)</f>
        <v>0</v>
      </c>
      <c r="AF252" s="38"/>
      <c r="AG252" s="696">
        <f>P252+T252+W252+Z252</f>
        <v>0</v>
      </c>
      <c r="AH252" s="696"/>
      <c r="AI252" s="696">
        <f>SUM(AG252:AH252)</f>
        <v>0</v>
      </c>
    </row>
    <row r="253" spans="1:35" hidden="1" x14ac:dyDescent="0.2">
      <c r="A253" s="301" t="s">
        <v>824</v>
      </c>
      <c r="B253" s="128" t="s">
        <v>1023</v>
      </c>
      <c r="C253" s="128" t="s">
        <v>1022</v>
      </c>
      <c r="D253" s="129" t="s">
        <v>1024</v>
      </c>
      <c r="E253" s="1261"/>
      <c r="F253" s="564" t="s">
        <v>18</v>
      </c>
      <c r="G253" s="117" t="s">
        <v>1014</v>
      </c>
      <c r="H253" s="174">
        <f>T253+X253+AA253+AD253</f>
        <v>0</v>
      </c>
      <c r="I253" s="174"/>
      <c r="J253" s="174">
        <f>SUM(H253:I253)</f>
        <v>0</v>
      </c>
      <c r="K253" s="1142"/>
      <c r="L253" s="174"/>
      <c r="M253" s="174"/>
      <c r="N253" s="461">
        <f>SUM(L253:M253)</f>
        <v>0</v>
      </c>
      <c r="O253" s="128"/>
      <c r="P253" s="128"/>
      <c r="Q253" s="128"/>
      <c r="R253" s="128"/>
      <c r="S253" s="174"/>
      <c r="T253" s="128"/>
      <c r="U253" s="128"/>
      <c r="V253" s="128"/>
      <c r="W253" s="128"/>
      <c r="X253" s="128"/>
      <c r="Y253" s="696">
        <f>L253+P253+S253+V253</f>
        <v>0</v>
      </c>
      <c r="Z253" s="696"/>
      <c r="AA253" s="696">
        <f>SUM(Y253:Z253)</f>
        <v>0</v>
      </c>
      <c r="AB253" s="128"/>
      <c r="AC253" s="174">
        <f>L253+P253+S253+V253</f>
        <v>0</v>
      </c>
      <c r="AD253" s="174"/>
      <c r="AE253" s="174">
        <f>SUM(AC253:AD253)</f>
        <v>0</v>
      </c>
      <c r="AF253" s="38"/>
      <c r="AG253" s="696">
        <f>P253+T253+W253+Z253</f>
        <v>0</v>
      </c>
      <c r="AH253" s="696"/>
      <c r="AI253" s="696">
        <f>SUM(AG253:AH253)</f>
        <v>0</v>
      </c>
    </row>
    <row r="254" spans="1:35" ht="8.1" hidden="1" customHeight="1" x14ac:dyDescent="0.2">
      <c r="A254" s="301"/>
      <c r="B254" s="128"/>
      <c r="C254" s="128"/>
      <c r="D254" s="129"/>
      <c r="E254" s="1261"/>
      <c r="F254" s="129"/>
      <c r="G254" s="129"/>
      <c r="H254" s="174"/>
      <c r="I254" s="174"/>
      <c r="J254" s="174"/>
      <c r="K254" s="927"/>
      <c r="L254" s="174"/>
      <c r="M254" s="174"/>
      <c r="N254" s="174"/>
      <c r="O254" s="128"/>
      <c r="P254" s="128"/>
      <c r="Q254" s="128"/>
      <c r="R254" s="128"/>
      <c r="S254" s="128"/>
      <c r="T254" s="128"/>
      <c r="U254" s="128"/>
      <c r="V254" s="128"/>
      <c r="W254" s="128"/>
      <c r="X254" s="128"/>
      <c r="Y254" s="696"/>
      <c r="Z254" s="696"/>
      <c r="AA254" s="696"/>
      <c r="AB254" s="128"/>
      <c r="AC254" s="174"/>
      <c r="AD254" s="174"/>
      <c r="AE254" s="174"/>
      <c r="AF254" s="38"/>
      <c r="AG254" s="696"/>
      <c r="AH254" s="696"/>
      <c r="AI254" s="696"/>
    </row>
    <row r="255" spans="1:35" hidden="1" x14ac:dyDescent="0.2">
      <c r="A255" s="128"/>
      <c r="B255" s="128"/>
      <c r="C255" s="351" t="s">
        <v>762</v>
      </c>
      <c r="D255" s="129"/>
      <c r="E255" s="1261"/>
      <c r="F255" s="129"/>
      <c r="G255" s="129"/>
      <c r="H255" s="283">
        <f>SUM(H252:H254)</f>
        <v>0</v>
      </c>
      <c r="I255" s="174"/>
      <c r="J255" s="283">
        <f>SUM(J252:J254)</f>
        <v>0</v>
      </c>
      <c r="K255" s="927"/>
      <c r="L255" s="283">
        <f>SUM(L252:L254)</f>
        <v>0</v>
      </c>
      <c r="M255" s="341"/>
      <c r="N255" s="283">
        <f>SUM(N252:N254)</f>
        <v>0</v>
      </c>
      <c r="O255" s="341"/>
      <c r="P255" s="283">
        <f>SUM(P252:P254)</f>
        <v>0</v>
      </c>
      <c r="Q255" s="341"/>
      <c r="R255" s="341"/>
      <c r="S255" s="283">
        <f>SUM(S252:S254)</f>
        <v>0</v>
      </c>
      <c r="T255" s="128"/>
      <c r="U255" s="128"/>
      <c r="V255" s="128"/>
      <c r="W255" s="128"/>
      <c r="X255" s="128"/>
      <c r="Y255" s="733">
        <f>SUM(Y252:Y254)</f>
        <v>0</v>
      </c>
      <c r="Z255" s="696"/>
      <c r="AA255" s="733">
        <f>SUM(AA252:AA254)</f>
        <v>0</v>
      </c>
      <c r="AB255" s="128"/>
      <c r="AC255" s="283">
        <f>SUM(AC252:AC254)</f>
        <v>0</v>
      </c>
      <c r="AD255" s="174"/>
      <c r="AE255" s="283">
        <f>SUM(AE252:AE254)</f>
        <v>0</v>
      </c>
      <c r="AF255" s="38"/>
      <c r="AG255" s="733">
        <f>SUM(AG252:AG254)</f>
        <v>0</v>
      </c>
      <c r="AH255" s="696"/>
      <c r="AI255" s="733">
        <f>SUM(AI252:AI254)</f>
        <v>0</v>
      </c>
    </row>
    <row r="256" spans="1:35" hidden="1" x14ac:dyDescent="0.2">
      <c r="A256" s="307"/>
      <c r="B256" s="52"/>
      <c r="C256" s="94"/>
      <c r="D256" s="56"/>
      <c r="E256" s="639"/>
      <c r="F256" s="56"/>
      <c r="G256" s="56"/>
      <c r="H256" s="37"/>
      <c r="I256" s="37"/>
      <c r="J256" s="37"/>
      <c r="K256" s="953"/>
      <c r="L256" s="37"/>
      <c r="M256" s="37"/>
      <c r="N256" s="37"/>
      <c r="O256" s="94"/>
      <c r="P256" s="94"/>
      <c r="Q256" s="94"/>
      <c r="R256" s="94"/>
      <c r="S256" s="94"/>
      <c r="T256" s="94"/>
      <c r="U256" s="94"/>
      <c r="V256" s="94"/>
      <c r="W256" s="94"/>
      <c r="X256" s="94"/>
      <c r="Y256" s="682"/>
      <c r="Z256" s="682"/>
      <c r="AA256" s="682"/>
      <c r="AB256" s="94"/>
      <c r="AC256" s="37"/>
      <c r="AD256" s="37"/>
      <c r="AE256" s="37"/>
      <c r="AF256" s="38"/>
      <c r="AG256" s="682"/>
      <c r="AH256" s="682"/>
      <c r="AI256" s="682"/>
    </row>
    <row r="257" spans="1:36" x14ac:dyDescent="0.2">
      <c r="A257" s="307"/>
      <c r="B257" s="94" t="s">
        <v>1034</v>
      </c>
      <c r="C257" s="94"/>
      <c r="D257" s="56"/>
      <c r="E257" s="639"/>
      <c r="F257" s="56"/>
      <c r="G257" s="56"/>
      <c r="H257" s="312">
        <f>H246+H229+H217+H250+H255</f>
        <v>0</v>
      </c>
      <c r="I257" s="312">
        <f>I246+I229+I217+I250+I255</f>
        <v>0</v>
      </c>
      <c r="J257" s="312">
        <f>J246+J229+J217+J250+J255</f>
        <v>0</v>
      </c>
      <c r="K257" s="953"/>
      <c r="L257" s="312">
        <f t="shared" ref="L257:AD257" si="75">L217+L221+L229+L246+L250+L255</f>
        <v>0</v>
      </c>
      <c r="M257" s="312">
        <f t="shared" si="75"/>
        <v>0</v>
      </c>
      <c r="N257" s="312">
        <f t="shared" si="75"/>
        <v>0</v>
      </c>
      <c r="O257" s="312"/>
      <c r="P257" s="312">
        <f t="shared" si="75"/>
        <v>0</v>
      </c>
      <c r="Q257" s="312">
        <f t="shared" si="75"/>
        <v>0</v>
      </c>
      <c r="R257" s="312"/>
      <c r="S257" s="312">
        <f t="shared" si="75"/>
        <v>0</v>
      </c>
      <c r="T257" s="312">
        <f t="shared" si="75"/>
        <v>0</v>
      </c>
      <c r="U257" s="312"/>
      <c r="V257" s="312">
        <f t="shared" si="75"/>
        <v>0</v>
      </c>
      <c r="W257" s="312">
        <f t="shared" si="75"/>
        <v>0</v>
      </c>
      <c r="X257" s="312">
        <f t="shared" si="75"/>
        <v>0</v>
      </c>
      <c r="Y257" s="312">
        <f t="shared" si="75"/>
        <v>0</v>
      </c>
      <c r="Z257" s="312">
        <f t="shared" si="75"/>
        <v>0</v>
      </c>
      <c r="AA257" s="312">
        <f t="shared" si="75"/>
        <v>0</v>
      </c>
      <c r="AB257" s="312">
        <f t="shared" si="75"/>
        <v>0</v>
      </c>
      <c r="AC257" s="312">
        <f t="shared" si="75"/>
        <v>0</v>
      </c>
      <c r="AD257" s="312">
        <f t="shared" si="75"/>
        <v>0</v>
      </c>
      <c r="AE257" s="312">
        <f>AE217+AE221+AE229+AE246+AE250+AE255</f>
        <v>0</v>
      </c>
      <c r="AF257" s="312">
        <f t="shared" ref="AF257:AI257" si="76">AF217+AF221+AF229+AF246+AF250+AF255</f>
        <v>0</v>
      </c>
      <c r="AG257" s="312">
        <f t="shared" si="76"/>
        <v>0</v>
      </c>
      <c r="AH257" s="312">
        <f t="shared" si="76"/>
        <v>0</v>
      </c>
      <c r="AI257" s="312">
        <f t="shared" si="76"/>
        <v>0</v>
      </c>
    </row>
    <row r="258" spans="1:36" x14ac:dyDescent="0.2">
      <c r="A258" s="52"/>
      <c r="B258" s="52"/>
      <c r="C258" s="94"/>
      <c r="D258" s="160"/>
      <c r="E258" s="639"/>
      <c r="F258" s="56"/>
      <c r="G258" s="56"/>
      <c r="H258" s="37"/>
      <c r="I258" s="37"/>
      <c r="J258" s="37"/>
      <c r="K258" s="953"/>
      <c r="L258" s="37"/>
      <c r="M258" s="37"/>
      <c r="N258" s="37"/>
      <c r="O258" s="94"/>
      <c r="P258" s="94"/>
      <c r="Q258" s="94"/>
      <c r="R258" s="94"/>
      <c r="S258" s="94"/>
      <c r="T258" s="94"/>
      <c r="U258" s="94"/>
      <c r="V258" s="94"/>
      <c r="W258" s="94"/>
      <c r="X258" s="94"/>
      <c r="Y258" s="682"/>
      <c r="Z258" s="682"/>
      <c r="AA258" s="682"/>
      <c r="AB258" s="94"/>
      <c r="AC258" s="37"/>
      <c r="AD258" s="37"/>
      <c r="AE258" s="37"/>
      <c r="AF258" s="38"/>
      <c r="AG258" s="682"/>
      <c r="AH258" s="682"/>
      <c r="AI258" s="682"/>
    </row>
    <row r="259" spans="1:36" x14ac:dyDescent="0.2">
      <c r="A259" s="52"/>
      <c r="B259" s="52"/>
      <c r="C259" s="139" t="s">
        <v>2</v>
      </c>
      <c r="D259" s="160"/>
      <c r="E259" s="639"/>
      <c r="F259" s="56"/>
      <c r="G259" s="56"/>
      <c r="H259" s="37">
        <f>H33+H88+H156+H217</f>
        <v>0</v>
      </c>
      <c r="I259" s="37"/>
      <c r="J259" s="37">
        <f>J33+J88+J156+J217</f>
        <v>0</v>
      </c>
      <c r="K259" s="953"/>
      <c r="L259" s="37"/>
      <c r="M259" s="37"/>
      <c r="N259" s="37"/>
      <c r="O259" s="94"/>
      <c r="P259" s="94"/>
      <c r="Q259" s="94"/>
      <c r="R259" s="94"/>
      <c r="S259" s="37">
        <f>S33+S88+S156+S217</f>
        <v>0</v>
      </c>
      <c r="T259" s="94"/>
      <c r="U259" s="94"/>
      <c r="V259" s="94"/>
      <c r="W259" s="94"/>
      <c r="X259" s="94"/>
      <c r="Y259" s="682">
        <f>Y33+Y88+Y156+Y217</f>
        <v>0</v>
      </c>
      <c r="Z259" s="682"/>
      <c r="AA259" s="682">
        <f>AA33+AA88+AA156+AA217</f>
        <v>0</v>
      </c>
      <c r="AB259" s="94"/>
      <c r="AC259" s="37">
        <f>AC33+AC88+AC156+AC217</f>
        <v>0</v>
      </c>
      <c r="AD259" s="37"/>
      <c r="AE259" s="37">
        <f>AE33+AE88+AE156+AE217</f>
        <v>0</v>
      </c>
      <c r="AF259" s="38"/>
      <c r="AG259" s="682">
        <f>AG33+AG88+AG156+AG217</f>
        <v>0</v>
      </c>
      <c r="AH259" s="682"/>
      <c r="AI259" s="682">
        <f>AI33+AI88+AI156+AI217</f>
        <v>0</v>
      </c>
    </row>
    <row r="260" spans="1:36" x14ac:dyDescent="0.2">
      <c r="A260" s="52"/>
      <c r="B260" s="52"/>
      <c r="C260" s="139" t="s">
        <v>1035</v>
      </c>
      <c r="D260" s="160"/>
      <c r="E260" s="639"/>
      <c r="F260" s="56"/>
      <c r="G260" s="56"/>
      <c r="H260" s="37">
        <f>H39+H100+H168+H229</f>
        <v>0</v>
      </c>
      <c r="I260" s="37"/>
      <c r="J260" s="37">
        <f>J39+J100+J168+J229</f>
        <v>0</v>
      </c>
      <c r="K260" s="953"/>
      <c r="L260" s="37"/>
      <c r="M260" s="37"/>
      <c r="N260" s="37"/>
      <c r="O260" s="94"/>
      <c r="P260" s="94"/>
      <c r="Q260" s="94"/>
      <c r="R260" s="94"/>
      <c r="S260" s="37">
        <f>S39+S100+S168+S229</f>
        <v>0</v>
      </c>
      <c r="T260" s="94"/>
      <c r="U260" s="94"/>
      <c r="V260" s="94"/>
      <c r="W260" s="94"/>
      <c r="X260" s="94"/>
      <c r="Y260" s="682">
        <f>Y39+Y100+Y168+Y229</f>
        <v>0</v>
      </c>
      <c r="Z260" s="682"/>
      <c r="AA260" s="682">
        <f>AA39+AA100+AA168+AA229</f>
        <v>0</v>
      </c>
      <c r="AB260" s="94"/>
      <c r="AC260" s="37">
        <f>AC39+AC100+AC168+AC229</f>
        <v>0</v>
      </c>
      <c r="AD260" s="37"/>
      <c r="AE260" s="37">
        <f>AE39+AE100+AE168+AE229</f>
        <v>0</v>
      </c>
      <c r="AF260" s="38"/>
      <c r="AG260" s="682">
        <f>AG39+AG100+AG168+AG229</f>
        <v>0</v>
      </c>
      <c r="AH260" s="682"/>
      <c r="AI260" s="682">
        <f>AI39+AI100+AI168+AI229</f>
        <v>0</v>
      </c>
    </row>
    <row r="261" spans="1:36" x14ac:dyDescent="0.2">
      <c r="A261" s="52"/>
      <c r="B261" s="52"/>
      <c r="C261" s="105" t="s">
        <v>1036</v>
      </c>
      <c r="D261" s="160"/>
      <c r="E261" s="639"/>
      <c r="F261" s="56"/>
      <c r="G261" s="56"/>
      <c r="H261" s="37">
        <f>H57+H120+H186+H246</f>
        <v>0</v>
      </c>
      <c r="I261" s="37">
        <f>I57+I120+I186+I246</f>
        <v>0</v>
      </c>
      <c r="J261" s="37">
        <f>J57+J120+J186+J246</f>
        <v>0</v>
      </c>
      <c r="K261" s="953"/>
      <c r="L261" s="37"/>
      <c r="M261" s="37"/>
      <c r="N261" s="37"/>
      <c r="O261" s="94"/>
      <c r="P261" s="94"/>
      <c r="Q261" s="94"/>
      <c r="R261" s="94"/>
      <c r="S261" s="37">
        <f t="shared" ref="S261:AD261" si="77">S57+S92+S120+S160+S186+S221+S246</f>
        <v>0</v>
      </c>
      <c r="T261" s="37">
        <f t="shared" si="77"/>
        <v>0</v>
      </c>
      <c r="U261" s="37"/>
      <c r="V261" s="37">
        <f t="shared" si="77"/>
        <v>0</v>
      </c>
      <c r="W261" s="37">
        <f t="shared" si="77"/>
        <v>0</v>
      </c>
      <c r="X261" s="37">
        <f t="shared" si="77"/>
        <v>0</v>
      </c>
      <c r="Y261" s="37">
        <f t="shared" si="77"/>
        <v>0</v>
      </c>
      <c r="Z261" s="37">
        <f t="shared" si="77"/>
        <v>0</v>
      </c>
      <c r="AA261" s="37">
        <f t="shared" si="77"/>
        <v>0</v>
      </c>
      <c r="AB261" s="37">
        <f t="shared" si="77"/>
        <v>0</v>
      </c>
      <c r="AC261" s="37">
        <f t="shared" si="77"/>
        <v>0</v>
      </c>
      <c r="AD261" s="37">
        <f t="shared" si="77"/>
        <v>0</v>
      </c>
      <c r="AE261" s="37">
        <f>AE57+AE92+AE120+AE160+AE186+AE221+AE246</f>
        <v>0</v>
      </c>
      <c r="AF261" s="37">
        <f t="shared" ref="AF261:AI261" si="78">AF57+AF92+AF120+AF160+AF186+AF221+AF246</f>
        <v>0</v>
      </c>
      <c r="AG261" s="37">
        <f t="shared" si="78"/>
        <v>0</v>
      </c>
      <c r="AH261" s="37">
        <f t="shared" si="78"/>
        <v>0</v>
      </c>
      <c r="AI261" s="37">
        <f t="shared" si="78"/>
        <v>0</v>
      </c>
    </row>
    <row r="262" spans="1:36" x14ac:dyDescent="0.2">
      <c r="A262" s="52"/>
      <c r="B262" s="52"/>
      <c r="C262" s="351" t="s">
        <v>1037</v>
      </c>
      <c r="D262" s="160"/>
      <c r="E262" s="639"/>
      <c r="F262" s="56"/>
      <c r="G262" s="56"/>
      <c r="H262" s="37">
        <f>H61+H125+H190+H250</f>
        <v>0</v>
      </c>
      <c r="I262" s="37"/>
      <c r="J262" s="37">
        <f>J61+J125+J190+J250</f>
        <v>0</v>
      </c>
      <c r="K262" s="953"/>
      <c r="L262" s="37"/>
      <c r="M262" s="37"/>
      <c r="N262" s="37"/>
      <c r="O262" s="94"/>
      <c r="P262" s="94"/>
      <c r="Q262" s="94"/>
      <c r="R262" s="94"/>
      <c r="S262" s="37">
        <f>S61+S125+S190+S250</f>
        <v>0</v>
      </c>
      <c r="T262" s="94"/>
      <c r="U262" s="94"/>
      <c r="V262" s="94"/>
      <c r="W262" s="94"/>
      <c r="X262" s="94"/>
      <c r="Y262" s="682">
        <f>Y61+Y125+Y190+Y250</f>
        <v>0</v>
      </c>
      <c r="Z262" s="682"/>
      <c r="AA262" s="682">
        <f>AA61+AA125+AA190+AA250</f>
        <v>0</v>
      </c>
      <c r="AB262" s="94"/>
      <c r="AC262" s="37">
        <f>AC61+AC125+AC190+AC250</f>
        <v>0</v>
      </c>
      <c r="AD262" s="37"/>
      <c r="AE262" s="37">
        <f>AE61+AE125+AE190+AE250</f>
        <v>0</v>
      </c>
      <c r="AF262" s="38"/>
      <c r="AG262" s="682">
        <f>AG61+AG125+AG190+AG250</f>
        <v>0</v>
      </c>
      <c r="AH262" s="682"/>
      <c r="AI262" s="682">
        <f>AI61+AI125+AI190+AI250</f>
        <v>0</v>
      </c>
    </row>
    <row r="263" spans="1:36" x14ac:dyDescent="0.2">
      <c r="A263" s="52"/>
      <c r="B263" s="52"/>
      <c r="C263" s="351" t="s">
        <v>1038</v>
      </c>
      <c r="D263" s="160"/>
      <c r="E263" s="639"/>
      <c r="F263" s="56"/>
      <c r="G263" s="56"/>
      <c r="H263" s="37">
        <f>H66+H134+H195+H257</f>
        <v>0</v>
      </c>
      <c r="I263" s="37"/>
      <c r="J263" s="37">
        <f>J66+J134+J195+J255</f>
        <v>0</v>
      </c>
      <c r="K263" s="953"/>
      <c r="L263" s="37"/>
      <c r="M263" s="37"/>
      <c r="N263" s="37"/>
      <c r="O263" s="94"/>
      <c r="P263" s="94"/>
      <c r="Q263" s="94"/>
      <c r="R263" s="94"/>
      <c r="S263" s="37">
        <f>S66+S134+S195+S257</f>
        <v>0</v>
      </c>
      <c r="T263" s="94"/>
      <c r="U263" s="94"/>
      <c r="V263" s="94"/>
      <c r="W263" s="94"/>
      <c r="X263" s="94"/>
      <c r="Y263" s="682">
        <f>Y66+Y134+Y195+Y257</f>
        <v>0</v>
      </c>
      <c r="Z263" s="682"/>
      <c r="AA263" s="682">
        <f>AA66+AA134+AA195+AA255</f>
        <v>0</v>
      </c>
      <c r="AB263" s="94"/>
      <c r="AC263" s="37">
        <f>AC66+AC134+AC195+AC257</f>
        <v>0</v>
      </c>
      <c r="AD263" s="37"/>
      <c r="AE263" s="37">
        <f>AE66+AE134+AE195+AE255</f>
        <v>0</v>
      </c>
      <c r="AF263" s="38"/>
      <c r="AG263" s="682">
        <f>AG66+AG134+AG195+AG257</f>
        <v>0</v>
      </c>
      <c r="AH263" s="682"/>
      <c r="AI263" s="682">
        <f>AI66+AI134+AI195+AI255</f>
        <v>0</v>
      </c>
    </row>
    <row r="264" spans="1:36" ht="8.1" hidden="1" customHeight="1" x14ac:dyDescent="0.2">
      <c r="A264" s="52"/>
      <c r="B264" s="52"/>
      <c r="C264" s="94"/>
      <c r="D264" s="160"/>
      <c r="E264" s="639"/>
      <c r="F264" s="56"/>
      <c r="G264" s="56"/>
      <c r="H264" s="37"/>
      <c r="I264" s="37"/>
      <c r="J264" s="37"/>
      <c r="K264" s="953"/>
      <c r="L264" s="37"/>
      <c r="M264" s="37"/>
      <c r="N264" s="37"/>
      <c r="O264" s="94"/>
      <c r="P264" s="94"/>
      <c r="Q264" s="94"/>
      <c r="R264" s="94"/>
      <c r="S264" s="94"/>
      <c r="T264" s="94"/>
      <c r="U264" s="94"/>
      <c r="V264" s="94"/>
      <c r="W264" s="94"/>
      <c r="X264" s="94"/>
      <c r="Y264" s="682"/>
      <c r="Z264" s="682"/>
      <c r="AA264" s="682"/>
      <c r="AB264" s="94"/>
      <c r="AC264" s="37"/>
      <c r="AD264" s="37"/>
      <c r="AE264" s="37"/>
      <c r="AF264" s="38"/>
      <c r="AG264" s="682"/>
      <c r="AH264" s="682"/>
      <c r="AI264" s="682"/>
    </row>
    <row r="265" spans="1:36" x14ac:dyDescent="0.2">
      <c r="A265" s="307"/>
      <c r="B265" s="52"/>
      <c r="C265" s="94" t="s">
        <v>513</v>
      </c>
      <c r="D265" s="56"/>
      <c r="E265" s="639"/>
      <c r="F265" s="56"/>
      <c r="G265" s="56"/>
      <c r="H265" s="312">
        <f>SUM(H259:H264)</f>
        <v>0</v>
      </c>
      <c r="I265" s="312">
        <f>SUM(I259:I264)</f>
        <v>0</v>
      </c>
      <c r="J265" s="312">
        <f>SUM(J259:J264)</f>
        <v>0</v>
      </c>
      <c r="K265" s="953"/>
      <c r="L265" s="37">
        <f>L68+L257</f>
        <v>0</v>
      </c>
      <c r="M265" s="37">
        <f>M68+M257</f>
        <v>0</v>
      </c>
      <c r="N265" s="37">
        <f>N68+N257</f>
        <v>0</v>
      </c>
      <c r="O265" s="94"/>
      <c r="P265" s="37">
        <f>P68+P257</f>
        <v>0</v>
      </c>
      <c r="Q265" s="37">
        <f>Q68+Q257</f>
        <v>0</v>
      </c>
      <c r="R265" s="94"/>
      <c r="S265" s="312">
        <f t="shared" ref="S265:AC265" si="79">SUM(S259:S264)</f>
        <v>0</v>
      </c>
      <c r="T265" s="312">
        <f>SUM(T259:T264)</f>
        <v>0</v>
      </c>
      <c r="U265" s="312"/>
      <c r="V265" s="312">
        <f t="shared" si="79"/>
        <v>0</v>
      </c>
      <c r="W265" s="312">
        <f t="shared" si="79"/>
        <v>0</v>
      </c>
      <c r="X265" s="312"/>
      <c r="Y265" s="758">
        <f>SUM(Y259:Y264)</f>
        <v>0</v>
      </c>
      <c r="Z265" s="758">
        <f t="shared" si="79"/>
        <v>0</v>
      </c>
      <c r="AA265" s="758">
        <f>SUM(AA259:AA264)</f>
        <v>0</v>
      </c>
      <c r="AB265" s="312"/>
      <c r="AC265" s="312">
        <f t="shared" si="79"/>
        <v>0</v>
      </c>
      <c r="AD265" s="312">
        <f>SUM(AD259:AD264)</f>
        <v>0</v>
      </c>
      <c r="AE265" s="312">
        <f>SUM(AE259:AE264)</f>
        <v>0</v>
      </c>
      <c r="AF265" s="38"/>
      <c r="AG265" s="758">
        <f>SUM(AG259:AG264)</f>
        <v>0</v>
      </c>
      <c r="AH265" s="758">
        <f>SUM(AH259:AH264)</f>
        <v>0</v>
      </c>
      <c r="AI265" s="758">
        <f>SUM(AI259:AI264)</f>
        <v>0</v>
      </c>
    </row>
    <row r="266" spans="1:36" x14ac:dyDescent="0.2">
      <c r="A266" s="307"/>
      <c r="B266" s="52"/>
      <c r="C266" s="94"/>
      <c r="D266" s="56"/>
      <c r="E266" s="639"/>
      <c r="F266" s="56"/>
      <c r="G266" s="56"/>
      <c r="H266" s="37"/>
      <c r="I266" s="37"/>
      <c r="J266" s="37"/>
      <c r="K266" s="953"/>
      <c r="L266" s="37"/>
      <c r="M266" s="37"/>
      <c r="N266" s="37"/>
      <c r="O266" s="94"/>
      <c r="P266" s="94"/>
      <c r="Q266" s="94"/>
      <c r="R266" s="94"/>
      <c r="S266" s="94"/>
      <c r="T266" s="94"/>
      <c r="U266" s="94"/>
      <c r="V266" s="94"/>
      <c r="W266" s="94"/>
      <c r="X266" s="94"/>
      <c r="Y266" s="682"/>
      <c r="Z266" s="682"/>
      <c r="AA266" s="682"/>
      <c r="AB266" s="94"/>
      <c r="AC266" s="37"/>
      <c r="AD266" s="37"/>
      <c r="AE266" s="37"/>
      <c r="AF266" s="38"/>
      <c r="AG266" s="682"/>
      <c r="AH266" s="682"/>
      <c r="AI266" s="682"/>
    </row>
    <row r="267" spans="1:36" x14ac:dyDescent="0.2">
      <c r="A267" s="301"/>
      <c r="B267" s="52"/>
      <c r="C267" s="614" t="s">
        <v>1039</v>
      </c>
      <c r="D267" s="56"/>
      <c r="E267" s="639"/>
      <c r="F267" s="56"/>
      <c r="G267" s="56"/>
      <c r="H267" s="312">
        <f>H20+H80+H148+H209</f>
        <v>0</v>
      </c>
      <c r="I267" s="37"/>
      <c r="J267" s="312">
        <f>J20+J80+J148+J209</f>
        <v>0</v>
      </c>
      <c r="K267" s="953"/>
      <c r="L267" s="312">
        <f>L20+L80+L148+L209</f>
        <v>0</v>
      </c>
      <c r="M267" s="37"/>
      <c r="N267" s="312">
        <f>N20+N80+N148+N209</f>
        <v>0</v>
      </c>
      <c r="O267" s="94"/>
      <c r="P267" s="312">
        <f>P20+P80+P148+P209</f>
        <v>0</v>
      </c>
      <c r="Q267" s="94"/>
      <c r="R267" s="94"/>
      <c r="S267" s="312">
        <f>S20+S80+S148+S209</f>
        <v>0</v>
      </c>
      <c r="T267" s="94"/>
      <c r="U267" s="94"/>
      <c r="V267" s="312" t="e">
        <f>SUM(#REF!)</f>
        <v>#REF!</v>
      </c>
      <c r="W267" s="94"/>
      <c r="X267" s="94"/>
      <c r="Y267" s="758">
        <f>Y20+Y80+Y148+Y209</f>
        <v>0</v>
      </c>
      <c r="Z267" s="682"/>
      <c r="AA267" s="758">
        <f>AA20+AA80+AA148+AA209</f>
        <v>0</v>
      </c>
      <c r="AB267" s="94"/>
      <c r="AC267" s="312">
        <f>AC20+AC80+AC148+AC209</f>
        <v>0</v>
      </c>
      <c r="AD267" s="37"/>
      <c r="AE267" s="312">
        <f>AE20+AE80+AE148+AE209</f>
        <v>0</v>
      </c>
      <c r="AF267" s="38"/>
      <c r="AG267" s="758">
        <f>AG20+AG80+AG148+AG209</f>
        <v>0</v>
      </c>
      <c r="AH267" s="682"/>
      <c r="AI267" s="758">
        <f>AI20+AI80+AI148+AI209</f>
        <v>0</v>
      </c>
      <c r="AJ267" s="279">
        <f>AE265-AE267</f>
        <v>0</v>
      </c>
    </row>
    <row r="268" spans="1:36" ht="12.75" customHeight="1" x14ac:dyDescent="0.2">
      <c r="A268" s="52"/>
      <c r="B268" s="52"/>
      <c r="C268" s="94"/>
      <c r="D268" s="160"/>
      <c r="E268" s="639"/>
      <c r="F268" s="56"/>
      <c r="G268" s="56"/>
      <c r="H268" s="37"/>
      <c r="I268" s="37"/>
      <c r="J268" s="37"/>
      <c r="K268" s="953"/>
      <c r="L268" s="37"/>
      <c r="M268" s="37"/>
      <c r="N268" s="37"/>
      <c r="O268" s="94"/>
      <c r="P268" s="94"/>
      <c r="Q268" s="94"/>
      <c r="R268" s="94"/>
      <c r="S268" s="37"/>
      <c r="T268" s="94"/>
      <c r="U268" s="94"/>
      <c r="V268" s="37"/>
      <c r="W268" s="94"/>
      <c r="X268" s="94"/>
      <c r="Y268" s="682"/>
      <c r="Z268" s="682"/>
      <c r="AA268" s="682"/>
      <c r="AB268" s="94"/>
      <c r="AC268" s="37"/>
      <c r="AD268" s="37"/>
      <c r="AE268" s="37"/>
      <c r="AF268" s="38"/>
      <c r="AG268" s="682"/>
      <c r="AH268" s="682"/>
      <c r="AI268" s="682"/>
    </row>
    <row r="269" spans="1:36" x14ac:dyDescent="0.2">
      <c r="A269" s="52"/>
      <c r="B269" s="94"/>
      <c r="C269" s="94" t="s">
        <v>514</v>
      </c>
      <c r="D269" s="94"/>
      <c r="E269" s="639"/>
      <c r="F269" s="56"/>
      <c r="G269" s="56"/>
      <c r="H269" s="312">
        <f>H267</f>
        <v>0</v>
      </c>
      <c r="I269" s="37"/>
      <c r="J269" s="312">
        <f>J267</f>
        <v>0</v>
      </c>
      <c r="K269" s="953"/>
      <c r="L269" s="37">
        <f>L267</f>
        <v>0</v>
      </c>
      <c r="M269" s="37"/>
      <c r="N269" s="37">
        <f>N267</f>
        <v>0</v>
      </c>
      <c r="O269" s="94"/>
      <c r="P269" s="37">
        <f>P267</f>
        <v>0</v>
      </c>
      <c r="Q269" s="94"/>
      <c r="R269" s="94"/>
      <c r="S269" s="312">
        <f>S267</f>
        <v>0</v>
      </c>
      <c r="T269" s="94"/>
      <c r="U269" s="94"/>
      <c r="V269" s="312" t="e">
        <f>V267</f>
        <v>#REF!</v>
      </c>
      <c r="W269" s="94"/>
      <c r="X269" s="94"/>
      <c r="Y269" s="758">
        <f>Y267</f>
        <v>0</v>
      </c>
      <c r="Z269" s="682"/>
      <c r="AA269" s="758">
        <f>AA267</f>
        <v>0</v>
      </c>
      <c r="AB269" s="94"/>
      <c r="AC269" s="312">
        <f>AC267</f>
        <v>0</v>
      </c>
      <c r="AD269" s="37"/>
      <c r="AE269" s="312">
        <f>AE267</f>
        <v>0</v>
      </c>
      <c r="AF269" s="38"/>
      <c r="AG269" s="758">
        <f>AG267</f>
        <v>0</v>
      </c>
      <c r="AH269" s="682"/>
      <c r="AI269" s="758">
        <f>AI267</f>
        <v>0</v>
      </c>
    </row>
    <row r="270" spans="1:36" ht="13.5" thickBot="1" x14ac:dyDescent="0.25">
      <c r="A270" s="52"/>
      <c r="B270" s="52"/>
      <c r="C270" s="52"/>
      <c r="D270" s="52"/>
      <c r="E270" s="52"/>
      <c r="F270" s="52"/>
      <c r="G270" s="52"/>
      <c r="H270" s="36"/>
      <c r="I270" s="35"/>
      <c r="J270" s="35"/>
      <c r="K270" s="945"/>
      <c r="L270" s="52"/>
      <c r="M270" s="52"/>
      <c r="N270" s="52"/>
      <c r="O270" s="52"/>
      <c r="P270" s="52"/>
      <c r="Q270" s="52"/>
      <c r="R270" s="52"/>
      <c r="S270" s="52"/>
      <c r="T270" s="52"/>
      <c r="U270" s="52"/>
      <c r="V270" s="52"/>
      <c r="W270" s="52"/>
      <c r="X270" s="52"/>
      <c r="Y270" s="680"/>
      <c r="Z270" s="680"/>
      <c r="AA270" s="680"/>
      <c r="AB270" s="52"/>
      <c r="AC270" s="35"/>
      <c r="AD270" s="35"/>
      <c r="AE270" s="35"/>
      <c r="AF270" s="36"/>
      <c r="AG270" s="704"/>
      <c r="AH270" s="704"/>
      <c r="AI270" s="704"/>
    </row>
    <row r="271" spans="1:36" ht="13.5" thickBot="1" x14ac:dyDescent="0.25">
      <c r="A271" s="107"/>
      <c r="B271" s="107"/>
      <c r="C271" s="107"/>
      <c r="D271" s="107"/>
      <c r="E271" s="107"/>
      <c r="F271" s="107"/>
      <c r="G271" s="107"/>
      <c r="H271" s="46"/>
      <c r="I271" s="44"/>
      <c r="J271" s="44"/>
      <c r="K271" s="107"/>
      <c r="L271" s="107"/>
      <c r="M271" s="107"/>
      <c r="N271" s="107"/>
      <c r="O271" s="107"/>
      <c r="P271" s="107"/>
      <c r="Q271" s="107"/>
      <c r="R271" s="107"/>
      <c r="S271" s="107"/>
      <c r="T271" s="107"/>
      <c r="U271" s="107"/>
      <c r="V271" s="107"/>
      <c r="W271" s="107"/>
      <c r="X271" s="107"/>
      <c r="Y271" s="701"/>
      <c r="Z271" s="701"/>
      <c r="AA271" s="701"/>
      <c r="AB271" s="107"/>
      <c r="AC271" s="44"/>
      <c r="AD271" s="44"/>
      <c r="AE271" s="44">
        <f>AE20-AE68</f>
        <v>0</v>
      </c>
      <c r="AF271" s="46"/>
      <c r="AG271" s="706"/>
      <c r="AH271" s="706"/>
      <c r="AI271" s="706"/>
    </row>
    <row r="273" spans="1:19" ht="18.75" x14ac:dyDescent="0.3">
      <c r="A273" s="308"/>
      <c r="Q273" s="109">
        <f>P265+Q265</f>
        <v>0</v>
      </c>
    </row>
    <row r="274" spans="1:19" ht="18.75" x14ac:dyDescent="0.3">
      <c r="A274" s="308"/>
      <c r="Q274" s="109"/>
      <c r="R274"/>
      <c r="S274" s="109"/>
    </row>
    <row r="275" spans="1:19" ht="18.75" x14ac:dyDescent="0.3">
      <c r="A275" s="308"/>
    </row>
    <row r="276" spans="1:19" ht="18.75" x14ac:dyDescent="0.3">
      <c r="A276" s="308"/>
    </row>
    <row r="277" spans="1:19" ht="18.75" x14ac:dyDescent="0.3">
      <c r="A277" s="308"/>
    </row>
  </sheetData>
  <mergeCells count="11">
    <mergeCell ref="A1:AE1"/>
    <mergeCell ref="L5:N5"/>
    <mergeCell ref="P5:Q5"/>
    <mergeCell ref="S5:T5"/>
    <mergeCell ref="V5:W5"/>
    <mergeCell ref="AG6:AI6"/>
    <mergeCell ref="Y5:AA5"/>
    <mergeCell ref="Y6:AA6"/>
    <mergeCell ref="AC5:AE5"/>
    <mergeCell ref="H5:J5"/>
    <mergeCell ref="AG5:AI5"/>
  </mergeCells>
  <phoneticPr fontId="0" type="noConversion"/>
  <printOptions horizontalCentered="1" verticalCentered="1"/>
  <pageMargins left="0.15748031496062992" right="0.15748031496062992" top="0.35433070866141736" bottom="0.35433070866141736" header="0.19685039370078741" footer="0.15748031496062992"/>
  <pageSetup paperSize="9" scale="68" firstPageNumber="0" orientation="landscape" r:id="rId1"/>
  <headerFooter alignWithMargins="0">
    <oddFooter>&amp;C&amp;F</oddFooter>
  </headerFooter>
  <rowBreaks count="2" manualBreakCount="2">
    <brk id="136" max="30" man="1"/>
    <brk id="199" max="3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tabColor rgb="FF00FF00"/>
  </sheetPr>
  <dimension ref="A1:AJ172"/>
  <sheetViews>
    <sheetView topLeftCell="A3" zoomScale="80" zoomScaleNormal="80" workbookViewId="0">
      <pane xSplit="3" ySplit="3" topLeftCell="D94" activePane="bottomRight" state="frozen"/>
      <selection activeCell="A123" sqref="A123:XFD123"/>
      <selection pane="topRight" activeCell="A123" sqref="A123:XFD123"/>
      <selection pane="bottomLeft" activeCell="A123" sqref="A123:XFD123"/>
      <selection pane="bottomRight" activeCell="AJ160" sqref="AJ160"/>
    </sheetView>
  </sheetViews>
  <sheetFormatPr defaultColWidth="9.140625" defaultRowHeight="12.75" x14ac:dyDescent="0.2"/>
  <cols>
    <col min="1" max="2" width="10.42578125" style="96" customWidth="1"/>
    <col min="3" max="3" width="38.28515625" style="96" customWidth="1"/>
    <col min="4" max="4" width="11.28515625" style="96" customWidth="1"/>
    <col min="5" max="6" width="8.28515625" style="96" customWidth="1"/>
    <col min="7" max="7" width="11" style="96" customWidth="1"/>
    <col min="8" max="10" width="11" style="96" hidden="1" customWidth="1"/>
    <col min="11" max="11" width="1.7109375" style="96" hidden="1" customWidth="1"/>
    <col min="12" max="14" width="8.28515625" style="96" customWidth="1"/>
    <col min="15" max="15" width="1.7109375" style="96" customWidth="1"/>
    <col min="16" max="16" width="11.42578125" style="96" customWidth="1"/>
    <col min="17" max="17" width="9.28515625" style="96" customWidth="1"/>
    <col min="18" max="18" width="1.7109375" style="96" customWidth="1"/>
    <col min="19" max="19" width="10.85546875" style="96" customWidth="1"/>
    <col min="20" max="20" width="9.7109375" style="96" customWidth="1"/>
    <col min="21" max="21" width="1.7109375" style="96" customWidth="1"/>
    <col min="22" max="23" width="9.28515625" style="96" hidden="1" customWidth="1"/>
    <col min="24" max="24" width="1.7109375" style="96" hidden="1" customWidth="1"/>
    <col min="25" max="27" width="9.7109375" style="96" hidden="1" customWidth="1"/>
    <col min="28" max="28" width="1.7109375" style="96" hidden="1" customWidth="1"/>
    <col min="29" max="29" width="10.5703125" style="96" customWidth="1"/>
    <col min="30" max="30" width="9.7109375" style="96" customWidth="1"/>
    <col min="31" max="31" width="11.28515625" style="96" customWidth="1"/>
    <col min="32" max="32" width="1.7109375" style="96" hidden="1" customWidth="1"/>
    <col min="33" max="35" width="10.5703125" style="96" hidden="1" customWidth="1"/>
    <col min="36" max="16384" width="9.140625" style="96"/>
  </cols>
  <sheetData>
    <row r="1" spans="1:35"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1732"/>
      <c r="AC1" s="1732"/>
      <c r="AD1" s="1732"/>
      <c r="AE1" s="1732"/>
    </row>
    <row r="2" spans="1:35" ht="16.5" thickBot="1" x14ac:dyDescent="0.3">
      <c r="A2" s="170"/>
      <c r="B2" s="170"/>
      <c r="C2" s="170"/>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125"/>
    </row>
    <row r="3" spans="1:35" ht="13.5" thickBot="1" x14ac:dyDescent="0.25">
      <c r="A3" s="286" t="s">
        <v>113</v>
      </c>
      <c r="B3" s="231" t="s">
        <v>478</v>
      </c>
      <c r="C3" s="51" t="s">
        <v>128</v>
      </c>
      <c r="D3" s="7" t="s">
        <v>308</v>
      </c>
      <c r="E3" s="7" t="s">
        <v>1560</v>
      </c>
      <c r="F3" s="563" t="s">
        <v>972</v>
      </c>
      <c r="G3" s="563" t="s">
        <v>778</v>
      </c>
      <c r="H3" s="1721" t="s">
        <v>1471</v>
      </c>
      <c r="I3" s="1721"/>
      <c r="J3" s="1721"/>
      <c r="K3" s="563"/>
      <c r="L3" s="1721" t="s">
        <v>1733</v>
      </c>
      <c r="M3" s="1721"/>
      <c r="N3" s="1721"/>
      <c r="O3" s="293"/>
      <c r="P3" s="1722" t="s">
        <v>1332</v>
      </c>
      <c r="Q3" s="1723"/>
      <c r="R3" s="293"/>
      <c r="S3" s="1722" t="s">
        <v>1735</v>
      </c>
      <c r="T3" s="1723"/>
      <c r="U3" s="293"/>
      <c r="V3" s="1722" t="s">
        <v>123</v>
      </c>
      <c r="W3" s="1724"/>
      <c r="X3" s="293"/>
      <c r="Y3" s="1725" t="s">
        <v>1511</v>
      </c>
      <c r="Z3" s="1726"/>
      <c r="AA3" s="1726"/>
      <c r="AB3" s="293"/>
      <c r="AC3" s="1721" t="s">
        <v>1673</v>
      </c>
      <c r="AD3" s="1721"/>
      <c r="AE3" s="1721"/>
      <c r="AF3" s="1206"/>
      <c r="AG3" s="1725"/>
      <c r="AH3" s="1726"/>
      <c r="AI3" s="1726"/>
    </row>
    <row r="4" spans="1:35" x14ac:dyDescent="0.2">
      <c r="A4" s="22" t="s">
        <v>114</v>
      </c>
      <c r="B4" s="22" t="s">
        <v>311</v>
      </c>
      <c r="C4" s="22" t="s">
        <v>295</v>
      </c>
      <c r="D4" s="8" t="s">
        <v>116</v>
      </c>
      <c r="E4" s="6" t="s">
        <v>1561</v>
      </c>
      <c r="F4" s="6" t="s">
        <v>38</v>
      </c>
      <c r="G4" s="6" t="s">
        <v>779</v>
      </c>
      <c r="H4" s="22" t="s">
        <v>296</v>
      </c>
      <c r="I4" s="22" t="s">
        <v>368</v>
      </c>
      <c r="J4" s="22" t="s">
        <v>369</v>
      </c>
      <c r="K4" s="968"/>
      <c r="L4" s="22" t="s">
        <v>296</v>
      </c>
      <c r="M4" s="22" t="s">
        <v>368</v>
      </c>
      <c r="N4" s="22" t="s">
        <v>369</v>
      </c>
      <c r="O4" s="22"/>
      <c r="P4" s="22" t="s">
        <v>296</v>
      </c>
      <c r="Q4" s="22" t="s">
        <v>368</v>
      </c>
      <c r="R4" s="22"/>
      <c r="S4" s="22" t="s">
        <v>296</v>
      </c>
      <c r="T4" s="22" t="s">
        <v>368</v>
      </c>
      <c r="U4" s="22"/>
      <c r="V4" s="22" t="s">
        <v>296</v>
      </c>
      <c r="W4" s="22" t="s">
        <v>368</v>
      </c>
      <c r="X4" s="22"/>
      <c r="Y4" s="1727" t="s">
        <v>1273</v>
      </c>
      <c r="Z4" s="1728"/>
      <c r="AA4" s="1729"/>
      <c r="AB4" s="22"/>
      <c r="AC4" s="22" t="s">
        <v>296</v>
      </c>
      <c r="AD4" s="22" t="s">
        <v>368</v>
      </c>
      <c r="AE4" s="22" t="s">
        <v>369</v>
      </c>
      <c r="AF4" s="22"/>
      <c r="AG4" s="1727" t="s">
        <v>1274</v>
      </c>
      <c r="AH4" s="1728"/>
      <c r="AI4" s="1729"/>
    </row>
    <row r="5" spans="1:35" ht="13.5" thickBot="1" x14ac:dyDescent="0.25">
      <c r="A5" s="330" t="s">
        <v>370</v>
      </c>
      <c r="B5" s="303" t="s">
        <v>371</v>
      </c>
      <c r="C5" s="330"/>
      <c r="D5" s="9" t="s">
        <v>115</v>
      </c>
      <c r="E5" s="10" t="s">
        <v>371</v>
      </c>
      <c r="F5" s="10"/>
      <c r="G5" s="10" t="s">
        <v>780</v>
      </c>
      <c r="H5" s="98"/>
      <c r="I5" s="98"/>
      <c r="J5" s="98"/>
      <c r="K5" s="10"/>
      <c r="L5" s="98"/>
      <c r="M5" s="98"/>
      <c r="N5" s="98"/>
      <c r="O5" s="98"/>
      <c r="P5" s="98"/>
      <c r="Q5" s="98"/>
      <c r="R5" s="98"/>
      <c r="S5" s="98"/>
      <c r="T5" s="98"/>
      <c r="U5" s="98"/>
      <c r="V5" s="98"/>
      <c r="W5" s="98"/>
      <c r="X5" s="98"/>
      <c r="Y5" s="683" t="s">
        <v>296</v>
      </c>
      <c r="Z5" s="683" t="s">
        <v>368</v>
      </c>
      <c r="AA5" s="683" t="s">
        <v>369</v>
      </c>
      <c r="AB5" s="98"/>
      <c r="AC5" s="98"/>
      <c r="AD5" s="98"/>
      <c r="AE5" s="98"/>
      <c r="AF5" s="98"/>
      <c r="AG5" s="683" t="s">
        <v>296</v>
      </c>
      <c r="AH5" s="683" t="s">
        <v>368</v>
      </c>
      <c r="AI5" s="683" t="s">
        <v>369</v>
      </c>
    </row>
    <row r="6" spans="1:35" x14ac:dyDescent="0.2">
      <c r="A6" s="301"/>
      <c r="B6" s="99"/>
      <c r="C6" s="99"/>
      <c r="D6" s="99"/>
      <c r="E6" s="99"/>
      <c r="F6" s="99"/>
      <c r="G6" s="99"/>
      <c r="H6" s="99"/>
      <c r="I6" s="99"/>
      <c r="J6" s="99"/>
      <c r="K6" s="99"/>
      <c r="L6" s="99"/>
      <c r="M6" s="99"/>
      <c r="N6" s="99"/>
      <c r="O6" s="99"/>
      <c r="P6" s="99"/>
      <c r="Q6" s="99"/>
      <c r="R6" s="99"/>
      <c r="S6" s="99"/>
      <c r="T6" s="99"/>
      <c r="U6" s="99"/>
      <c r="V6" s="99"/>
      <c r="W6" s="99"/>
      <c r="X6" s="99"/>
      <c r="Y6" s="675"/>
      <c r="Z6" s="675"/>
      <c r="AA6" s="675"/>
      <c r="AB6" s="99"/>
      <c r="AC6" s="99"/>
      <c r="AD6" s="99"/>
      <c r="AE6" s="99"/>
      <c r="AF6" s="1170"/>
      <c r="AG6" s="1171"/>
      <c r="AH6" s="1171"/>
      <c r="AI6" s="1171"/>
    </row>
    <row r="7" spans="1:35" x14ac:dyDescent="0.2">
      <c r="A7" s="301"/>
      <c r="B7" s="95"/>
      <c r="C7" s="331" t="s">
        <v>1534</v>
      </c>
      <c r="D7" s="95"/>
      <c r="E7" s="95"/>
      <c r="F7" s="95"/>
      <c r="G7" s="921"/>
      <c r="H7" s="921"/>
      <c r="I7" s="921"/>
      <c r="J7" s="921"/>
      <c r="K7" s="921"/>
      <c r="L7" s="25"/>
      <c r="M7" s="25"/>
      <c r="N7" s="366" t="s">
        <v>520</v>
      </c>
      <c r="O7" s="25"/>
      <c r="P7" s="25"/>
      <c r="Q7" s="25"/>
      <c r="R7" s="25"/>
      <c r="S7" s="25"/>
      <c r="T7" s="25"/>
      <c r="U7" s="25"/>
      <c r="V7" s="25"/>
      <c r="W7" s="25"/>
      <c r="X7" s="25"/>
      <c r="Y7" s="931"/>
      <c r="Z7" s="931"/>
      <c r="AA7" s="931"/>
      <c r="AB7" s="1017"/>
      <c r="AC7" s="95"/>
      <c r="AD7" s="95"/>
      <c r="AE7" s="95"/>
      <c r="AF7" s="1166"/>
      <c r="AG7" s="1172"/>
      <c r="AH7" s="1172"/>
      <c r="AI7" s="1172"/>
    </row>
    <row r="8" spans="1:35" ht="13.5" customHeight="1" x14ac:dyDescent="0.2">
      <c r="A8" s="301"/>
      <c r="B8" s="126"/>
      <c r="C8" s="17"/>
      <c r="D8" s="95"/>
      <c r="E8" s="1255"/>
      <c r="F8" s="126"/>
      <c r="G8" s="921"/>
      <c r="H8" s="972"/>
      <c r="I8" s="972"/>
      <c r="J8" s="972"/>
      <c r="K8" s="938"/>
      <c r="L8" s="17"/>
      <c r="M8" s="17"/>
      <c r="N8" s="22"/>
      <c r="O8" s="17"/>
      <c r="P8" s="17"/>
      <c r="Q8" s="17"/>
      <c r="R8" s="17"/>
      <c r="S8" s="17"/>
      <c r="T8" s="17"/>
      <c r="U8" s="17"/>
      <c r="V8" s="17"/>
      <c r="W8" s="17"/>
      <c r="X8" s="17"/>
      <c r="Y8" s="676"/>
      <c r="Z8" s="676"/>
      <c r="AA8" s="676"/>
      <c r="AB8" s="970"/>
      <c r="AC8" s="100"/>
      <c r="AD8" s="100"/>
      <c r="AE8" s="100"/>
      <c r="AF8" s="1166"/>
      <c r="AG8" s="1172"/>
      <c r="AH8" s="1172"/>
      <c r="AI8" s="1172"/>
    </row>
    <row r="9" spans="1:35" ht="13.5" customHeight="1" x14ac:dyDescent="0.2">
      <c r="A9" s="301"/>
      <c r="B9" s="304" t="s">
        <v>8</v>
      </c>
      <c r="C9" s="22" t="s">
        <v>126</v>
      </c>
      <c r="D9" s="95"/>
      <c r="E9" s="1255"/>
      <c r="F9" s="126"/>
      <c r="G9" s="921"/>
      <c r="H9" s="972"/>
      <c r="I9" s="972"/>
      <c r="J9" s="972"/>
      <c r="K9" s="938"/>
      <c r="L9" s="17"/>
      <c r="M9" s="17"/>
      <c r="N9" s="22"/>
      <c r="O9" s="17"/>
      <c r="P9" s="17"/>
      <c r="Q9" s="17"/>
      <c r="R9" s="17"/>
      <c r="S9" s="17"/>
      <c r="T9" s="17"/>
      <c r="U9" s="17"/>
      <c r="V9" s="17"/>
      <c r="W9" s="17"/>
      <c r="X9" s="17"/>
      <c r="Y9" s="676"/>
      <c r="Z9" s="676"/>
      <c r="AA9" s="676"/>
      <c r="AB9" s="970"/>
      <c r="AC9" s="100"/>
      <c r="AD9" s="100"/>
      <c r="AE9" s="100"/>
      <c r="AF9" s="1166"/>
      <c r="AG9" s="1172"/>
      <c r="AH9" s="1172"/>
      <c r="AI9" s="1172"/>
    </row>
    <row r="10" spans="1:35" ht="13.5" hidden="1" customHeight="1" x14ac:dyDescent="0.2">
      <c r="A10" s="301"/>
      <c r="B10" s="126"/>
      <c r="C10" s="17"/>
      <c r="D10" s="95"/>
      <c r="E10" s="1255"/>
      <c r="F10" s="126"/>
      <c r="G10" s="921"/>
      <c r="H10" s="972"/>
      <c r="I10" s="972"/>
      <c r="J10" s="972"/>
      <c r="K10" s="938"/>
      <c r="L10" s="17"/>
      <c r="M10" s="17"/>
      <c r="N10" s="22"/>
      <c r="O10" s="17"/>
      <c r="P10" s="17"/>
      <c r="Q10" s="17"/>
      <c r="R10" s="17"/>
      <c r="S10" s="17"/>
      <c r="T10" s="17"/>
      <c r="U10" s="17"/>
      <c r="V10" s="17"/>
      <c r="W10" s="17"/>
      <c r="X10" s="17"/>
      <c r="Y10" s="676"/>
      <c r="Z10" s="676"/>
      <c r="AA10" s="676"/>
      <c r="AB10" s="970"/>
      <c r="AC10" s="100"/>
      <c r="AD10" s="100"/>
      <c r="AE10" s="100"/>
      <c r="AF10" s="1166"/>
      <c r="AG10" s="1172"/>
      <c r="AH10" s="1172"/>
      <c r="AI10" s="1172"/>
    </row>
    <row r="11" spans="1:35" hidden="1" x14ac:dyDescent="0.2">
      <c r="A11" s="301"/>
      <c r="B11" s="611"/>
      <c r="C11" s="611" t="s">
        <v>1016</v>
      </c>
      <c r="D11" s="52"/>
      <c r="E11" s="149"/>
      <c r="F11" s="52"/>
      <c r="G11" s="945"/>
      <c r="H11" s="964"/>
      <c r="I11" s="964"/>
      <c r="J11" s="964"/>
      <c r="K11" s="945"/>
      <c r="L11" s="25"/>
      <c r="M11" s="25"/>
      <c r="N11" s="25"/>
      <c r="O11" s="25"/>
      <c r="P11" s="25"/>
      <c r="Q11" s="25"/>
      <c r="R11" s="25"/>
      <c r="S11" s="25"/>
      <c r="T11" s="25"/>
      <c r="U11" s="25"/>
      <c r="V11" s="25"/>
      <c r="W11" s="25"/>
      <c r="X11" s="25"/>
      <c r="Y11" s="676"/>
      <c r="Z11" s="676"/>
      <c r="AA11" s="676"/>
      <c r="AB11" s="1017"/>
      <c r="AC11" s="75"/>
      <c r="AD11" s="75"/>
      <c r="AE11" s="75"/>
      <c r="AF11" s="1166"/>
      <c r="AG11" s="1172"/>
      <c r="AH11" s="1172"/>
      <c r="AI11" s="1172"/>
    </row>
    <row r="12" spans="1:35" hidden="1" x14ac:dyDescent="0.2">
      <c r="A12" s="301"/>
      <c r="B12" s="615" t="s">
        <v>1498</v>
      </c>
      <c r="C12" s="175" t="s">
        <v>1040</v>
      </c>
      <c r="D12" s="52"/>
      <c r="E12" s="149"/>
      <c r="F12" s="52"/>
      <c r="G12" s="945"/>
      <c r="H12" s="964"/>
      <c r="I12" s="964"/>
      <c r="J12" s="964"/>
      <c r="K12" s="945"/>
      <c r="L12" s="25"/>
      <c r="M12" s="25"/>
      <c r="N12" s="25"/>
      <c r="O12" s="25"/>
      <c r="P12" s="25"/>
      <c r="Q12" s="25"/>
      <c r="R12" s="25"/>
      <c r="S12" s="25"/>
      <c r="T12" s="25"/>
      <c r="U12" s="25"/>
      <c r="V12" s="25"/>
      <c r="W12" s="25"/>
      <c r="X12" s="25"/>
      <c r="Y12" s="676"/>
      <c r="Z12" s="676"/>
      <c r="AA12" s="676"/>
      <c r="AB12" s="1017"/>
      <c r="AC12" s="75"/>
      <c r="AD12" s="75"/>
      <c r="AE12" s="75"/>
      <c r="AF12" s="1166"/>
      <c r="AG12" s="1172"/>
      <c r="AH12" s="1172"/>
      <c r="AI12" s="1172"/>
    </row>
    <row r="13" spans="1:35" hidden="1" x14ac:dyDescent="0.2">
      <c r="A13" s="301"/>
      <c r="B13" s="52"/>
      <c r="C13" s="22"/>
      <c r="D13" s="52"/>
      <c r="E13" s="149"/>
      <c r="F13" s="52"/>
      <c r="G13" s="945"/>
      <c r="H13" s="972"/>
      <c r="I13" s="972"/>
      <c r="J13" s="972"/>
      <c r="K13" s="945"/>
      <c r="L13" s="22"/>
      <c r="M13" s="22"/>
      <c r="N13" s="22"/>
      <c r="O13" s="22"/>
      <c r="P13" s="22"/>
      <c r="Q13" s="22"/>
      <c r="R13" s="22"/>
      <c r="S13" s="22"/>
      <c r="T13" s="22"/>
      <c r="U13" s="22"/>
      <c r="V13" s="22"/>
      <c r="W13" s="22"/>
      <c r="X13" s="22"/>
      <c r="Y13" s="676"/>
      <c r="Z13" s="676"/>
      <c r="AA13" s="676"/>
      <c r="AB13" s="930"/>
      <c r="AC13" s="100"/>
      <c r="AD13" s="100"/>
      <c r="AE13" s="100"/>
      <c r="AF13" s="1166"/>
      <c r="AG13" s="1172"/>
      <c r="AH13" s="1172"/>
      <c r="AI13" s="1172"/>
    </row>
    <row r="14" spans="1:35" hidden="1" x14ac:dyDescent="0.2">
      <c r="A14" s="301" t="s">
        <v>824</v>
      </c>
      <c r="B14" s="582" t="s">
        <v>546</v>
      </c>
      <c r="C14" s="52" t="s">
        <v>1018</v>
      </c>
      <c r="D14" s="56" t="s">
        <v>923</v>
      </c>
      <c r="E14" s="639"/>
      <c r="F14" s="56" t="s">
        <v>993</v>
      </c>
      <c r="G14" s="1142" t="s">
        <v>1014</v>
      </c>
      <c r="H14" s="964"/>
      <c r="I14" s="964"/>
      <c r="J14" s="1165">
        <f>SUM(H14:I14)</f>
        <v>0</v>
      </c>
      <c r="K14" s="1142"/>
      <c r="L14" s="75">
        <f>7000-7000</f>
        <v>0</v>
      </c>
      <c r="M14" s="75"/>
      <c r="N14" s="75">
        <f>SUM(L14:M14)</f>
        <v>0</v>
      </c>
      <c r="O14" s="52"/>
      <c r="P14" s="52"/>
      <c r="Q14" s="52"/>
      <c r="R14" s="52"/>
      <c r="S14" s="1208"/>
      <c r="T14" s="52"/>
      <c r="U14" s="52"/>
      <c r="V14" s="22"/>
      <c r="W14" s="22"/>
      <c r="X14" s="52"/>
      <c r="Y14" s="677">
        <f>L14+P14+S14+V14</f>
        <v>0</v>
      </c>
      <c r="Z14" s="677"/>
      <c r="AA14" s="677">
        <f>SUM(Y14:Z14)</f>
        <v>0</v>
      </c>
      <c r="AB14" s="945"/>
      <c r="AC14" s="75">
        <f>L14+P14+S14+V14</f>
        <v>0</v>
      </c>
      <c r="AD14" s="75"/>
      <c r="AE14" s="75">
        <f>SUM(AC14:AD14)</f>
        <v>0</v>
      </c>
      <c r="AF14" s="1166"/>
      <c r="AG14" s="948">
        <f>Y14-AC14</f>
        <v>0</v>
      </c>
      <c r="AH14" s="948"/>
      <c r="AI14" s="977">
        <f>SUM(AG14:AH14)</f>
        <v>0</v>
      </c>
    </row>
    <row r="15" spans="1:35" hidden="1" x14ac:dyDescent="0.2">
      <c r="A15" s="301" t="s">
        <v>824</v>
      </c>
      <c r="B15" s="582" t="s">
        <v>509</v>
      </c>
      <c r="C15" s="27" t="s">
        <v>1017</v>
      </c>
      <c r="D15" s="56" t="s">
        <v>854</v>
      </c>
      <c r="E15" s="639"/>
      <c r="F15" s="56" t="s">
        <v>978</v>
      </c>
      <c r="G15" s="1142" t="s">
        <v>1014</v>
      </c>
      <c r="H15" s="964"/>
      <c r="I15" s="964"/>
      <c r="J15" s="1165">
        <f>SUM(H15:I15)</f>
        <v>0</v>
      </c>
      <c r="K15" s="1142"/>
      <c r="L15" s="75"/>
      <c r="M15" s="75"/>
      <c r="N15" s="75">
        <f>SUM(L15:M15)</f>
        <v>0</v>
      </c>
      <c r="O15" s="27"/>
      <c r="P15" s="27"/>
      <c r="Q15" s="27"/>
      <c r="R15" s="27"/>
      <c r="S15" s="1208"/>
      <c r="T15" s="27"/>
      <c r="U15" s="27"/>
      <c r="V15" s="22"/>
      <c r="W15" s="22"/>
      <c r="X15" s="27"/>
      <c r="Y15" s="677">
        <f t="shared" ref="Y15:Y16" si="0">L15+P15+S15+V15</f>
        <v>0</v>
      </c>
      <c r="Z15" s="677"/>
      <c r="AA15" s="677">
        <f t="shared" ref="AA15:AA16" si="1">SUM(Y15:Z15)</f>
        <v>0</v>
      </c>
      <c r="AB15" s="963"/>
      <c r="AC15" s="75">
        <f>L15+P15+S15+V15</f>
        <v>0</v>
      </c>
      <c r="AD15" s="75"/>
      <c r="AE15" s="75">
        <f>SUM(AC15:AD15)</f>
        <v>0</v>
      </c>
      <c r="AF15" s="1166"/>
      <c r="AG15" s="948">
        <f>Y15-AC15</f>
        <v>0</v>
      </c>
      <c r="AH15" s="948"/>
      <c r="AI15" s="977">
        <f>SUM(AG15:AH15)</f>
        <v>0</v>
      </c>
    </row>
    <row r="16" spans="1:35" hidden="1" x14ac:dyDescent="0.2">
      <c r="A16" s="301" t="s">
        <v>824</v>
      </c>
      <c r="B16" s="582" t="s">
        <v>258</v>
      </c>
      <c r="C16" s="95" t="s">
        <v>452</v>
      </c>
      <c r="D16" s="56" t="s">
        <v>907</v>
      </c>
      <c r="E16" s="639"/>
      <c r="F16" s="56" t="s">
        <v>978</v>
      </c>
      <c r="G16" s="1142" t="s">
        <v>1014</v>
      </c>
      <c r="H16" s="964"/>
      <c r="I16" s="964"/>
      <c r="J16" s="1165">
        <f>SUM(H16:I16)</f>
        <v>0</v>
      </c>
      <c r="K16" s="1142"/>
      <c r="L16" s="75"/>
      <c r="M16" s="75"/>
      <c r="N16" s="75">
        <f>SUM(L16:M16)</f>
        <v>0</v>
      </c>
      <c r="O16" s="27"/>
      <c r="P16" s="27"/>
      <c r="Q16" s="27"/>
      <c r="R16" s="27"/>
      <c r="S16" s="1208"/>
      <c r="T16" s="27"/>
      <c r="U16" s="27"/>
      <c r="V16" s="27"/>
      <c r="W16" s="27"/>
      <c r="X16" s="27"/>
      <c r="Y16" s="677">
        <f t="shared" si="0"/>
        <v>0</v>
      </c>
      <c r="Z16" s="677"/>
      <c r="AA16" s="677">
        <f t="shared" si="1"/>
        <v>0</v>
      </c>
      <c r="AB16" s="963"/>
      <c r="AC16" s="75">
        <f>L16+P16+S16+V16</f>
        <v>0</v>
      </c>
      <c r="AD16" s="75"/>
      <c r="AE16" s="75">
        <f>SUM(AC16:AD16)</f>
        <v>0</v>
      </c>
      <c r="AF16" s="1166"/>
      <c r="AG16" s="948">
        <f>Y16-AC16</f>
        <v>0</v>
      </c>
      <c r="AH16" s="948"/>
      <c r="AI16" s="977">
        <f>SUM(AG16:AH16)</f>
        <v>0</v>
      </c>
    </row>
    <row r="17" spans="1:36" ht="8.25" hidden="1" customHeight="1" x14ac:dyDescent="0.2">
      <c r="A17" s="301"/>
      <c r="B17" s="27"/>
      <c r="C17" s="27"/>
      <c r="D17" s="52"/>
      <c r="E17" s="1258"/>
      <c r="F17" s="140"/>
      <c r="G17" s="953"/>
      <c r="H17" s="964"/>
      <c r="I17" s="964"/>
      <c r="J17" s="964"/>
      <c r="K17" s="954"/>
      <c r="L17" s="75"/>
      <c r="M17" s="75"/>
      <c r="N17" s="75"/>
      <c r="O17" s="27"/>
      <c r="P17" s="27"/>
      <c r="Q17" s="27"/>
      <c r="R17" s="27"/>
      <c r="S17" s="27"/>
      <c r="T17" s="27"/>
      <c r="U17" s="27"/>
      <c r="V17" s="27"/>
      <c r="W17" s="27"/>
      <c r="X17" s="27"/>
      <c r="Y17" s="676"/>
      <c r="Z17" s="676"/>
      <c r="AA17" s="676"/>
      <c r="AB17" s="963"/>
      <c r="AC17" s="75"/>
      <c r="AD17" s="75"/>
      <c r="AE17" s="75"/>
      <c r="AF17" s="1166"/>
      <c r="AG17" s="1172"/>
      <c r="AH17" s="1172"/>
      <c r="AI17" s="1172"/>
    </row>
    <row r="18" spans="1:36" hidden="1" x14ac:dyDescent="0.2">
      <c r="A18" s="301"/>
      <c r="B18" s="27"/>
      <c r="C18" s="139" t="s">
        <v>2</v>
      </c>
      <c r="D18" s="52"/>
      <c r="E18" s="1258"/>
      <c r="F18" s="140"/>
      <c r="G18" s="953"/>
      <c r="H18" s="1016">
        <f>SUM(H14:H17)</f>
        <v>0</v>
      </c>
      <c r="I18" s="964"/>
      <c r="J18" s="1016">
        <f>SUM(J14:J17)</f>
        <v>0</v>
      </c>
      <c r="K18" s="954"/>
      <c r="L18" s="151">
        <f>SUM(L14:L17)</f>
        <v>0</v>
      </c>
      <c r="M18" s="151"/>
      <c r="N18" s="151">
        <f>SUM(N14:N17)</f>
        <v>0</v>
      </c>
      <c r="O18" s="151"/>
      <c r="P18" s="151">
        <f>SUM(P14:P17)</f>
        <v>0</v>
      </c>
      <c r="Q18" s="151"/>
      <c r="R18" s="151"/>
      <c r="S18" s="314">
        <f>SUM(S14:S17)</f>
        <v>0</v>
      </c>
      <c r="T18" s="139"/>
      <c r="U18" s="139"/>
      <c r="V18" s="151">
        <f>SUM(V14:V17)</f>
        <v>0</v>
      </c>
      <c r="W18" s="139"/>
      <c r="X18" s="139"/>
      <c r="Y18" s="714">
        <f>SUM(Y14:Y17)</f>
        <v>0</v>
      </c>
      <c r="Z18" s="714"/>
      <c r="AA18" s="714">
        <f>SUM(AA14:AA17)</f>
        <v>0</v>
      </c>
      <c r="AB18" s="1002"/>
      <c r="AC18" s="151">
        <f>SUM(AC14:AC17)</f>
        <v>0</v>
      </c>
      <c r="AD18" s="151"/>
      <c r="AE18" s="151">
        <f>SUM(AE14:AE17)</f>
        <v>0</v>
      </c>
      <c r="AF18" s="1166"/>
      <c r="AG18" s="1176">
        <f>SUM(AG14:AG17)</f>
        <v>0</v>
      </c>
      <c r="AH18" s="1176"/>
      <c r="AI18" s="1176">
        <f>SUM(AI14:AI17)</f>
        <v>0</v>
      </c>
    </row>
    <row r="19" spans="1:36" hidden="1" x14ac:dyDescent="0.2">
      <c r="A19" s="301"/>
      <c r="B19" s="27"/>
      <c r="C19" s="27"/>
      <c r="D19" s="52"/>
      <c r="E19" s="1258"/>
      <c r="F19" s="140"/>
      <c r="G19" s="953"/>
      <c r="H19" s="964"/>
      <c r="I19" s="964"/>
      <c r="J19" s="964"/>
      <c r="K19" s="954"/>
      <c r="L19" s="75"/>
      <c r="M19" s="75"/>
      <c r="N19" s="75"/>
      <c r="O19" s="27"/>
      <c r="P19" s="27"/>
      <c r="Q19" s="27"/>
      <c r="R19" s="27"/>
      <c r="S19" s="27"/>
      <c r="T19" s="27"/>
      <c r="U19" s="27"/>
      <c r="V19" s="27"/>
      <c r="W19" s="27"/>
      <c r="X19" s="27"/>
      <c r="Y19" s="677"/>
      <c r="Z19" s="677"/>
      <c r="AA19" s="677"/>
      <c r="AB19" s="963"/>
      <c r="AC19" s="75"/>
      <c r="AD19" s="75"/>
      <c r="AE19" s="75"/>
      <c r="AF19" s="1166"/>
      <c r="AG19" s="1172"/>
      <c r="AH19" s="1172"/>
      <c r="AI19" s="1172"/>
    </row>
    <row r="20" spans="1:36" hidden="1" x14ac:dyDescent="0.2">
      <c r="A20" s="301" t="s">
        <v>824</v>
      </c>
      <c r="B20" s="582" t="s">
        <v>562</v>
      </c>
      <c r="C20" s="134" t="s">
        <v>90</v>
      </c>
      <c r="D20" s="64" t="s">
        <v>908</v>
      </c>
      <c r="E20" s="639"/>
      <c r="F20" s="134" t="s">
        <v>636</v>
      </c>
      <c r="G20" s="1142" t="s">
        <v>1014</v>
      </c>
      <c r="H20" s="964"/>
      <c r="I20" s="964"/>
      <c r="J20" s="1165">
        <f>SUM(H20:I20)</f>
        <v>0</v>
      </c>
      <c r="K20" s="1142"/>
      <c r="L20" s="75">
        <f>1680-1680</f>
        <v>0</v>
      </c>
      <c r="M20" s="75"/>
      <c r="N20" s="75">
        <f>SUM(L20:M20)</f>
        <v>0</v>
      </c>
      <c r="O20" s="27"/>
      <c r="P20" s="27"/>
      <c r="Q20" s="27"/>
      <c r="R20" s="27"/>
      <c r="S20" s="1208"/>
      <c r="T20" s="27"/>
      <c r="U20" s="27"/>
      <c r="V20" s="22"/>
      <c r="W20" s="22"/>
      <c r="X20" s="27"/>
      <c r="Y20" s="677">
        <f>L20+P20+S20+V20</f>
        <v>0</v>
      </c>
      <c r="Z20" s="677"/>
      <c r="AA20" s="677">
        <f t="shared" ref="AA20:AA21" si="2">SUM(Y20:Z20)</f>
        <v>0</v>
      </c>
      <c r="AB20" s="963"/>
      <c r="AC20" s="75">
        <f>L20+P20+S20+V20</f>
        <v>0</v>
      </c>
      <c r="AD20" s="75"/>
      <c r="AE20" s="75">
        <f>SUM(AC20:AD20)</f>
        <v>0</v>
      </c>
      <c r="AF20" s="1166"/>
      <c r="AG20" s="948">
        <f t="shared" ref="AG20:AG21" si="3">Y20-AC20</f>
        <v>0</v>
      </c>
      <c r="AH20" s="948"/>
      <c r="AI20" s="977">
        <f t="shared" ref="AI20:AI22" si="4">SUM(AG20:AH20)</f>
        <v>0</v>
      </c>
    </row>
    <row r="21" spans="1:36" hidden="1" x14ac:dyDescent="0.2">
      <c r="A21" s="301" t="s">
        <v>824</v>
      </c>
      <c r="B21" s="134" t="s">
        <v>225</v>
      </c>
      <c r="C21" s="134" t="s">
        <v>226</v>
      </c>
      <c r="D21" s="64" t="s">
        <v>910</v>
      </c>
      <c r="E21" s="639"/>
      <c r="F21" s="134" t="s">
        <v>636</v>
      </c>
      <c r="G21" s="1142" t="s">
        <v>1014</v>
      </c>
      <c r="H21" s="964"/>
      <c r="I21" s="964"/>
      <c r="J21" s="1165">
        <f>SUM(H21:I21)</f>
        <v>0</v>
      </c>
      <c r="K21" s="1142"/>
      <c r="L21" s="75">
        <f>105-105</f>
        <v>0</v>
      </c>
      <c r="M21" s="75"/>
      <c r="N21" s="75">
        <f>SUM(L21:M21)</f>
        <v>0</v>
      </c>
      <c r="O21" s="27"/>
      <c r="P21" s="27"/>
      <c r="Q21" s="27"/>
      <c r="R21" s="27"/>
      <c r="S21" s="510"/>
      <c r="T21" s="27"/>
      <c r="U21" s="27"/>
      <c r="V21" s="177"/>
      <c r="W21" s="27"/>
      <c r="X21" s="27"/>
      <c r="Y21" s="677">
        <f t="shared" ref="Y21" si="5">L21+P21+S21+V21</f>
        <v>0</v>
      </c>
      <c r="Z21" s="677"/>
      <c r="AA21" s="677">
        <f t="shared" si="2"/>
        <v>0</v>
      </c>
      <c r="AB21" s="963"/>
      <c r="AC21" s="75">
        <f>L21+P21+S21+V21</f>
        <v>0</v>
      </c>
      <c r="AD21" s="75"/>
      <c r="AE21" s="75">
        <f>SUM(AC21:AD21)</f>
        <v>0</v>
      </c>
      <c r="AF21" s="1166"/>
      <c r="AG21" s="948">
        <f t="shared" si="3"/>
        <v>0</v>
      </c>
      <c r="AH21" s="948"/>
      <c r="AI21" s="977">
        <f t="shared" si="4"/>
        <v>0</v>
      </c>
    </row>
    <row r="22" spans="1:36" hidden="1" x14ac:dyDescent="0.2">
      <c r="A22" s="301" t="s">
        <v>824</v>
      </c>
      <c r="B22" s="134" t="s">
        <v>285</v>
      </c>
      <c r="C22" s="134" t="s">
        <v>564</v>
      </c>
      <c r="D22" s="64" t="s">
        <v>912</v>
      </c>
      <c r="E22" s="639"/>
      <c r="F22" s="134" t="s">
        <v>636</v>
      </c>
      <c r="G22" s="1142" t="s">
        <v>1014</v>
      </c>
      <c r="H22" s="964"/>
      <c r="I22" s="964"/>
      <c r="J22" s="1165">
        <f t="shared" ref="J22" si="6">SUM(H22:I22)</f>
        <v>0</v>
      </c>
      <c r="K22" s="1142"/>
      <c r="L22" s="75">
        <f>70-70</f>
        <v>0</v>
      </c>
      <c r="M22" s="75"/>
      <c r="N22" s="75">
        <f>SUM(L22:M22)</f>
        <v>0</v>
      </c>
      <c r="O22" s="27"/>
      <c r="P22" s="27"/>
      <c r="Q22" s="27"/>
      <c r="R22" s="27"/>
      <c r="S22" s="510"/>
      <c r="T22" s="27"/>
      <c r="U22" s="27"/>
      <c r="V22" s="22"/>
      <c r="W22" s="22"/>
      <c r="X22" s="27"/>
      <c r="Y22" s="677">
        <f>L22+P22+S22+V22</f>
        <v>0</v>
      </c>
      <c r="Z22" s="677"/>
      <c r="AA22" s="677">
        <f>SUM(Y22:Z22)</f>
        <v>0</v>
      </c>
      <c r="AB22" s="963"/>
      <c r="AC22" s="75">
        <f>L22+P22+S22+V22</f>
        <v>0</v>
      </c>
      <c r="AD22" s="75"/>
      <c r="AE22" s="75">
        <f>SUM(AC22:AD22)</f>
        <v>0</v>
      </c>
      <c r="AF22" s="1166"/>
      <c r="AG22" s="948">
        <f>Y22-AC22</f>
        <v>0</v>
      </c>
      <c r="AH22" s="948"/>
      <c r="AI22" s="977">
        <f t="shared" si="4"/>
        <v>0</v>
      </c>
    </row>
    <row r="23" spans="1:36" ht="8.25" hidden="1" customHeight="1" x14ac:dyDescent="0.2">
      <c r="A23" s="307"/>
      <c r="B23" s="52"/>
      <c r="C23" s="52"/>
      <c r="D23" s="56"/>
      <c r="E23" s="639"/>
      <c r="F23" s="56"/>
      <c r="G23" s="953"/>
      <c r="H23" s="964"/>
      <c r="I23" s="964"/>
      <c r="J23" s="964"/>
      <c r="K23" s="953"/>
      <c r="L23" s="75"/>
      <c r="M23" s="75"/>
      <c r="N23" s="75"/>
      <c r="O23" s="27"/>
      <c r="P23" s="27"/>
      <c r="Q23" s="27"/>
      <c r="R23" s="27"/>
      <c r="S23" s="27"/>
      <c r="T23" s="27"/>
      <c r="U23" s="27"/>
      <c r="V23" s="27"/>
      <c r="W23" s="27"/>
      <c r="X23" s="27"/>
      <c r="Y23" s="676"/>
      <c r="Z23" s="676"/>
      <c r="AA23" s="676"/>
      <c r="AB23" s="963"/>
      <c r="AC23" s="75"/>
      <c r="AD23" s="75"/>
      <c r="AE23" s="75"/>
      <c r="AF23" s="1166"/>
      <c r="AG23" s="1172"/>
      <c r="AH23" s="1172"/>
      <c r="AI23" s="1173"/>
    </row>
    <row r="24" spans="1:36" hidden="1" x14ac:dyDescent="0.2">
      <c r="A24" s="301"/>
      <c r="B24" s="52"/>
      <c r="C24" s="139" t="s">
        <v>563</v>
      </c>
      <c r="D24" s="52"/>
      <c r="E24" s="639"/>
      <c r="F24" s="56"/>
      <c r="G24" s="953"/>
      <c r="H24" s="1016">
        <f>SUM(H20:H23)</f>
        <v>0</v>
      </c>
      <c r="I24" s="964"/>
      <c r="J24" s="1016">
        <f>SUM(J20:J23)</f>
        <v>0</v>
      </c>
      <c r="K24" s="953"/>
      <c r="L24" s="151">
        <f>SUM(L20:L23)</f>
        <v>0</v>
      </c>
      <c r="M24" s="75"/>
      <c r="N24" s="151">
        <f>SUM(N20:N23)</f>
        <v>0</v>
      </c>
      <c r="O24" s="139"/>
      <c r="P24" s="139"/>
      <c r="Q24" s="139"/>
      <c r="R24" s="139"/>
      <c r="S24" s="314">
        <f>SUM(S20:S23)</f>
        <v>0</v>
      </c>
      <c r="T24" s="139"/>
      <c r="U24" s="139"/>
      <c r="V24" s="151">
        <f>SUM(V20:V23)</f>
        <v>0</v>
      </c>
      <c r="W24" s="139"/>
      <c r="X24" s="139"/>
      <c r="Y24" s="750">
        <f>SUM(Y20:Y23)</f>
        <v>0</v>
      </c>
      <c r="Z24" s="679"/>
      <c r="AA24" s="750">
        <f>SUM(AA20:AA23)</f>
        <v>0</v>
      </c>
      <c r="AB24" s="1002"/>
      <c r="AC24" s="151">
        <f>SUM(AC20:AC23)</f>
        <v>0</v>
      </c>
      <c r="AD24" s="75"/>
      <c r="AE24" s="151">
        <f>SUM(AE20:AE23)</f>
        <v>0</v>
      </c>
      <c r="AF24" s="1166"/>
      <c r="AG24" s="1176">
        <f>SUM(AG20:AG23)</f>
        <v>0</v>
      </c>
      <c r="AH24" s="1176"/>
      <c r="AI24" s="1177">
        <f>SUM(AI20:AI23)</f>
        <v>0</v>
      </c>
      <c r="AJ24" s="279"/>
    </row>
    <row r="25" spans="1:36" hidden="1" x14ac:dyDescent="0.2">
      <c r="A25" s="301"/>
      <c r="B25" s="139"/>
      <c r="C25" s="139"/>
      <c r="D25" s="105"/>
      <c r="E25" s="1286"/>
      <c r="F25" s="191"/>
      <c r="G25" s="978"/>
      <c r="H25" s="964"/>
      <c r="I25" s="964"/>
      <c r="J25" s="1165">
        <f>SUM(H25:I25)</f>
        <v>0</v>
      </c>
      <c r="K25" s="1164"/>
      <c r="L25" s="75"/>
      <c r="M25" s="76"/>
      <c r="N25" s="76"/>
      <c r="O25" s="139"/>
      <c r="P25" s="139"/>
      <c r="Q25" s="139"/>
      <c r="R25" s="139"/>
      <c r="S25" s="139"/>
      <c r="T25" s="139"/>
      <c r="U25" s="139"/>
      <c r="V25" s="139"/>
      <c r="W25" s="139"/>
      <c r="X25" s="139"/>
      <c r="Y25" s="680"/>
      <c r="Z25" s="680"/>
      <c r="AA25" s="680"/>
      <c r="AB25" s="1002"/>
      <c r="AC25" s="75"/>
      <c r="AD25" s="76"/>
      <c r="AE25" s="76"/>
      <c r="AF25" s="1166"/>
      <c r="AG25" s="1172"/>
      <c r="AH25" s="1172"/>
      <c r="AI25" s="1172"/>
    </row>
    <row r="26" spans="1:36" hidden="1" x14ac:dyDescent="0.2">
      <c r="A26" s="307" t="s">
        <v>824</v>
      </c>
      <c r="B26" s="52" t="s">
        <v>364</v>
      </c>
      <c r="C26" s="52" t="s">
        <v>1444</v>
      </c>
      <c r="D26" s="129" t="s">
        <v>894</v>
      </c>
      <c r="E26" s="639"/>
      <c r="F26" s="564" t="s">
        <v>767</v>
      </c>
      <c r="G26" s="1142" t="s">
        <v>1014</v>
      </c>
      <c r="H26" s="964"/>
      <c r="I26" s="964"/>
      <c r="J26" s="1165">
        <f>SUM(H26:I26)</f>
        <v>0</v>
      </c>
      <c r="K26" s="1142"/>
      <c r="L26" s="75"/>
      <c r="M26" s="76"/>
      <c r="N26" s="192">
        <f t="shared" ref="N26:N36" si="7">SUM(L26:M26)</f>
        <v>0</v>
      </c>
      <c r="O26" s="139"/>
      <c r="P26" s="139"/>
      <c r="Q26" s="139"/>
      <c r="R26" s="139"/>
      <c r="S26" s="1208"/>
      <c r="T26" s="1212"/>
      <c r="U26" s="139"/>
      <c r="V26" s="139"/>
      <c r="W26" s="139"/>
      <c r="X26" s="139"/>
      <c r="Y26" s="678">
        <f>SUM(Y24:Y25)</f>
        <v>0</v>
      </c>
      <c r="Z26" s="678"/>
      <c r="AA26" s="678">
        <f>SUM(AA24:AA25)</f>
        <v>0</v>
      </c>
      <c r="AB26" s="1002"/>
      <c r="AC26" s="75">
        <f t="shared" ref="AC26:AC36" si="8">L26+P26+S26+V26</f>
        <v>0</v>
      </c>
      <c r="AD26" s="75">
        <f t="shared" ref="AD26:AD36" si="9">M26+Q26+T26+W26</f>
        <v>0</v>
      </c>
      <c r="AE26" s="192">
        <f t="shared" ref="AE26:AE36" si="10">SUM(AC26:AD26)</f>
        <v>0</v>
      </c>
      <c r="AF26" s="1166"/>
      <c r="AG26" s="1172"/>
      <c r="AH26" s="1172"/>
      <c r="AI26" s="1174"/>
    </row>
    <row r="27" spans="1:36" hidden="1" x14ac:dyDescent="0.2">
      <c r="A27" s="307" t="s">
        <v>824</v>
      </c>
      <c r="B27" s="52" t="s">
        <v>353</v>
      </c>
      <c r="C27" s="52" t="s">
        <v>131</v>
      </c>
      <c r="D27" s="56" t="s">
        <v>865</v>
      </c>
      <c r="E27" s="639"/>
      <c r="F27" s="564" t="s">
        <v>767</v>
      </c>
      <c r="G27" s="1142" t="s">
        <v>1014</v>
      </c>
      <c r="H27" s="964"/>
      <c r="I27" s="964"/>
      <c r="J27" s="1165"/>
      <c r="K27" s="1142"/>
      <c r="L27" s="75"/>
      <c r="M27" s="76"/>
      <c r="N27" s="192">
        <f t="shared" si="7"/>
        <v>0</v>
      </c>
      <c r="O27" s="139"/>
      <c r="P27" s="139"/>
      <c r="Q27" s="139"/>
      <c r="R27" s="139"/>
      <c r="S27" s="1208"/>
      <c r="T27" s="1212"/>
      <c r="U27" s="139"/>
      <c r="V27" s="22"/>
      <c r="W27" s="22"/>
      <c r="X27" s="139"/>
      <c r="Y27" s="684">
        <f t="shared" ref="Y27" si="11">L27+P27+S27+V27</f>
        <v>0</v>
      </c>
      <c r="Z27" s="684">
        <f t="shared" ref="Z27" si="12">M27+Q27+T27+W27</f>
        <v>0</v>
      </c>
      <c r="AA27" s="677">
        <f t="shared" ref="AA27" si="13">SUM(Y27:Z27)</f>
        <v>0</v>
      </c>
      <c r="AB27" s="1002"/>
      <c r="AC27" s="75">
        <f t="shared" si="8"/>
        <v>0</v>
      </c>
      <c r="AD27" s="75">
        <f t="shared" si="9"/>
        <v>0</v>
      </c>
      <c r="AE27" s="192">
        <f t="shared" si="10"/>
        <v>0</v>
      </c>
      <c r="AF27" s="1166"/>
      <c r="AG27" s="948">
        <f>Y27-AC27</f>
        <v>0</v>
      </c>
      <c r="AH27" s="948">
        <f>Z27-AD27</f>
        <v>0</v>
      </c>
      <c r="AI27" s="977">
        <f>SUM(AG27:AH27)</f>
        <v>0</v>
      </c>
    </row>
    <row r="28" spans="1:36" hidden="1" x14ac:dyDescent="0.2">
      <c r="A28" s="301" t="s">
        <v>824</v>
      </c>
      <c r="B28" s="52" t="s">
        <v>755</v>
      </c>
      <c r="C28" s="52" t="s">
        <v>185</v>
      </c>
      <c r="D28" s="56" t="s">
        <v>867</v>
      </c>
      <c r="E28" s="639"/>
      <c r="F28" s="564" t="s">
        <v>767</v>
      </c>
      <c r="G28" s="1142" t="s">
        <v>1014</v>
      </c>
      <c r="H28" s="964"/>
      <c r="I28" s="964"/>
      <c r="J28" s="1165">
        <f>SUM(H28:I28)</f>
        <v>0</v>
      </c>
      <c r="K28" s="1142"/>
      <c r="L28" s="75"/>
      <c r="M28" s="76"/>
      <c r="N28" s="192">
        <f t="shared" si="7"/>
        <v>0</v>
      </c>
      <c r="O28" s="139"/>
      <c r="P28" s="139"/>
      <c r="Q28" s="139"/>
      <c r="R28" s="139"/>
      <c r="S28" s="1215"/>
      <c r="T28" s="1212"/>
      <c r="U28" s="139"/>
      <c r="V28" s="139"/>
      <c r="W28" s="139"/>
      <c r="X28" s="139"/>
      <c r="Y28" s="684">
        <f t="shared" ref="Y28:Z41" si="14">L28+P28+S28+V28</f>
        <v>0</v>
      </c>
      <c r="Z28" s="684">
        <f t="shared" si="14"/>
        <v>0</v>
      </c>
      <c r="AA28" s="677">
        <f t="shared" ref="AA28:AA41" si="15">SUM(Y28:Z28)</f>
        <v>0</v>
      </c>
      <c r="AB28" s="1002"/>
      <c r="AC28" s="75">
        <f t="shared" si="8"/>
        <v>0</v>
      </c>
      <c r="AD28" s="75">
        <f t="shared" si="9"/>
        <v>0</v>
      </c>
      <c r="AE28" s="192">
        <f t="shared" si="10"/>
        <v>0</v>
      </c>
      <c r="AF28" s="1166"/>
      <c r="AG28" s="948">
        <f t="shared" ref="AG28:AG30" si="16">Y28-AC28</f>
        <v>0</v>
      </c>
      <c r="AH28" s="948">
        <f t="shared" ref="AH28:AH30" si="17">Z28-AD28</f>
        <v>0</v>
      </c>
      <c r="AI28" s="977">
        <f t="shared" ref="AI28:AI30" si="18">SUM(AG28:AH28)</f>
        <v>0</v>
      </c>
    </row>
    <row r="29" spans="1:36" hidden="1" x14ac:dyDescent="0.2">
      <c r="A29" s="301" t="s">
        <v>824</v>
      </c>
      <c r="B29" s="945" t="s">
        <v>117</v>
      </c>
      <c r="C29" s="945" t="s">
        <v>648</v>
      </c>
      <c r="D29" s="953" t="s">
        <v>869</v>
      </c>
      <c r="E29" s="1259"/>
      <c r="F29" s="1089" t="s">
        <v>767</v>
      </c>
      <c r="G29" s="1142" t="s">
        <v>1014</v>
      </c>
      <c r="H29" s="964"/>
      <c r="I29" s="964"/>
      <c r="J29" s="1165"/>
      <c r="K29" s="1142"/>
      <c r="L29" s="964"/>
      <c r="M29" s="76"/>
      <c r="N29" s="192">
        <f t="shared" si="7"/>
        <v>0</v>
      </c>
      <c r="O29" s="1002"/>
      <c r="P29" s="1002"/>
      <c r="Q29" s="1002"/>
      <c r="R29" s="1002"/>
      <c r="S29" s="1216"/>
      <c r="T29" s="1217"/>
      <c r="U29" s="1002"/>
      <c r="V29" s="1002"/>
      <c r="W29" s="1002"/>
      <c r="X29" s="1002"/>
      <c r="Y29" s="1185"/>
      <c r="Z29" s="1185"/>
      <c r="AA29" s="977"/>
      <c r="AB29" s="1002"/>
      <c r="AC29" s="75">
        <f t="shared" ref="AC29" si="19">L29+P29+S29+V29</f>
        <v>0</v>
      </c>
      <c r="AD29" s="75">
        <f t="shared" ref="AD29" si="20">M29+Q29+T29+W29</f>
        <v>0</v>
      </c>
      <c r="AE29" s="192">
        <f t="shared" ref="AE29" si="21">SUM(AC29:AD29)</f>
        <v>0</v>
      </c>
      <c r="AF29" s="1166"/>
      <c r="AG29" s="948"/>
      <c r="AH29" s="948"/>
      <c r="AI29" s="977"/>
    </row>
    <row r="30" spans="1:36" hidden="1" x14ac:dyDescent="0.2">
      <c r="A30" s="301" t="s">
        <v>824</v>
      </c>
      <c r="B30" s="52" t="s">
        <v>475</v>
      </c>
      <c r="C30" s="52" t="s">
        <v>363</v>
      </c>
      <c r="D30" s="56" t="s">
        <v>852</v>
      </c>
      <c r="E30" s="639"/>
      <c r="F30" s="564" t="s">
        <v>767</v>
      </c>
      <c r="G30" s="1142" t="s">
        <v>1014</v>
      </c>
      <c r="H30" s="964"/>
      <c r="I30" s="964"/>
      <c r="J30" s="1165">
        <f>SUM(H30:I30)</f>
        <v>0</v>
      </c>
      <c r="K30" s="1142"/>
      <c r="L30" s="145"/>
      <c r="M30" s="192"/>
      <c r="N30" s="192">
        <f t="shared" si="7"/>
        <v>0</v>
      </c>
      <c r="O30" s="134"/>
      <c r="P30" s="134"/>
      <c r="Q30" s="134"/>
      <c r="R30" s="134"/>
      <c r="S30" s="1208"/>
      <c r="T30" s="1214"/>
      <c r="U30" s="134"/>
      <c r="V30" s="134"/>
      <c r="W30" s="134"/>
      <c r="X30" s="134"/>
      <c r="Y30" s="684">
        <f t="shared" si="14"/>
        <v>0</v>
      </c>
      <c r="Z30" s="684">
        <f t="shared" si="14"/>
        <v>0</v>
      </c>
      <c r="AA30" s="677">
        <f t="shared" si="15"/>
        <v>0</v>
      </c>
      <c r="AB30" s="959"/>
      <c r="AC30" s="75">
        <f t="shared" si="8"/>
        <v>0</v>
      </c>
      <c r="AD30" s="75">
        <f t="shared" si="9"/>
        <v>0</v>
      </c>
      <c r="AE30" s="192">
        <f t="shared" si="10"/>
        <v>0</v>
      </c>
      <c r="AF30" s="1166"/>
      <c r="AG30" s="948">
        <f t="shared" si="16"/>
        <v>0</v>
      </c>
      <c r="AH30" s="948">
        <f t="shared" si="17"/>
        <v>0</v>
      </c>
      <c r="AI30" s="977">
        <f t="shared" si="18"/>
        <v>0</v>
      </c>
    </row>
    <row r="31" spans="1:36" hidden="1" x14ac:dyDescent="0.2">
      <c r="A31" s="301"/>
      <c r="B31" s="134"/>
      <c r="C31" s="134"/>
      <c r="D31" s="64"/>
      <c r="E31" s="1272"/>
      <c r="F31" s="135"/>
      <c r="G31" s="985"/>
      <c r="H31" s="964"/>
      <c r="I31" s="964"/>
      <c r="J31" s="1165">
        <f>SUM(H31:I31)</f>
        <v>0</v>
      </c>
      <c r="K31" s="1028"/>
      <c r="L31" s="145">
        <v>0</v>
      </c>
      <c r="M31" s="192"/>
      <c r="N31" s="192"/>
      <c r="O31" s="134"/>
      <c r="P31" s="134"/>
      <c r="Q31" s="134"/>
      <c r="R31" s="134"/>
      <c r="S31" s="766"/>
      <c r="T31" s="1214"/>
      <c r="U31" s="134"/>
      <c r="V31" s="134"/>
      <c r="W31" s="134"/>
      <c r="X31" s="134"/>
      <c r="Y31" s="684"/>
      <c r="Z31" s="684"/>
      <c r="AA31" s="677"/>
      <c r="AB31" s="959"/>
      <c r="AC31" s="75"/>
      <c r="AD31" s="75"/>
      <c r="AE31" s="192"/>
      <c r="AF31" s="1166"/>
      <c r="AG31" s="1172"/>
      <c r="AH31" s="1172"/>
      <c r="AI31" s="1174"/>
    </row>
    <row r="32" spans="1:36" hidden="1" x14ac:dyDescent="0.2">
      <c r="A32" s="301" t="s">
        <v>824</v>
      </c>
      <c r="B32" s="52" t="s">
        <v>224</v>
      </c>
      <c r="C32" s="52" t="s">
        <v>298</v>
      </c>
      <c r="D32" s="56" t="s">
        <v>845</v>
      </c>
      <c r="E32" s="639"/>
      <c r="F32" s="564" t="s">
        <v>771</v>
      </c>
      <c r="G32" s="1142" t="s">
        <v>1014</v>
      </c>
      <c r="H32" s="964"/>
      <c r="I32" s="964"/>
      <c r="J32" s="1165">
        <f>SUM(H32:I32)</f>
        <v>0</v>
      </c>
      <c r="K32" s="1142"/>
      <c r="L32" s="145">
        <v>0</v>
      </c>
      <c r="M32" s="192"/>
      <c r="N32" s="192">
        <f t="shared" si="7"/>
        <v>0</v>
      </c>
      <c r="O32" s="134"/>
      <c r="P32" s="134"/>
      <c r="Q32" s="134"/>
      <c r="R32" s="134"/>
      <c r="S32" s="1208"/>
      <c r="T32" s="1214"/>
      <c r="U32" s="134"/>
      <c r="V32" s="134"/>
      <c r="W32" s="134"/>
      <c r="X32" s="134"/>
      <c r="Y32" s="684">
        <f t="shared" si="14"/>
        <v>0</v>
      </c>
      <c r="Z32" s="684">
        <f t="shared" si="14"/>
        <v>0</v>
      </c>
      <c r="AA32" s="677">
        <f t="shared" si="15"/>
        <v>0</v>
      </c>
      <c r="AB32" s="959"/>
      <c r="AC32" s="75">
        <f t="shared" si="8"/>
        <v>0</v>
      </c>
      <c r="AD32" s="75">
        <f t="shared" si="9"/>
        <v>0</v>
      </c>
      <c r="AE32" s="192">
        <f t="shared" si="10"/>
        <v>0</v>
      </c>
      <c r="AF32" s="1166"/>
      <c r="AG32" s="948">
        <f>Y32-AC32</f>
        <v>0</v>
      </c>
      <c r="AH32" s="948">
        <f>Z32-AD32</f>
        <v>0</v>
      </c>
      <c r="AI32" s="977">
        <f>SUM(AG32:AH32)</f>
        <v>0</v>
      </c>
    </row>
    <row r="33" spans="1:35" hidden="1" x14ac:dyDescent="0.2">
      <c r="A33" s="301" t="s">
        <v>824</v>
      </c>
      <c r="B33" s="27" t="s">
        <v>195</v>
      </c>
      <c r="C33" s="52" t="s">
        <v>196</v>
      </c>
      <c r="D33" s="56" t="s">
        <v>876</v>
      </c>
      <c r="E33" s="1258"/>
      <c r="F33" s="564" t="s">
        <v>772</v>
      </c>
      <c r="G33" s="1142" t="s">
        <v>1014</v>
      </c>
      <c r="H33" s="964"/>
      <c r="I33" s="964"/>
      <c r="J33" s="1165"/>
      <c r="K33" s="1142"/>
      <c r="L33" s="145"/>
      <c r="M33" s="192"/>
      <c r="N33" s="192">
        <f t="shared" si="7"/>
        <v>0</v>
      </c>
      <c r="O33" s="134"/>
      <c r="P33" s="134"/>
      <c r="Q33" s="134"/>
      <c r="R33" s="134"/>
      <c r="S33" s="1208"/>
      <c r="T33" s="1214"/>
      <c r="U33" s="134"/>
      <c r="V33" s="134"/>
      <c r="W33" s="134"/>
      <c r="X33" s="134"/>
      <c r="Y33" s="684">
        <f t="shared" si="14"/>
        <v>0</v>
      </c>
      <c r="Z33" s="684">
        <f t="shared" si="14"/>
        <v>0</v>
      </c>
      <c r="AA33" s="677">
        <f t="shared" si="15"/>
        <v>0</v>
      </c>
      <c r="AB33" s="959"/>
      <c r="AC33" s="75">
        <f t="shared" si="8"/>
        <v>0</v>
      </c>
      <c r="AD33" s="75">
        <f t="shared" si="9"/>
        <v>0</v>
      </c>
      <c r="AE33" s="192">
        <f t="shared" si="10"/>
        <v>0</v>
      </c>
      <c r="AF33" s="1166"/>
      <c r="AG33" s="948">
        <f t="shared" ref="AG33:AG35" si="22">Y33-AC33</f>
        <v>0</v>
      </c>
      <c r="AH33" s="948">
        <f t="shared" ref="AH33:AH35" si="23">Z33-AD33</f>
        <v>0</v>
      </c>
      <c r="AI33" s="977">
        <f t="shared" ref="AI33:AI35" si="24">SUM(AG33:AH33)</f>
        <v>0</v>
      </c>
    </row>
    <row r="34" spans="1:35" hidden="1" x14ac:dyDescent="0.2">
      <c r="A34" s="301" t="s">
        <v>824</v>
      </c>
      <c r="B34" s="52" t="s">
        <v>153</v>
      </c>
      <c r="C34" s="52" t="s">
        <v>337</v>
      </c>
      <c r="D34" s="56" t="s">
        <v>846</v>
      </c>
      <c r="E34" s="639"/>
      <c r="F34" s="564" t="s">
        <v>774</v>
      </c>
      <c r="G34" s="1142" t="s">
        <v>1014</v>
      </c>
      <c r="H34" s="964"/>
      <c r="I34" s="964"/>
      <c r="J34" s="1165"/>
      <c r="K34" s="1142"/>
      <c r="L34" s="145"/>
      <c r="M34" s="192"/>
      <c r="N34" s="192">
        <f t="shared" si="7"/>
        <v>0</v>
      </c>
      <c r="O34" s="134"/>
      <c r="P34" s="134"/>
      <c r="Q34" s="134"/>
      <c r="R34" s="134"/>
      <c r="S34" s="1208"/>
      <c r="T34" s="1214"/>
      <c r="U34" s="134"/>
      <c r="V34" s="134"/>
      <c r="W34" s="134"/>
      <c r="X34" s="134"/>
      <c r="Y34" s="684">
        <f t="shared" si="14"/>
        <v>0</v>
      </c>
      <c r="Z34" s="684">
        <f t="shared" si="14"/>
        <v>0</v>
      </c>
      <c r="AA34" s="677">
        <f t="shared" si="15"/>
        <v>0</v>
      </c>
      <c r="AB34" s="959"/>
      <c r="AC34" s="75">
        <f t="shared" si="8"/>
        <v>0</v>
      </c>
      <c r="AD34" s="75">
        <f t="shared" si="9"/>
        <v>0</v>
      </c>
      <c r="AE34" s="192">
        <f t="shared" si="10"/>
        <v>0</v>
      </c>
      <c r="AF34" s="1166"/>
      <c r="AG34" s="948">
        <f t="shared" si="22"/>
        <v>0</v>
      </c>
      <c r="AH34" s="948">
        <f t="shared" si="23"/>
        <v>0</v>
      </c>
      <c r="AI34" s="977">
        <f t="shared" si="24"/>
        <v>0</v>
      </c>
    </row>
    <row r="35" spans="1:35" hidden="1" x14ac:dyDescent="0.2">
      <c r="A35" s="301" t="s">
        <v>824</v>
      </c>
      <c r="B35" s="27" t="s">
        <v>739</v>
      </c>
      <c r="C35" s="52" t="s">
        <v>333</v>
      </c>
      <c r="D35" s="349" t="s">
        <v>858</v>
      </c>
      <c r="E35" s="1258"/>
      <c r="F35" s="564" t="s">
        <v>774</v>
      </c>
      <c r="G35" s="1142" t="s">
        <v>1014</v>
      </c>
      <c r="H35" s="964"/>
      <c r="I35" s="964"/>
      <c r="J35" s="1165">
        <f>SUM(H35:I35)</f>
        <v>0</v>
      </c>
      <c r="K35" s="1142"/>
      <c r="L35" s="145">
        <v>0</v>
      </c>
      <c r="M35" s="192"/>
      <c r="N35" s="192">
        <f t="shared" si="7"/>
        <v>0</v>
      </c>
      <c r="O35" s="52"/>
      <c r="P35" s="52"/>
      <c r="Q35" s="52"/>
      <c r="R35" s="52"/>
      <c r="S35" s="1208"/>
      <c r="T35" s="640"/>
      <c r="U35" s="52"/>
      <c r="V35" s="52"/>
      <c r="W35" s="52"/>
      <c r="X35" s="52"/>
      <c r="Y35" s="684">
        <f t="shared" si="14"/>
        <v>0</v>
      </c>
      <c r="Z35" s="684">
        <f t="shared" si="14"/>
        <v>0</v>
      </c>
      <c r="AA35" s="677">
        <f t="shared" si="15"/>
        <v>0</v>
      </c>
      <c r="AB35" s="945"/>
      <c r="AC35" s="75">
        <f t="shared" si="8"/>
        <v>0</v>
      </c>
      <c r="AD35" s="75">
        <f t="shared" si="9"/>
        <v>0</v>
      </c>
      <c r="AE35" s="192">
        <f t="shared" si="10"/>
        <v>0</v>
      </c>
      <c r="AF35" s="1166"/>
      <c r="AG35" s="948">
        <f t="shared" si="22"/>
        <v>0</v>
      </c>
      <c r="AH35" s="948">
        <f t="shared" si="23"/>
        <v>0</v>
      </c>
      <c r="AI35" s="977">
        <f t="shared" si="24"/>
        <v>0</v>
      </c>
    </row>
    <row r="36" spans="1:35" hidden="1" x14ac:dyDescent="0.2">
      <c r="A36" s="301" t="s">
        <v>824</v>
      </c>
      <c r="B36" s="27" t="s">
        <v>121</v>
      </c>
      <c r="C36" s="52" t="s">
        <v>94</v>
      </c>
      <c r="D36" s="140" t="s">
        <v>879</v>
      </c>
      <c r="E36" s="1258"/>
      <c r="F36" s="564" t="s">
        <v>774</v>
      </c>
      <c r="G36" s="1142" t="s">
        <v>1014</v>
      </c>
      <c r="H36" s="964"/>
      <c r="I36" s="964"/>
      <c r="J36" s="1165">
        <f>SUM(H36:I36)</f>
        <v>0</v>
      </c>
      <c r="K36" s="1142"/>
      <c r="L36" s="145"/>
      <c r="M36" s="192"/>
      <c r="N36" s="192">
        <f t="shared" si="7"/>
        <v>0</v>
      </c>
      <c r="O36" s="27"/>
      <c r="P36" s="27"/>
      <c r="Q36" s="27"/>
      <c r="R36" s="27"/>
      <c r="S36" s="1208"/>
      <c r="T36" s="1198"/>
      <c r="U36" s="27"/>
      <c r="V36" s="27"/>
      <c r="W36" s="27"/>
      <c r="X36" s="27"/>
      <c r="Y36" s="684">
        <f t="shared" si="14"/>
        <v>0</v>
      </c>
      <c r="Z36" s="684">
        <f t="shared" si="14"/>
        <v>0</v>
      </c>
      <c r="AA36" s="677">
        <f t="shared" si="15"/>
        <v>0</v>
      </c>
      <c r="AB36" s="963"/>
      <c r="AC36" s="75">
        <f t="shared" si="8"/>
        <v>0</v>
      </c>
      <c r="AD36" s="75">
        <f t="shared" si="9"/>
        <v>0</v>
      </c>
      <c r="AE36" s="192">
        <f t="shared" si="10"/>
        <v>0</v>
      </c>
      <c r="AF36" s="1166"/>
      <c r="AG36" s="948">
        <f t="shared" ref="AG36:AG41" si="25">Y36-AC36</f>
        <v>0</v>
      </c>
      <c r="AH36" s="948">
        <f t="shared" ref="AH36:AH41" si="26">Z36-AD36</f>
        <v>0</v>
      </c>
      <c r="AI36" s="977">
        <f t="shared" ref="AI36:AI41" si="27">SUM(AG36:AH36)</f>
        <v>0</v>
      </c>
    </row>
    <row r="37" spans="1:35" hidden="1" x14ac:dyDescent="0.2">
      <c r="A37" s="301" t="s">
        <v>824</v>
      </c>
      <c r="B37" s="128" t="s">
        <v>253</v>
      </c>
      <c r="C37" s="128" t="s">
        <v>366</v>
      </c>
      <c r="D37" s="129" t="s">
        <v>847</v>
      </c>
      <c r="E37" s="1276"/>
      <c r="F37" s="564" t="s">
        <v>774</v>
      </c>
      <c r="G37" s="953" t="s">
        <v>1014</v>
      </c>
      <c r="H37" s="964"/>
      <c r="I37" s="964"/>
      <c r="J37" s="1165"/>
      <c r="K37" s="1142"/>
      <c r="L37" s="75"/>
      <c r="M37" s="75">
        <f>222-222</f>
        <v>0</v>
      </c>
      <c r="N37" s="192">
        <f>SUM(L37:M37)</f>
        <v>0</v>
      </c>
      <c r="O37" s="52"/>
      <c r="P37" s="52"/>
      <c r="Q37" s="52"/>
      <c r="R37" s="52"/>
      <c r="S37" s="1208"/>
      <c r="T37" s="766"/>
      <c r="U37" s="144"/>
      <c r="V37" s="144"/>
      <c r="W37" s="144"/>
      <c r="X37" s="52"/>
      <c r="Y37" s="684">
        <f>L37+P37+S37+V37</f>
        <v>0</v>
      </c>
      <c r="Z37" s="684">
        <f>M37+Q37+T37+W37</f>
        <v>0</v>
      </c>
      <c r="AA37" s="677">
        <f>SUM(Y37:Z37)</f>
        <v>0</v>
      </c>
      <c r="AB37" s="945"/>
      <c r="AC37" s="75">
        <f t="shared" ref="AC37:AD41" si="28">L37+P37+S37+V37</f>
        <v>0</v>
      </c>
      <c r="AD37" s="75">
        <f t="shared" si="28"/>
        <v>0</v>
      </c>
      <c r="AE37" s="192">
        <f>SUM(AC37:AD37)</f>
        <v>0</v>
      </c>
      <c r="AF37" s="1166"/>
      <c r="AG37" s="948">
        <f t="shared" si="25"/>
        <v>0</v>
      </c>
      <c r="AH37" s="948">
        <f t="shared" si="26"/>
        <v>0</v>
      </c>
      <c r="AI37" s="977">
        <f t="shared" si="27"/>
        <v>0</v>
      </c>
    </row>
    <row r="38" spans="1:35" hidden="1" x14ac:dyDescent="0.2">
      <c r="A38" s="301" t="s">
        <v>824</v>
      </c>
      <c r="B38" s="963" t="s">
        <v>453</v>
      </c>
      <c r="C38" s="945" t="s">
        <v>273</v>
      </c>
      <c r="D38" s="954" t="s">
        <v>880</v>
      </c>
      <c r="E38" s="1273"/>
      <c r="F38" s="1089" t="s">
        <v>774</v>
      </c>
      <c r="G38" s="1142" t="s">
        <v>1014</v>
      </c>
      <c r="H38" s="964"/>
      <c r="I38" s="964"/>
      <c r="J38" s="1165"/>
      <c r="K38" s="1142"/>
      <c r="L38" s="75"/>
      <c r="M38" s="76"/>
      <c r="N38" s="192"/>
      <c r="O38" s="27"/>
      <c r="P38" s="27"/>
      <c r="Q38" s="27"/>
      <c r="R38" s="27"/>
      <c r="S38" s="1208"/>
      <c r="T38" s="1218"/>
      <c r="U38" s="271"/>
      <c r="V38" s="271"/>
      <c r="W38" s="271"/>
      <c r="X38" s="27"/>
      <c r="Y38" s="684">
        <f t="shared" ref="Y38" si="29">L38+P38+S38+V38</f>
        <v>0</v>
      </c>
      <c r="Z38" s="684">
        <f t="shared" ref="Z38" si="30">M38+Q38+T38+W38</f>
        <v>0</v>
      </c>
      <c r="AA38" s="677">
        <f t="shared" ref="AA38" si="31">SUM(Y38:Z38)</f>
        <v>0</v>
      </c>
      <c r="AB38" s="963"/>
      <c r="AC38" s="75">
        <f t="shared" ref="AC38" si="32">L38+P38+S38+V38</f>
        <v>0</v>
      </c>
      <c r="AD38" s="75">
        <f t="shared" ref="AD38" si="33">M38+Q38+T38+W38</f>
        <v>0</v>
      </c>
      <c r="AE38" s="192">
        <f>SUM(AC38:AD38)</f>
        <v>0</v>
      </c>
      <c r="AF38" s="1166"/>
      <c r="AG38" s="948">
        <f t="shared" ref="AG38" si="34">Y38-AC38</f>
        <v>0</v>
      </c>
      <c r="AH38" s="948">
        <f t="shared" ref="AH38" si="35">Z38-AD38</f>
        <v>0</v>
      </c>
      <c r="AI38" s="977">
        <f t="shared" ref="AI38" si="36">SUM(AG38:AH38)</f>
        <v>0</v>
      </c>
    </row>
    <row r="39" spans="1:35" hidden="1" x14ac:dyDescent="0.2">
      <c r="A39" s="301" t="s">
        <v>824</v>
      </c>
      <c r="B39" s="52" t="s">
        <v>658</v>
      </c>
      <c r="C39" s="52" t="s">
        <v>135</v>
      </c>
      <c r="D39" s="56" t="s">
        <v>841</v>
      </c>
      <c r="E39" s="639"/>
      <c r="F39" s="564" t="s">
        <v>774</v>
      </c>
      <c r="G39" s="1142" t="s">
        <v>1014</v>
      </c>
      <c r="H39" s="964"/>
      <c r="I39" s="964"/>
      <c r="J39" s="1165"/>
      <c r="K39" s="1142"/>
      <c r="L39" s="75"/>
      <c r="M39" s="76"/>
      <c r="N39" s="192"/>
      <c r="O39" s="27"/>
      <c r="P39" s="27"/>
      <c r="Q39" s="27"/>
      <c r="R39" s="27"/>
      <c r="S39" s="1208"/>
      <c r="T39" s="1218"/>
      <c r="U39" s="271"/>
      <c r="V39" s="271"/>
      <c r="W39" s="271"/>
      <c r="X39" s="27"/>
      <c r="Y39" s="684">
        <f>L39+P39+S39+V39</f>
        <v>0</v>
      </c>
      <c r="Z39" s="684">
        <f>M39+Q39+T39+W39</f>
        <v>0</v>
      </c>
      <c r="AA39" s="677">
        <f>SUM(Y39:Z39)</f>
        <v>0</v>
      </c>
      <c r="AB39" s="963"/>
      <c r="AC39" s="75">
        <f t="shared" si="28"/>
        <v>0</v>
      </c>
      <c r="AD39" s="75">
        <f t="shared" si="28"/>
        <v>0</v>
      </c>
      <c r="AE39" s="192">
        <f>SUM(AC39:AD39)</f>
        <v>0</v>
      </c>
      <c r="AF39" s="1166"/>
      <c r="AG39" s="948">
        <f t="shared" si="25"/>
        <v>0</v>
      </c>
      <c r="AH39" s="948">
        <f t="shared" si="26"/>
        <v>0</v>
      </c>
      <c r="AI39" s="977">
        <f t="shared" si="27"/>
        <v>0</v>
      </c>
    </row>
    <row r="40" spans="1:35" hidden="1" x14ac:dyDescent="0.2">
      <c r="A40" s="301" t="s">
        <v>824</v>
      </c>
      <c r="B40" s="52" t="s">
        <v>288</v>
      </c>
      <c r="C40" s="52" t="s">
        <v>368</v>
      </c>
      <c r="D40" s="184" t="s">
        <v>961</v>
      </c>
      <c r="E40" s="1258"/>
      <c r="F40" s="564" t="s">
        <v>775</v>
      </c>
      <c r="G40" s="1142" t="s">
        <v>1014</v>
      </c>
      <c r="H40" s="964"/>
      <c r="I40" s="964"/>
      <c r="J40" s="1165"/>
      <c r="K40" s="1142"/>
      <c r="L40" s="75"/>
      <c r="M40" s="76"/>
      <c r="N40" s="192"/>
      <c r="O40" s="27"/>
      <c r="P40" s="27"/>
      <c r="Q40" s="27"/>
      <c r="R40" s="27"/>
      <c r="S40" s="1219"/>
      <c r="T40" s="1208"/>
      <c r="U40" s="271"/>
      <c r="V40" s="271"/>
      <c r="W40" s="271"/>
      <c r="X40" s="27"/>
      <c r="Y40" s="684">
        <f t="shared" si="14"/>
        <v>0</v>
      </c>
      <c r="Z40" s="684">
        <f t="shared" si="14"/>
        <v>0</v>
      </c>
      <c r="AA40" s="677">
        <f t="shared" si="15"/>
        <v>0</v>
      </c>
      <c r="AB40" s="963"/>
      <c r="AC40" s="75">
        <f t="shared" si="28"/>
        <v>0</v>
      </c>
      <c r="AD40" s="75">
        <f t="shared" si="28"/>
        <v>0</v>
      </c>
      <c r="AE40" s="192">
        <f>SUM(AC40:AD40)</f>
        <v>0</v>
      </c>
      <c r="AF40" s="1166"/>
      <c r="AG40" s="948">
        <f t="shared" si="25"/>
        <v>0</v>
      </c>
      <c r="AH40" s="948">
        <f t="shared" si="26"/>
        <v>0</v>
      </c>
      <c r="AI40" s="977">
        <f t="shared" si="27"/>
        <v>0</v>
      </c>
    </row>
    <row r="41" spans="1:35" hidden="1" x14ac:dyDescent="0.2">
      <c r="A41" s="301" t="s">
        <v>824</v>
      </c>
      <c r="B41" s="134" t="s">
        <v>303</v>
      </c>
      <c r="C41" s="134" t="s">
        <v>286</v>
      </c>
      <c r="D41" s="64">
        <v>5631906</v>
      </c>
      <c r="E41" s="1272"/>
      <c r="F41" s="135"/>
      <c r="G41" s="953"/>
      <c r="H41" s="964"/>
      <c r="I41" s="964"/>
      <c r="J41" s="1165"/>
      <c r="K41" s="954"/>
      <c r="L41" s="75"/>
      <c r="M41" s="76"/>
      <c r="N41" s="192"/>
      <c r="O41" s="27"/>
      <c r="P41" s="27"/>
      <c r="Q41" s="27"/>
      <c r="R41" s="27"/>
      <c r="S41" s="142"/>
      <c r="T41" s="177"/>
      <c r="U41" s="271"/>
      <c r="V41" s="271"/>
      <c r="W41" s="271"/>
      <c r="X41" s="27"/>
      <c r="Y41" s="684">
        <f t="shared" si="14"/>
        <v>0</v>
      </c>
      <c r="Z41" s="684">
        <f t="shared" si="14"/>
        <v>0</v>
      </c>
      <c r="AA41" s="677">
        <f t="shared" si="15"/>
        <v>0</v>
      </c>
      <c r="AB41" s="963"/>
      <c r="AC41" s="75">
        <f t="shared" si="28"/>
        <v>0</v>
      </c>
      <c r="AD41" s="75">
        <f t="shared" si="28"/>
        <v>0</v>
      </c>
      <c r="AE41" s="192">
        <f>SUM(AC41:AD41)</f>
        <v>0</v>
      </c>
      <c r="AF41" s="1166"/>
      <c r="AG41" s="948">
        <f t="shared" si="25"/>
        <v>0</v>
      </c>
      <c r="AH41" s="948">
        <f t="shared" si="26"/>
        <v>0</v>
      </c>
      <c r="AI41" s="977">
        <f t="shared" si="27"/>
        <v>0</v>
      </c>
    </row>
    <row r="42" spans="1:35" hidden="1" x14ac:dyDescent="0.2">
      <c r="A42" s="301"/>
      <c r="B42" s="52"/>
      <c r="C42" s="52"/>
      <c r="D42" s="52"/>
      <c r="E42" s="639"/>
      <c r="F42" s="56"/>
      <c r="G42" s="953"/>
      <c r="H42" s="964"/>
      <c r="I42" s="964"/>
      <c r="J42" s="1165">
        <f>SUM(H42:I42)</f>
        <v>0</v>
      </c>
      <c r="K42" s="953"/>
      <c r="L42" s="75"/>
      <c r="M42" s="75"/>
      <c r="N42" s="192"/>
      <c r="O42" s="52"/>
      <c r="P42" s="52"/>
      <c r="Q42" s="52"/>
      <c r="R42" s="52"/>
      <c r="S42" s="75"/>
      <c r="T42" s="144"/>
      <c r="U42" s="144"/>
      <c r="V42" s="144"/>
      <c r="W42" s="144"/>
      <c r="X42" s="52"/>
      <c r="Y42" s="684"/>
      <c r="Z42" s="684"/>
      <c r="AA42" s="677"/>
      <c r="AB42" s="945"/>
      <c r="AC42" s="75"/>
      <c r="AD42" s="75"/>
      <c r="AE42" s="192"/>
      <c r="AF42" s="1166"/>
      <c r="AG42" s="1172"/>
      <c r="AH42" s="1172"/>
      <c r="AI42" s="1172"/>
    </row>
    <row r="43" spans="1:35" hidden="1" x14ac:dyDescent="0.2">
      <c r="A43" s="301"/>
      <c r="B43" s="52"/>
      <c r="C43" s="105" t="s">
        <v>473</v>
      </c>
      <c r="D43" s="52"/>
      <c r="E43" s="639"/>
      <c r="F43" s="56"/>
      <c r="G43" s="953"/>
      <c r="H43" s="1016">
        <f>SUM(H26:H42)</f>
        <v>0</v>
      </c>
      <c r="I43" s="1016">
        <f>SUM(I26:I42)</f>
        <v>0</v>
      </c>
      <c r="J43" s="1016">
        <f>SUM(J26:J42)</f>
        <v>0</v>
      </c>
      <c r="K43" s="953"/>
      <c r="L43" s="151">
        <f>SUM(L26:L42)</f>
        <v>0</v>
      </c>
      <c r="M43" s="151">
        <f>SUM(M26:M42)</f>
        <v>0</v>
      </c>
      <c r="N43" s="151">
        <f>SUM(N26:N42)</f>
        <v>0</v>
      </c>
      <c r="O43" s="151"/>
      <c r="P43" s="151">
        <f>SUM(P26:P42)</f>
        <v>0</v>
      </c>
      <c r="Q43" s="151">
        <f>SUM(Q26:Q42)</f>
        <v>0</v>
      </c>
      <c r="R43" s="151"/>
      <c r="S43" s="314">
        <f>SUM(S26:S42)</f>
        <v>0</v>
      </c>
      <c r="T43" s="314">
        <f>SUM(T26:T42)</f>
        <v>0</v>
      </c>
      <c r="U43" s="151"/>
      <c r="V43" s="151">
        <f>SUM(V26:V42)</f>
        <v>0</v>
      </c>
      <c r="W43" s="151">
        <f>SUM(W26:W42)</f>
        <v>0</v>
      </c>
      <c r="X43" s="105"/>
      <c r="Y43" s="676">
        <f>SUM(Y26:Y42)</f>
        <v>0</v>
      </c>
      <c r="Z43" s="676">
        <f>SUM(Z26:Z42)</f>
        <v>0</v>
      </c>
      <c r="AA43" s="676">
        <f>SUM(AA26:AA42)</f>
        <v>0</v>
      </c>
      <c r="AB43" s="1021"/>
      <c r="AC43" s="151">
        <f>SUM(AC26:AC42)</f>
        <v>0</v>
      </c>
      <c r="AD43" s="151">
        <f>SUM(AD26:AD42)</f>
        <v>0</v>
      </c>
      <c r="AE43" s="151">
        <f>SUM(AE26:AE42)</f>
        <v>0</v>
      </c>
      <c r="AF43" s="1166"/>
      <c r="AG43" s="1176">
        <f>SUM(AG26:AG42)</f>
        <v>0</v>
      </c>
      <c r="AH43" s="1176">
        <f>SUM(AH26:AH42)</f>
        <v>0</v>
      </c>
      <c r="AI43" s="1176">
        <f>SUM(AI26:AI42)</f>
        <v>0</v>
      </c>
    </row>
    <row r="44" spans="1:35" hidden="1" x14ac:dyDescent="0.2">
      <c r="A44" s="301"/>
      <c r="B44" s="52"/>
      <c r="C44" s="105"/>
      <c r="D44" s="52"/>
      <c r="E44" s="639"/>
      <c r="F44" s="56"/>
      <c r="G44" s="953"/>
      <c r="H44" s="1016"/>
      <c r="I44" s="1016"/>
      <c r="J44" s="1016"/>
      <c r="K44" s="953"/>
      <c r="L44" s="151"/>
      <c r="M44" s="151"/>
      <c r="N44" s="151"/>
      <c r="O44" s="151"/>
      <c r="P44" s="151"/>
      <c r="Q44" s="151"/>
      <c r="R44" s="151"/>
      <c r="S44" s="151"/>
      <c r="T44" s="151"/>
      <c r="U44" s="151"/>
      <c r="V44" s="151"/>
      <c r="W44" s="151"/>
      <c r="X44" s="105"/>
      <c r="Y44" s="681"/>
      <c r="Z44" s="681"/>
      <c r="AA44" s="681"/>
      <c r="AB44" s="1021"/>
      <c r="AC44" s="151"/>
      <c r="AD44" s="151"/>
      <c r="AE44" s="151"/>
      <c r="AF44" s="1166"/>
      <c r="AG44" s="1176"/>
      <c r="AH44" s="1176"/>
      <c r="AI44" s="1176"/>
    </row>
    <row r="45" spans="1:35" hidden="1" x14ac:dyDescent="0.2">
      <c r="A45" s="301" t="s">
        <v>824</v>
      </c>
      <c r="B45" s="128" t="s">
        <v>1019</v>
      </c>
      <c r="C45" s="128" t="s">
        <v>1020</v>
      </c>
      <c r="D45" s="129" t="s">
        <v>1021</v>
      </c>
      <c r="E45" s="1261"/>
      <c r="F45" s="564" t="s">
        <v>640</v>
      </c>
      <c r="G45" s="56" t="s">
        <v>1014</v>
      </c>
      <c r="H45" s="76"/>
      <c r="I45" s="75"/>
      <c r="J45" s="75"/>
      <c r="K45" s="1142"/>
      <c r="L45" s="174"/>
      <c r="M45" s="174"/>
      <c r="N45" s="461">
        <f>SUM(L45:M45)</f>
        <v>0</v>
      </c>
      <c r="O45" s="128"/>
      <c r="P45" s="128"/>
      <c r="Q45" s="128"/>
      <c r="R45" s="128"/>
      <c r="S45" s="149"/>
      <c r="T45" s="128"/>
      <c r="U45" s="128"/>
      <c r="V45" s="128"/>
      <c r="W45" s="128"/>
      <c r="X45" s="128"/>
      <c r="Y45" s="696">
        <f>L45+P45+S45+V45</f>
        <v>0</v>
      </c>
      <c r="Z45" s="696"/>
      <c r="AA45" s="696">
        <f>SUM(Y45:Z45)</f>
        <v>0</v>
      </c>
      <c r="AB45" s="128"/>
      <c r="AC45" s="174">
        <f>L45+P45+S45+V45</f>
        <v>0</v>
      </c>
      <c r="AD45" s="174"/>
      <c r="AE45" s="174">
        <f>SUM(AC45:AD45)</f>
        <v>0</v>
      </c>
      <c r="AF45" s="76"/>
      <c r="AG45" s="702">
        <f>Y45-AC45</f>
        <v>0</v>
      </c>
      <c r="AH45" s="702"/>
      <c r="AI45" s="696">
        <f>SUM(AG45:AH45)</f>
        <v>0</v>
      </c>
    </row>
    <row r="46" spans="1:35" hidden="1" x14ac:dyDescent="0.2">
      <c r="A46" s="301"/>
      <c r="B46" s="128"/>
      <c r="C46" s="128"/>
      <c r="D46" s="129"/>
      <c r="E46" s="1261"/>
      <c r="F46" s="129"/>
      <c r="G46" s="129"/>
      <c r="H46" s="76"/>
      <c r="I46" s="75"/>
      <c r="J46" s="75"/>
      <c r="K46" s="927"/>
      <c r="L46" s="174"/>
      <c r="M46" s="174"/>
      <c r="N46" s="174"/>
      <c r="O46" s="128"/>
      <c r="P46" s="128"/>
      <c r="Q46" s="128"/>
      <c r="R46" s="128"/>
      <c r="S46" s="128"/>
      <c r="T46" s="128"/>
      <c r="U46" s="128"/>
      <c r="V46" s="128"/>
      <c r="W46" s="128"/>
      <c r="X46" s="128"/>
      <c r="Y46" s="729"/>
      <c r="Z46" s="729"/>
      <c r="AA46" s="729"/>
      <c r="AB46" s="128"/>
      <c r="AC46" s="174"/>
      <c r="AD46" s="174"/>
      <c r="AE46" s="174"/>
      <c r="AF46" s="76"/>
      <c r="AG46" s="691"/>
      <c r="AH46" s="691"/>
      <c r="AI46" s="691"/>
    </row>
    <row r="47" spans="1:35" hidden="1" x14ac:dyDescent="0.2">
      <c r="A47" s="128"/>
      <c r="B47" s="128"/>
      <c r="C47" s="351" t="s">
        <v>761</v>
      </c>
      <c r="D47" s="129"/>
      <c r="E47" s="1261"/>
      <c r="F47" s="129"/>
      <c r="G47" s="129"/>
      <c r="H47" s="76"/>
      <c r="I47" s="75"/>
      <c r="J47" s="75"/>
      <c r="K47" s="927"/>
      <c r="L47" s="283">
        <f>SUM(L45:L46)</f>
        <v>0</v>
      </c>
      <c r="M47" s="341"/>
      <c r="N47" s="283">
        <f>SUM(N45:N46)</f>
        <v>0</v>
      </c>
      <c r="O47" s="341"/>
      <c r="P47" s="283">
        <f>SUM(P45:P46)</f>
        <v>0</v>
      </c>
      <c r="Q47" s="341"/>
      <c r="R47" s="341"/>
      <c r="S47" s="283">
        <f>SUM(S45:S46)</f>
        <v>0</v>
      </c>
      <c r="T47" s="128"/>
      <c r="U47" s="128"/>
      <c r="V47" s="128"/>
      <c r="W47" s="128"/>
      <c r="X47" s="128"/>
      <c r="Y47" s="733">
        <f>SUM(Y45:Y46)</f>
        <v>0</v>
      </c>
      <c r="Z47" s="696"/>
      <c r="AA47" s="733">
        <f>SUM(AA45:AA46)</f>
        <v>0</v>
      </c>
      <c r="AB47" s="128"/>
      <c r="AC47" s="283">
        <f>SUM(AC45:AC46)</f>
        <v>0</v>
      </c>
      <c r="AD47" s="174"/>
      <c r="AE47" s="283">
        <f>SUM(AE45:AE46)</f>
        <v>0</v>
      </c>
      <c r="AF47" s="76"/>
      <c r="AG47" s="733">
        <f>SUM(AG45:AG46)</f>
        <v>0</v>
      </c>
      <c r="AH47" s="696"/>
      <c r="AI47" s="733">
        <f>SUM(AI45:AI46)</f>
        <v>0</v>
      </c>
    </row>
    <row r="48" spans="1:35" hidden="1" x14ac:dyDescent="0.2">
      <c r="A48" s="128"/>
      <c r="B48" s="128"/>
      <c r="C48" s="128"/>
      <c r="D48" s="129"/>
      <c r="E48" s="1261"/>
      <c r="F48" s="129"/>
      <c r="G48" s="129"/>
      <c r="H48" s="76"/>
      <c r="I48" s="75"/>
      <c r="J48" s="75"/>
      <c r="K48" s="927"/>
      <c r="L48" s="174"/>
      <c r="M48" s="174"/>
      <c r="N48" s="174"/>
      <c r="O48" s="128"/>
      <c r="P48" s="128"/>
      <c r="Q48" s="128"/>
      <c r="R48" s="128"/>
      <c r="S48" s="128"/>
      <c r="T48" s="128"/>
      <c r="U48" s="128"/>
      <c r="V48" s="128"/>
      <c r="W48" s="128"/>
      <c r="X48" s="128"/>
      <c r="Y48" s="729"/>
      <c r="Z48" s="729"/>
      <c r="AA48" s="729"/>
      <c r="AB48" s="128"/>
      <c r="AC48" s="174"/>
      <c r="AD48" s="174"/>
      <c r="AE48" s="174"/>
      <c r="AF48" s="76"/>
      <c r="AG48" s="691"/>
      <c r="AH48" s="691"/>
      <c r="AI48" s="691"/>
    </row>
    <row r="49" spans="1:35" hidden="1" x14ac:dyDescent="0.2">
      <c r="A49" s="301" t="s">
        <v>824</v>
      </c>
      <c r="B49" s="128" t="s">
        <v>1025</v>
      </c>
      <c r="C49" s="128" t="s">
        <v>1026</v>
      </c>
      <c r="D49" s="129" t="s">
        <v>1027</v>
      </c>
      <c r="E49" s="1261"/>
      <c r="F49" s="564" t="s">
        <v>18</v>
      </c>
      <c r="G49" s="56" t="s">
        <v>1014</v>
      </c>
      <c r="H49" s="76"/>
      <c r="I49" s="75"/>
      <c r="J49" s="75"/>
      <c r="K49" s="1142"/>
      <c r="L49" s="174"/>
      <c r="M49" s="174"/>
      <c r="N49" s="461">
        <f>SUM(L49:M49)</f>
        <v>0</v>
      </c>
      <c r="O49" s="128"/>
      <c r="P49" s="128"/>
      <c r="Q49" s="128"/>
      <c r="R49" s="128"/>
      <c r="S49" s="149"/>
      <c r="T49" s="128"/>
      <c r="U49" s="128"/>
      <c r="V49" s="128"/>
      <c r="W49" s="128"/>
      <c r="X49" s="128"/>
      <c r="Y49" s="696">
        <f>L49+P49+S49+V49</f>
        <v>0</v>
      </c>
      <c r="Z49" s="696"/>
      <c r="AA49" s="696">
        <f>SUM(Y49:Z49)</f>
        <v>0</v>
      </c>
      <c r="AB49" s="128"/>
      <c r="AC49" s="174">
        <f>L49+P49+S49+V49</f>
        <v>0</v>
      </c>
      <c r="AD49" s="174"/>
      <c r="AE49" s="174">
        <f>SUM(AC49:AD49)</f>
        <v>0</v>
      </c>
      <c r="AF49" s="76"/>
      <c r="AG49" s="702">
        <f>Y49-AC49</f>
        <v>0</v>
      </c>
      <c r="AH49" s="702"/>
      <c r="AI49" s="696">
        <f>SUM(AG49:AH49)</f>
        <v>0</v>
      </c>
    </row>
    <row r="50" spans="1:35" hidden="1" x14ac:dyDescent="0.2">
      <c r="A50" s="301" t="s">
        <v>824</v>
      </c>
      <c r="B50" s="128" t="s">
        <v>1023</v>
      </c>
      <c r="C50" s="128" t="s">
        <v>1022</v>
      </c>
      <c r="D50" s="129" t="s">
        <v>1024</v>
      </c>
      <c r="E50" s="1261"/>
      <c r="F50" s="564" t="s">
        <v>18</v>
      </c>
      <c r="G50" s="56" t="s">
        <v>1014</v>
      </c>
      <c r="H50" s="76"/>
      <c r="I50" s="75"/>
      <c r="J50" s="75"/>
      <c r="K50" s="1142"/>
      <c r="L50" s="174"/>
      <c r="M50" s="174"/>
      <c r="N50" s="461">
        <f>SUM(L50:M50)</f>
        <v>0</v>
      </c>
      <c r="O50" s="128"/>
      <c r="P50" s="128"/>
      <c r="Q50" s="128"/>
      <c r="R50" s="128"/>
      <c r="S50" s="149"/>
      <c r="T50" s="128"/>
      <c r="U50" s="128"/>
      <c r="V50" s="128"/>
      <c r="W50" s="128"/>
      <c r="X50" s="128"/>
      <c r="Y50" s="696">
        <f>L50+P50+S50+V50</f>
        <v>0</v>
      </c>
      <c r="Z50" s="696"/>
      <c r="AA50" s="696">
        <f>SUM(Y50:Z50)</f>
        <v>0</v>
      </c>
      <c r="AB50" s="128"/>
      <c r="AC50" s="174">
        <f>L50+P50+S50+V50</f>
        <v>0</v>
      </c>
      <c r="AD50" s="174"/>
      <c r="AE50" s="174">
        <f>SUM(AC50:AD50)</f>
        <v>0</v>
      </c>
      <c r="AF50" s="76"/>
      <c r="AG50" s="702">
        <f>Y50-AC50</f>
        <v>0</v>
      </c>
      <c r="AH50" s="702"/>
      <c r="AI50" s="696">
        <f>SUM(AG50:AH50)</f>
        <v>0</v>
      </c>
    </row>
    <row r="51" spans="1:35" hidden="1" x14ac:dyDescent="0.2">
      <c r="A51" s="301"/>
      <c r="B51" s="128"/>
      <c r="C51" s="128"/>
      <c r="D51" s="129"/>
      <c r="E51" s="1261"/>
      <c r="F51" s="129"/>
      <c r="G51" s="129"/>
      <c r="H51" s="76"/>
      <c r="I51" s="75"/>
      <c r="J51" s="75"/>
      <c r="K51" s="927"/>
      <c r="L51" s="174"/>
      <c r="M51" s="174"/>
      <c r="N51" s="174"/>
      <c r="O51" s="128"/>
      <c r="P51" s="128"/>
      <c r="Q51" s="128"/>
      <c r="R51" s="128"/>
      <c r="S51" s="128"/>
      <c r="T51" s="128"/>
      <c r="U51" s="128"/>
      <c r="V51" s="128"/>
      <c r="W51" s="128"/>
      <c r="X51" s="128"/>
      <c r="Y51" s="729"/>
      <c r="Z51" s="729"/>
      <c r="AA51" s="729"/>
      <c r="AB51" s="128"/>
      <c r="AC51" s="174"/>
      <c r="AD51" s="174"/>
      <c r="AE51" s="174"/>
      <c r="AF51" s="76"/>
      <c r="AG51" s="691"/>
      <c r="AH51" s="691"/>
      <c r="AI51" s="691"/>
    </row>
    <row r="52" spans="1:35" hidden="1" x14ac:dyDescent="0.2">
      <c r="A52" s="128"/>
      <c r="B52" s="128"/>
      <c r="C52" s="351" t="s">
        <v>762</v>
      </c>
      <c r="D52" s="129"/>
      <c r="E52" s="1261"/>
      <c r="F52" s="129"/>
      <c r="G52" s="129"/>
      <c r="H52" s="76"/>
      <c r="I52" s="75"/>
      <c r="J52" s="75"/>
      <c r="K52" s="927"/>
      <c r="L52" s="283">
        <f>SUM(L49:L51)</f>
        <v>0</v>
      </c>
      <c r="M52" s="341"/>
      <c r="N52" s="283">
        <f>SUM(N49:N51)</f>
        <v>0</v>
      </c>
      <c r="O52" s="341"/>
      <c r="P52" s="283">
        <f>SUM(P49:P51)</f>
        <v>0</v>
      </c>
      <c r="Q52" s="341"/>
      <c r="R52" s="341"/>
      <c r="S52" s="283">
        <f>SUM(S49:S51)</f>
        <v>0</v>
      </c>
      <c r="T52" s="128"/>
      <c r="U52" s="128"/>
      <c r="V52" s="128"/>
      <c r="W52" s="128"/>
      <c r="X52" s="128"/>
      <c r="Y52" s="733">
        <f>SUM(Y49:Y51)</f>
        <v>0</v>
      </c>
      <c r="Z52" s="696"/>
      <c r="AA52" s="733">
        <f>SUM(AA49:AA51)</f>
        <v>0</v>
      </c>
      <c r="AB52" s="128"/>
      <c r="AC52" s="283">
        <f>SUM(AC49:AC51)</f>
        <v>0</v>
      </c>
      <c r="AD52" s="174"/>
      <c r="AE52" s="283">
        <f>SUM(AE49:AE51)</f>
        <v>0</v>
      </c>
      <c r="AF52" s="76"/>
      <c r="AG52" s="733">
        <f>SUM(AG49:AG51)</f>
        <v>0</v>
      </c>
      <c r="AH52" s="696"/>
      <c r="AI52" s="733">
        <f>SUM(AI49:AI51)</f>
        <v>0</v>
      </c>
    </row>
    <row r="53" spans="1:35" hidden="1" x14ac:dyDescent="0.2">
      <c r="A53" s="925"/>
      <c r="B53" s="945"/>
      <c r="C53" s="1021"/>
      <c r="D53" s="945"/>
      <c r="E53" s="1259"/>
      <c r="F53" s="953"/>
      <c r="G53" s="953"/>
      <c r="H53" s="1016"/>
      <c r="I53" s="1016"/>
      <c r="J53" s="1016"/>
      <c r="K53" s="953"/>
      <c r="L53" s="1016"/>
      <c r="M53" s="1016"/>
      <c r="N53" s="1016"/>
      <c r="O53" s="1016"/>
      <c r="P53" s="1016"/>
      <c r="Q53" s="1016"/>
      <c r="R53" s="1016"/>
      <c r="S53" s="1016"/>
      <c r="T53" s="1016"/>
      <c r="U53" s="1016"/>
      <c r="V53" s="1016"/>
      <c r="W53" s="1016"/>
      <c r="X53" s="1021"/>
      <c r="Y53" s="1182"/>
      <c r="Z53" s="1182"/>
      <c r="AA53" s="1182"/>
      <c r="AB53" s="1021"/>
      <c r="AC53" s="1016"/>
      <c r="AD53" s="1016"/>
      <c r="AE53" s="1016"/>
      <c r="AF53" s="1166"/>
      <c r="AG53" s="1176"/>
      <c r="AH53" s="1176"/>
      <c r="AI53" s="1176"/>
    </row>
    <row r="54" spans="1:35" hidden="1" x14ac:dyDescent="0.2">
      <c r="A54" s="301"/>
      <c r="B54" s="343" t="s">
        <v>1029</v>
      </c>
      <c r="C54" s="105"/>
      <c r="D54" s="52"/>
      <c r="E54" s="639"/>
      <c r="F54" s="56"/>
      <c r="G54" s="953"/>
      <c r="H54" s="1016">
        <f>H18+H24+H43</f>
        <v>0</v>
      </c>
      <c r="I54" s="1016">
        <f>I18+I24+I43</f>
        <v>0</v>
      </c>
      <c r="J54" s="1016">
        <f>J18+J24+J43</f>
        <v>0</v>
      </c>
      <c r="K54" s="953"/>
      <c r="L54" s="151">
        <f>L18+L24+L43+L47+L52</f>
        <v>0</v>
      </c>
      <c r="M54" s="151">
        <f>M18+M24+M43+M47+M52</f>
        <v>0</v>
      </c>
      <c r="N54" s="151">
        <f>N18+N24+N43+N47+N52</f>
        <v>0</v>
      </c>
      <c r="O54" s="151"/>
      <c r="P54" s="151">
        <f>P18+P24+P43+P47+P52</f>
        <v>0</v>
      </c>
      <c r="Q54" s="151">
        <f>Q18+Q24+Q43+Q47+Q52</f>
        <v>0</v>
      </c>
      <c r="R54" s="151"/>
      <c r="S54" s="151">
        <f>S18+S24+S43+S47+S52</f>
        <v>0</v>
      </c>
      <c r="T54" s="151">
        <f>T18+T24+T43+T47+T52</f>
        <v>0</v>
      </c>
      <c r="U54" s="151"/>
      <c r="V54" s="151">
        <f t="shared" ref="V54:AI54" si="37">V18+V24+V43+V47+V52</f>
        <v>0</v>
      </c>
      <c r="W54" s="151">
        <f t="shared" si="37"/>
        <v>0</v>
      </c>
      <c r="X54" s="151">
        <f t="shared" si="37"/>
        <v>0</v>
      </c>
      <c r="Y54" s="151">
        <f t="shared" si="37"/>
        <v>0</v>
      </c>
      <c r="Z54" s="151">
        <f t="shared" si="37"/>
        <v>0</v>
      </c>
      <c r="AA54" s="151">
        <f t="shared" si="37"/>
        <v>0</v>
      </c>
      <c r="AB54" s="151">
        <f t="shared" si="37"/>
        <v>0</v>
      </c>
      <c r="AC54" s="151">
        <f t="shared" si="37"/>
        <v>0</v>
      </c>
      <c r="AD54" s="151">
        <f t="shared" si="37"/>
        <v>0</v>
      </c>
      <c r="AE54" s="151">
        <f t="shared" si="37"/>
        <v>0</v>
      </c>
      <c r="AF54" s="151">
        <f t="shared" si="37"/>
        <v>0</v>
      </c>
      <c r="AG54" s="151">
        <f t="shared" si="37"/>
        <v>0</v>
      </c>
      <c r="AH54" s="151">
        <f t="shared" si="37"/>
        <v>0</v>
      </c>
      <c r="AI54" s="151">
        <f t="shared" si="37"/>
        <v>0</v>
      </c>
    </row>
    <row r="55" spans="1:35" hidden="1" x14ac:dyDescent="0.2">
      <c r="A55" s="306"/>
      <c r="B55" s="305"/>
      <c r="C55" s="320"/>
      <c r="D55" s="305"/>
      <c r="E55" s="1287"/>
      <c r="F55" s="310"/>
      <c r="G55" s="310"/>
      <c r="H55" s="311"/>
      <c r="I55" s="311"/>
      <c r="J55" s="311"/>
      <c r="K55" s="310"/>
      <c r="L55" s="311"/>
      <c r="M55" s="311"/>
      <c r="N55" s="311"/>
      <c r="O55" s="311"/>
      <c r="P55" s="311"/>
      <c r="Q55" s="311"/>
      <c r="R55" s="311"/>
      <c r="S55" s="311"/>
      <c r="T55" s="311"/>
      <c r="U55" s="311"/>
      <c r="V55" s="311"/>
      <c r="W55" s="311"/>
      <c r="X55" s="320"/>
      <c r="Y55" s="1169"/>
      <c r="Z55" s="1169"/>
      <c r="AA55" s="1169"/>
      <c r="AB55" s="320"/>
      <c r="AC55" s="311"/>
      <c r="AD55" s="311"/>
      <c r="AE55" s="311"/>
      <c r="AF55" s="1178"/>
      <c r="AG55" s="1175"/>
      <c r="AH55" s="1175"/>
      <c r="AI55" s="1175"/>
    </row>
    <row r="56" spans="1:35" x14ac:dyDescent="0.2">
      <c r="A56" s="301"/>
      <c r="B56" s="52"/>
      <c r="C56" s="105"/>
      <c r="D56" s="52"/>
      <c r="E56" s="639"/>
      <c r="F56" s="56"/>
      <c r="G56" s="953"/>
      <c r="H56" s="1016"/>
      <c r="I56" s="1016"/>
      <c r="J56" s="1016"/>
      <c r="K56" s="953"/>
      <c r="L56" s="151"/>
      <c r="M56" s="151"/>
      <c r="N56" s="151"/>
      <c r="O56" s="151"/>
      <c r="P56" s="151"/>
      <c r="Q56" s="151"/>
      <c r="R56" s="151"/>
      <c r="S56" s="151"/>
      <c r="T56" s="151"/>
      <c r="U56" s="151"/>
      <c r="V56" s="151"/>
      <c r="W56" s="151"/>
      <c r="X56" s="105"/>
      <c r="Y56" s="1021"/>
      <c r="Z56" s="1021"/>
      <c r="AA56" s="1021"/>
      <c r="AB56" s="1021"/>
      <c r="AC56" s="151"/>
      <c r="AD56" s="151"/>
      <c r="AE56" s="151"/>
      <c r="AF56" s="1166"/>
      <c r="AG56" s="1172"/>
      <c r="AH56" s="1172"/>
      <c r="AI56" s="1172"/>
    </row>
    <row r="57" spans="1:35" x14ac:dyDescent="0.2">
      <c r="A57" s="301"/>
      <c r="B57" s="344" t="s">
        <v>1728</v>
      </c>
      <c r="C57" s="613" t="s">
        <v>1729</v>
      </c>
      <c r="D57" s="105" t="s">
        <v>1718</v>
      </c>
      <c r="E57" s="1379" t="s">
        <v>1730</v>
      </c>
      <c r="F57" s="56"/>
      <c r="G57" s="953"/>
      <c r="H57" s="1016"/>
      <c r="I57" s="1016"/>
      <c r="J57" s="1016"/>
      <c r="K57" s="953"/>
      <c r="L57" s="151"/>
      <c r="M57" s="151"/>
      <c r="N57" s="151"/>
      <c r="O57" s="151"/>
      <c r="P57" s="151"/>
      <c r="Q57" s="151"/>
      <c r="R57" s="151"/>
      <c r="S57" s="151"/>
      <c r="T57" s="151"/>
      <c r="U57" s="151"/>
      <c r="V57" s="151"/>
      <c r="W57" s="151"/>
      <c r="X57" s="105"/>
      <c r="Y57" s="1021"/>
      <c r="Z57" s="1021"/>
      <c r="AA57" s="1021"/>
      <c r="AB57" s="1021"/>
      <c r="AC57" s="151"/>
      <c r="AD57" s="151"/>
      <c r="AE57" s="151"/>
      <c r="AF57" s="1166"/>
      <c r="AG57" s="1172"/>
      <c r="AH57" s="1172"/>
      <c r="AI57" s="1172"/>
    </row>
    <row r="58" spans="1:35" x14ac:dyDescent="0.2">
      <c r="A58" s="301"/>
      <c r="B58" s="615" t="s">
        <v>1532</v>
      </c>
      <c r="C58" s="175" t="s">
        <v>829</v>
      </c>
      <c r="D58" s="52"/>
      <c r="E58" s="639"/>
      <c r="F58" s="56"/>
      <c r="G58" s="953"/>
      <c r="H58" s="1016"/>
      <c r="I58" s="1016"/>
      <c r="J58" s="1016"/>
      <c r="K58" s="953"/>
      <c r="L58" s="151"/>
      <c r="M58" s="151"/>
      <c r="N58" s="151"/>
      <c r="O58" s="151"/>
      <c r="P58" s="151"/>
      <c r="Q58" s="151"/>
      <c r="R58" s="151"/>
      <c r="S58" s="151"/>
      <c r="T58" s="151"/>
      <c r="U58" s="151"/>
      <c r="V58" s="151"/>
      <c r="W58" s="151"/>
      <c r="X58" s="105"/>
      <c r="Y58" s="1021"/>
      <c r="Z58" s="1021"/>
      <c r="AA58" s="1021"/>
      <c r="AB58" s="1021"/>
      <c r="AC58" s="151"/>
      <c r="AD58" s="151"/>
      <c r="AE58" s="151"/>
      <c r="AF58" s="1166"/>
      <c r="AG58" s="1172"/>
      <c r="AH58" s="1172"/>
      <c r="AI58" s="1172"/>
    </row>
    <row r="59" spans="1:35" x14ac:dyDescent="0.2">
      <c r="A59" s="301"/>
      <c r="B59" s="52"/>
      <c r="C59" s="105"/>
      <c r="D59" s="52"/>
      <c r="E59" s="639"/>
      <c r="F59" s="56"/>
      <c r="G59" s="953"/>
      <c r="H59" s="1016"/>
      <c r="I59" s="1016"/>
      <c r="J59" s="1016"/>
      <c r="K59" s="953"/>
      <c r="L59" s="151"/>
      <c r="M59" s="151"/>
      <c r="N59" s="151"/>
      <c r="O59" s="151"/>
      <c r="P59" s="151"/>
      <c r="Q59" s="151"/>
      <c r="R59" s="151"/>
      <c r="S59" s="151"/>
      <c r="T59" s="151"/>
      <c r="U59" s="151"/>
      <c r="V59" s="151"/>
      <c r="W59" s="151"/>
      <c r="X59" s="105"/>
      <c r="Y59" s="1021"/>
      <c r="Z59" s="1021"/>
      <c r="AA59" s="1021"/>
      <c r="AB59" s="1021"/>
      <c r="AC59" s="151"/>
      <c r="AD59" s="151"/>
      <c r="AE59" s="151"/>
      <c r="AF59" s="1166"/>
      <c r="AG59" s="1172"/>
      <c r="AH59" s="1172"/>
      <c r="AI59" s="1172"/>
    </row>
    <row r="60" spans="1:35" x14ac:dyDescent="0.2">
      <c r="A60" s="301" t="s">
        <v>824</v>
      </c>
      <c r="B60" s="52" t="s">
        <v>546</v>
      </c>
      <c r="C60" s="52" t="s">
        <v>1018</v>
      </c>
      <c r="D60" s="56" t="s">
        <v>923</v>
      </c>
      <c r="E60" s="639" t="s">
        <v>1584</v>
      </c>
      <c r="F60" s="56" t="s">
        <v>993</v>
      </c>
      <c r="G60" s="953" t="s">
        <v>1014</v>
      </c>
      <c r="H60" s="964">
        <v>10000</v>
      </c>
      <c r="I60" s="964"/>
      <c r="J60" s="1165">
        <f>SUM(H60:I60)</f>
        <v>10000</v>
      </c>
      <c r="K60" s="1142"/>
      <c r="L60" s="75"/>
      <c r="M60" s="75"/>
      <c r="N60" s="75">
        <f>SUM(L60:M60)</f>
        <v>0</v>
      </c>
      <c r="O60" s="52"/>
      <c r="P60" s="52"/>
      <c r="Q60" s="52"/>
      <c r="R60" s="52"/>
      <c r="S60" s="313"/>
      <c r="T60" s="52"/>
      <c r="U60" s="52"/>
      <c r="V60" s="52"/>
      <c r="W60" s="52"/>
      <c r="X60" s="52"/>
      <c r="Y60" s="945"/>
      <c r="Z60" s="945"/>
      <c r="AA60" s="945"/>
      <c r="AB60" s="945"/>
      <c r="AC60" s="75">
        <f>L60+P60+S60+V60</f>
        <v>0</v>
      </c>
      <c r="AD60" s="75"/>
      <c r="AE60" s="75">
        <f>SUM(AC60:AD60)</f>
        <v>0</v>
      </c>
      <c r="AF60" s="1166"/>
      <c r="AG60" s="1172"/>
      <c r="AH60" s="1172"/>
      <c r="AI60" s="1172"/>
    </row>
    <row r="61" spans="1:35" x14ac:dyDescent="0.2">
      <c r="A61" s="301" t="s">
        <v>824</v>
      </c>
      <c r="B61" s="52" t="s">
        <v>509</v>
      </c>
      <c r="C61" s="27" t="s">
        <v>1017</v>
      </c>
      <c r="D61" s="56" t="s">
        <v>854</v>
      </c>
      <c r="E61" s="639" t="s">
        <v>1562</v>
      </c>
      <c r="F61" s="56" t="s">
        <v>978</v>
      </c>
      <c r="G61" s="953" t="s">
        <v>1014</v>
      </c>
      <c r="H61" s="964">
        <v>0</v>
      </c>
      <c r="I61" s="964"/>
      <c r="J61" s="1165">
        <f>SUM(H61:I61)</f>
        <v>0</v>
      </c>
      <c r="K61" s="1142"/>
      <c r="L61" s="75"/>
      <c r="M61" s="75"/>
      <c r="N61" s="75">
        <f>SUM(L61:M61)</f>
        <v>0</v>
      </c>
      <c r="O61" s="27"/>
      <c r="P61" s="27"/>
      <c r="Q61" s="27"/>
      <c r="R61" s="27"/>
      <c r="S61" s="313"/>
      <c r="T61" s="134"/>
      <c r="U61" s="27"/>
      <c r="V61" s="27"/>
      <c r="W61" s="27"/>
      <c r="X61" s="27"/>
      <c r="Y61" s="963"/>
      <c r="Z61" s="963"/>
      <c r="AA61" s="963"/>
      <c r="AB61" s="963"/>
      <c r="AC61" s="75">
        <f>L61+P61+S61+V61</f>
        <v>0</v>
      </c>
      <c r="AD61" s="75"/>
      <c r="AE61" s="75">
        <f>SUM(AC61:AD61)</f>
        <v>0</v>
      </c>
      <c r="AF61" s="1166"/>
      <c r="AG61" s="1172"/>
      <c r="AH61" s="1172"/>
      <c r="AI61" s="1172"/>
    </row>
    <row r="62" spans="1:35" ht="12.75" customHeight="1" x14ac:dyDescent="0.2">
      <c r="A62" s="301" t="s">
        <v>1686</v>
      </c>
      <c r="B62" s="52" t="s">
        <v>258</v>
      </c>
      <c r="C62" s="95" t="s">
        <v>1716</v>
      </c>
      <c r="D62" s="56" t="s">
        <v>1695</v>
      </c>
      <c r="E62" s="639" t="s">
        <v>1583</v>
      </c>
      <c r="F62" s="56" t="s">
        <v>978</v>
      </c>
      <c r="G62" s="953" t="s">
        <v>1014</v>
      </c>
      <c r="H62" s="964">
        <f>2400+24-2424</f>
        <v>0</v>
      </c>
      <c r="I62" s="964"/>
      <c r="J62" s="1165">
        <f>SUM(H62:I62)</f>
        <v>0</v>
      </c>
      <c r="K62" s="1142"/>
      <c r="L62" s="75"/>
      <c r="M62" s="75"/>
      <c r="N62" s="75">
        <f>SUM(L62:M62)</f>
        <v>0</v>
      </c>
      <c r="O62" s="27"/>
      <c r="P62" s="27"/>
      <c r="Q62" s="27"/>
      <c r="R62" s="27"/>
      <c r="S62" s="313"/>
      <c r="T62" s="27"/>
      <c r="U62" s="27"/>
      <c r="V62" s="27"/>
      <c r="W62" s="27"/>
      <c r="X62" s="27"/>
      <c r="Y62" s="963"/>
      <c r="Z62" s="963"/>
      <c r="AA62" s="963"/>
      <c r="AB62" s="963"/>
      <c r="AC62" s="75">
        <f>L62+P62+S62+V62</f>
        <v>0</v>
      </c>
      <c r="AD62" s="75"/>
      <c r="AE62" s="75">
        <f>SUM(AC62:AD62)</f>
        <v>0</v>
      </c>
      <c r="AF62" s="1166"/>
      <c r="AG62" s="1172"/>
      <c r="AH62" s="1172"/>
      <c r="AI62" s="1172"/>
    </row>
    <row r="63" spans="1:35" ht="12.75" customHeight="1" x14ac:dyDescent="0.2">
      <c r="A63" s="301"/>
      <c r="B63" s="27"/>
      <c r="C63" s="27"/>
      <c r="D63" s="52"/>
      <c r="E63" s="639"/>
      <c r="F63" s="56"/>
      <c r="G63" s="953"/>
      <c r="H63" s="964"/>
      <c r="I63" s="964"/>
      <c r="J63" s="964"/>
      <c r="K63" s="953"/>
      <c r="L63" s="75"/>
      <c r="M63" s="75"/>
      <c r="N63" s="75"/>
      <c r="O63" s="27"/>
      <c r="P63" s="27"/>
      <c r="Q63" s="27"/>
      <c r="R63" s="27"/>
      <c r="S63" s="27"/>
      <c r="T63" s="27"/>
      <c r="U63" s="27"/>
      <c r="V63" s="27"/>
      <c r="W63" s="27"/>
      <c r="X63" s="27"/>
      <c r="Y63" s="963"/>
      <c r="Z63" s="963"/>
      <c r="AA63" s="963"/>
      <c r="AB63" s="963"/>
      <c r="AC63" s="75"/>
      <c r="AD63" s="75"/>
      <c r="AE63" s="75"/>
      <c r="AF63" s="1166"/>
      <c r="AG63" s="1172"/>
      <c r="AH63" s="1172"/>
      <c r="AI63" s="1172"/>
    </row>
    <row r="64" spans="1:35" ht="12.75" customHeight="1" x14ac:dyDescent="0.2">
      <c r="A64" s="301"/>
      <c r="B64" s="27"/>
      <c r="C64" s="139" t="s">
        <v>2</v>
      </c>
      <c r="D64" s="52"/>
      <c r="E64" s="639"/>
      <c r="F64" s="56"/>
      <c r="G64" s="953"/>
      <c r="H64" s="1016">
        <f>SUM(H60:H63)</f>
        <v>10000</v>
      </c>
      <c r="I64" s="964"/>
      <c r="J64" s="1016">
        <f>SUM(J60:J63)</f>
        <v>10000</v>
      </c>
      <c r="K64" s="953"/>
      <c r="L64" s="151">
        <f>SUM(L60:L63)</f>
        <v>0</v>
      </c>
      <c r="M64" s="151"/>
      <c r="N64" s="151">
        <f>SUM(N60:N63)</f>
        <v>0</v>
      </c>
      <c r="O64" s="151"/>
      <c r="P64" s="151">
        <f>SUM(P60:P63)</f>
        <v>0</v>
      </c>
      <c r="Q64" s="151"/>
      <c r="R64" s="151"/>
      <c r="S64" s="314">
        <f>SUM(S60:S63)</f>
        <v>0</v>
      </c>
      <c r="T64" s="139"/>
      <c r="U64" s="139"/>
      <c r="V64" s="151">
        <f>SUM(V60:V63)</f>
        <v>0</v>
      </c>
      <c r="W64" s="139"/>
      <c r="X64" s="139"/>
      <c r="Y64" s="1002"/>
      <c r="Z64" s="1002"/>
      <c r="AA64" s="1002"/>
      <c r="AB64" s="1002"/>
      <c r="AC64" s="151">
        <f>SUM(AC60:AC63)</f>
        <v>0</v>
      </c>
      <c r="AD64" s="151"/>
      <c r="AE64" s="151">
        <f>SUM(AE60:AE63)</f>
        <v>0</v>
      </c>
      <c r="AF64" s="1166"/>
      <c r="AG64" s="1172"/>
      <c r="AH64" s="1172"/>
      <c r="AI64" s="1172"/>
    </row>
    <row r="65" spans="1:35" x14ac:dyDescent="0.2">
      <c r="A65" s="925"/>
      <c r="B65" s="963"/>
      <c r="C65" s="1002"/>
      <c r="D65" s="945"/>
      <c r="E65" s="1259"/>
      <c r="F65" s="953"/>
      <c r="G65" s="953"/>
      <c r="H65" s="1016"/>
      <c r="I65" s="964"/>
      <c r="J65" s="1016"/>
      <c r="K65" s="953"/>
      <c r="L65" s="1016"/>
      <c r="M65" s="1016"/>
      <c r="N65" s="1016"/>
      <c r="O65" s="1016"/>
      <c r="P65" s="1016"/>
      <c r="Q65" s="1016"/>
      <c r="R65" s="1016"/>
      <c r="S65" s="1252"/>
      <c r="T65" s="1002"/>
      <c r="U65" s="1002"/>
      <c r="V65" s="1016"/>
      <c r="W65" s="1002"/>
      <c r="X65" s="1002"/>
      <c r="Y65" s="1002"/>
      <c r="Z65" s="1002"/>
      <c r="AA65" s="1002"/>
      <c r="AB65" s="1002"/>
      <c r="AC65" s="1016"/>
      <c r="AD65" s="1016"/>
      <c r="AE65" s="1016"/>
      <c r="AF65" s="1166"/>
      <c r="AG65" s="1172"/>
      <c r="AH65" s="1172"/>
      <c r="AI65" s="1172"/>
    </row>
    <row r="66" spans="1:35" ht="12.75" customHeight="1" x14ac:dyDescent="0.2">
      <c r="A66" s="307" t="s">
        <v>824</v>
      </c>
      <c r="B66" s="65" t="s">
        <v>288</v>
      </c>
      <c r="C66" s="65" t="s">
        <v>1527</v>
      </c>
      <c r="D66" s="56" t="s">
        <v>851</v>
      </c>
      <c r="E66" s="639"/>
      <c r="F66" s="566" t="s">
        <v>775</v>
      </c>
      <c r="G66" s="129" t="s">
        <v>1014</v>
      </c>
      <c r="H66" s="110"/>
      <c r="I66" s="955"/>
      <c r="J66" s="122"/>
      <c r="K66" s="987"/>
      <c r="L66" s="955"/>
      <c r="M66" s="955"/>
      <c r="N66" s="35">
        <f t="shared" ref="N66" si="38">SUM(L66:M66)</f>
        <v>0</v>
      </c>
      <c r="O66" s="52"/>
      <c r="P66" s="175"/>
      <c r="Q66" s="175"/>
      <c r="R66" s="52"/>
      <c r="S66" s="175"/>
      <c r="T66" s="313"/>
      <c r="U66" s="52"/>
      <c r="V66" s="75"/>
      <c r="W66" s="76"/>
      <c r="X66" s="152"/>
      <c r="Y66" s="677">
        <f t="shared" ref="Y66:Z66" si="39">L66+P66+S66+V66</f>
        <v>0</v>
      </c>
      <c r="Z66" s="677">
        <f t="shared" si="39"/>
        <v>0</v>
      </c>
      <c r="AA66" s="677">
        <f t="shared" ref="AA66" si="40">SUM(Y66:Z66)</f>
        <v>0</v>
      </c>
      <c r="AB66" s="152"/>
      <c r="AC66" s="35"/>
      <c r="AD66" s="35">
        <f t="shared" ref="AD66" si="41">M66+Q66+T66+W66</f>
        <v>0</v>
      </c>
      <c r="AE66" s="59">
        <f t="shared" ref="AE66" si="42">SUM(AC66:AD66)</f>
        <v>0</v>
      </c>
      <c r="AF66" s="1166"/>
      <c r="AG66" s="1172"/>
      <c r="AH66" s="1172"/>
      <c r="AI66" s="1172"/>
    </row>
    <row r="67" spans="1:35" ht="12.75" customHeight="1" x14ac:dyDescent="0.2">
      <c r="A67" s="951"/>
      <c r="B67" s="984"/>
      <c r="C67" s="984"/>
      <c r="D67" s="954"/>
      <c r="E67" s="1273"/>
      <c r="F67" s="954"/>
      <c r="G67" s="987"/>
      <c r="H67" s="110"/>
      <c r="I67" s="955"/>
      <c r="J67" s="122"/>
      <c r="K67" s="987"/>
      <c r="L67" s="955"/>
      <c r="M67" s="955"/>
      <c r="N67" s="955"/>
      <c r="O67" s="955"/>
      <c r="P67" s="955"/>
      <c r="Q67" s="955"/>
      <c r="R67" s="955"/>
      <c r="S67" s="955"/>
      <c r="T67" s="955"/>
      <c r="U67" s="955"/>
      <c r="V67" s="955"/>
      <c r="W67" s="955"/>
      <c r="X67" s="955"/>
      <c r="Y67" s="983"/>
      <c r="Z67" s="983"/>
      <c r="AA67" s="983"/>
      <c r="AB67" s="955"/>
      <c r="AC67" s="955"/>
      <c r="AD67" s="955"/>
      <c r="AE67" s="955"/>
      <c r="AF67" s="1166"/>
      <c r="AG67" s="1172"/>
      <c r="AH67" s="1172"/>
      <c r="AI67" s="1172"/>
    </row>
    <row r="68" spans="1:35" ht="12.75" customHeight="1" x14ac:dyDescent="0.2">
      <c r="A68" s="951"/>
      <c r="B68" s="81" t="s">
        <v>288</v>
      </c>
      <c r="C68" s="81" t="s">
        <v>316</v>
      </c>
      <c r="D68" s="83" t="s">
        <v>853</v>
      </c>
      <c r="E68" s="1262"/>
      <c r="F68" s="1070" t="s">
        <v>775</v>
      </c>
      <c r="G68" s="987"/>
      <c r="H68" s="110"/>
      <c r="I68" s="955"/>
      <c r="J68" s="122"/>
      <c r="K68" s="987"/>
      <c r="L68" s="37"/>
      <c r="M68" s="37">
        <f>SUM(M66:M67)</f>
        <v>0</v>
      </c>
      <c r="N68" s="37">
        <f>SUM(N66:N67)</f>
        <v>0</v>
      </c>
      <c r="O68" s="37"/>
      <c r="P68" s="37">
        <f>SUM(P66:P67)</f>
        <v>0</v>
      </c>
      <c r="Q68" s="37">
        <f>SUM(Q66:Q67)</f>
        <v>0</v>
      </c>
      <c r="R68" s="37"/>
      <c r="S68" s="37">
        <f>SUM(S66:S67)</f>
        <v>0</v>
      </c>
      <c r="T68" s="37">
        <f>SUM(T66:T67)</f>
        <v>0</v>
      </c>
      <c r="U68" s="37"/>
      <c r="V68" s="37">
        <f>SUM(V66:V67)</f>
        <v>0</v>
      </c>
      <c r="W68" s="37">
        <f>SUM(W66:W67)</f>
        <v>0</v>
      </c>
      <c r="X68" s="37"/>
      <c r="Y68" s="682">
        <f>SUM(Y66:Y67)</f>
        <v>0</v>
      </c>
      <c r="Z68" s="682"/>
      <c r="AA68" s="682">
        <f>SUM(AA66:AA67)</f>
        <v>0</v>
      </c>
      <c r="AB68" s="37"/>
      <c r="AC68" s="37"/>
      <c r="AD68" s="37">
        <f>SUM(AD66:AD67)</f>
        <v>0</v>
      </c>
      <c r="AE68" s="37">
        <f>SUM(AE66:AE67)</f>
        <v>0</v>
      </c>
      <c r="AF68" s="1166"/>
      <c r="AG68" s="1172"/>
      <c r="AH68" s="1172"/>
      <c r="AI68" s="1172"/>
    </row>
    <row r="69" spans="1:35" x14ac:dyDescent="0.2">
      <c r="A69" s="301"/>
      <c r="B69" s="52"/>
      <c r="C69" s="105"/>
      <c r="D69" s="52"/>
      <c r="E69" s="639"/>
      <c r="F69" s="56"/>
      <c r="G69" s="953"/>
      <c r="H69" s="1016"/>
      <c r="I69" s="1016"/>
      <c r="J69" s="1016"/>
      <c r="K69" s="953"/>
      <c r="L69" s="151"/>
      <c r="M69" s="151"/>
      <c r="N69" s="151"/>
      <c r="O69" s="151"/>
      <c r="P69" s="151"/>
      <c r="Q69" s="151"/>
      <c r="R69" s="151"/>
      <c r="S69" s="151"/>
      <c r="T69" s="151"/>
      <c r="U69" s="151"/>
      <c r="V69" s="151"/>
      <c r="W69" s="151"/>
      <c r="X69" s="105"/>
      <c r="Y69" s="1021"/>
      <c r="Z69" s="1021"/>
      <c r="AA69" s="1021"/>
      <c r="AB69" s="1021"/>
      <c r="AC69" s="151"/>
      <c r="AD69" s="151"/>
      <c r="AE69" s="151"/>
      <c r="AF69" s="1166"/>
      <c r="AG69" s="1172"/>
      <c r="AH69" s="1172"/>
      <c r="AI69" s="1172"/>
    </row>
    <row r="70" spans="1:35" x14ac:dyDescent="0.2">
      <c r="A70" s="301" t="s">
        <v>1686</v>
      </c>
      <c r="B70" s="134" t="s">
        <v>562</v>
      </c>
      <c r="C70" s="134" t="s">
        <v>90</v>
      </c>
      <c r="D70" s="64" t="s">
        <v>1691</v>
      </c>
      <c r="E70" s="639" t="s">
        <v>1606</v>
      </c>
      <c r="F70" s="134" t="s">
        <v>636</v>
      </c>
      <c r="G70" s="129" t="s">
        <v>1014</v>
      </c>
      <c r="H70" s="964">
        <v>2160</v>
      </c>
      <c r="I70" s="964"/>
      <c r="J70" s="1165">
        <f>SUM(H70:I70)</f>
        <v>2160</v>
      </c>
      <c r="K70" s="959"/>
      <c r="L70" s="75"/>
      <c r="M70" s="75"/>
      <c r="N70" s="75">
        <f>SUM(L70:M70)</f>
        <v>0</v>
      </c>
      <c r="O70" s="27"/>
      <c r="P70" s="27"/>
      <c r="Q70" s="27"/>
      <c r="R70" s="27"/>
      <c r="S70" s="595"/>
      <c r="T70" s="134"/>
      <c r="U70" s="27"/>
      <c r="V70" s="27"/>
      <c r="W70" s="27"/>
      <c r="X70" s="27"/>
      <c r="Y70" s="963"/>
      <c r="Z70" s="963"/>
      <c r="AA70" s="963"/>
      <c r="AB70" s="963"/>
      <c r="AC70" s="75">
        <f>L70+P70+S70+V70</f>
        <v>0</v>
      </c>
      <c r="AD70" s="75"/>
      <c r="AE70" s="75">
        <f>SUM(AC70:AD70)</f>
        <v>0</v>
      </c>
      <c r="AF70" s="1166"/>
      <c r="AG70" s="1172"/>
      <c r="AH70" s="1172"/>
      <c r="AI70" s="1172"/>
    </row>
    <row r="71" spans="1:35" hidden="1" x14ac:dyDescent="0.2">
      <c r="A71" s="301" t="s">
        <v>824</v>
      </c>
      <c r="B71" s="134" t="s">
        <v>225</v>
      </c>
      <c r="C71" s="134" t="s">
        <v>226</v>
      </c>
      <c r="D71" s="65">
        <v>53312</v>
      </c>
      <c r="E71" s="620"/>
      <c r="F71" s="134"/>
      <c r="G71" s="129" t="s">
        <v>1014</v>
      </c>
      <c r="H71" s="964"/>
      <c r="I71" s="964"/>
      <c r="J71" s="1165"/>
      <c r="K71" s="959"/>
      <c r="L71" s="75"/>
      <c r="M71" s="75"/>
      <c r="N71" s="75">
        <f>SUM(L71:M71)</f>
        <v>0</v>
      </c>
      <c r="O71" s="27"/>
      <c r="P71" s="27"/>
      <c r="Q71" s="27"/>
      <c r="R71" s="27"/>
      <c r="S71" s="313"/>
      <c r="T71" s="27"/>
      <c r="U71" s="27"/>
      <c r="V71" s="27"/>
      <c r="W71" s="27"/>
      <c r="X71" s="27"/>
      <c r="Y71" s="963"/>
      <c r="Z71" s="963"/>
      <c r="AA71" s="963"/>
      <c r="AB71" s="963"/>
      <c r="AC71" s="75">
        <f>L71+P71+S71+V71</f>
        <v>0</v>
      </c>
      <c r="AD71" s="75"/>
      <c r="AE71" s="75">
        <f>SUM(AC71:AD71)</f>
        <v>0</v>
      </c>
      <c r="AF71" s="1166"/>
      <c r="AG71" s="1172"/>
      <c r="AH71" s="1172"/>
      <c r="AI71" s="1172"/>
    </row>
    <row r="72" spans="1:35" hidden="1" x14ac:dyDescent="0.2">
      <c r="A72" s="301" t="s">
        <v>824</v>
      </c>
      <c r="B72" s="134" t="s">
        <v>506</v>
      </c>
      <c r="C72" s="134" t="s">
        <v>349</v>
      </c>
      <c r="D72" s="65">
        <v>53412</v>
      </c>
      <c r="E72" s="620"/>
      <c r="F72" s="134"/>
      <c r="G72" s="129" t="s">
        <v>1014</v>
      </c>
      <c r="H72" s="964">
        <v>135</v>
      </c>
      <c r="I72" s="964"/>
      <c r="J72" s="1165">
        <f>SUM(H72:I72)</f>
        <v>135</v>
      </c>
      <c r="K72" s="959"/>
      <c r="L72" s="75"/>
      <c r="M72" s="75"/>
      <c r="N72" s="75">
        <f>SUM(L72:M72)</f>
        <v>0</v>
      </c>
      <c r="O72" s="27"/>
      <c r="P72" s="27"/>
      <c r="Q72" s="27"/>
      <c r="R72" s="27"/>
      <c r="S72" s="313"/>
      <c r="T72" s="27"/>
      <c r="U72" s="27"/>
      <c r="V72" s="27"/>
      <c r="W72" s="27"/>
      <c r="X72" s="27"/>
      <c r="Y72" s="963"/>
      <c r="Z72" s="963"/>
      <c r="AA72" s="963"/>
      <c r="AB72" s="963"/>
      <c r="AC72" s="75">
        <f>L72+P72+S72+V72</f>
        <v>0</v>
      </c>
      <c r="AD72" s="75"/>
      <c r="AE72" s="75">
        <f>SUM(AC72:AD72)</f>
        <v>0</v>
      </c>
      <c r="AF72" s="1166"/>
      <c r="AG72" s="1172"/>
      <c r="AH72" s="1172"/>
      <c r="AI72" s="1172"/>
    </row>
    <row r="73" spans="1:35" hidden="1" x14ac:dyDescent="0.2">
      <c r="A73" s="301" t="s">
        <v>824</v>
      </c>
      <c r="B73" s="52" t="s">
        <v>754</v>
      </c>
      <c r="C73" s="52" t="s">
        <v>284</v>
      </c>
      <c r="D73" s="52">
        <v>572132</v>
      </c>
      <c r="E73" s="639"/>
      <c r="F73" s="56"/>
      <c r="G73" s="129" t="s">
        <v>1014</v>
      </c>
      <c r="H73" s="964">
        <v>45</v>
      </c>
      <c r="I73" s="964"/>
      <c r="J73" s="1165">
        <f>SUM(H73:I73)</f>
        <v>45</v>
      </c>
      <c r="K73" s="953"/>
      <c r="L73" s="75"/>
      <c r="M73" s="75"/>
      <c r="N73" s="75">
        <f>SUM(L73:M73)</f>
        <v>0</v>
      </c>
      <c r="O73" s="27"/>
      <c r="P73" s="27"/>
      <c r="Q73" s="27"/>
      <c r="R73" s="27"/>
      <c r="S73" s="313"/>
      <c r="T73" s="27"/>
      <c r="U73" s="27"/>
      <c r="V73" s="27"/>
      <c r="W73" s="27"/>
      <c r="X73" s="27"/>
      <c r="Y73" s="963"/>
      <c r="Z73" s="963"/>
      <c r="AA73" s="963"/>
      <c r="AB73" s="963"/>
      <c r="AC73" s="75">
        <f>L73+P73+S73+V73</f>
        <v>0</v>
      </c>
      <c r="AD73" s="75"/>
      <c r="AE73" s="75">
        <f>SUM(AC73:AD73)</f>
        <v>0</v>
      </c>
      <c r="AF73" s="1166"/>
      <c r="AG73" s="1172"/>
      <c r="AH73" s="1172"/>
      <c r="AI73" s="1172"/>
    </row>
    <row r="74" spans="1:35" ht="12.75" customHeight="1" x14ac:dyDescent="0.2">
      <c r="A74" s="301" t="s">
        <v>824</v>
      </c>
      <c r="B74" s="134" t="s">
        <v>285</v>
      </c>
      <c r="C74" s="134" t="s">
        <v>564</v>
      </c>
      <c r="D74" s="64" t="s">
        <v>912</v>
      </c>
      <c r="E74" s="620">
        <v>438</v>
      </c>
      <c r="F74" s="134" t="s">
        <v>636</v>
      </c>
      <c r="G74" s="129" t="s">
        <v>1014</v>
      </c>
      <c r="H74" s="964">
        <v>90</v>
      </c>
      <c r="I74" s="964"/>
      <c r="J74" s="1165"/>
      <c r="K74" s="959"/>
      <c r="L74" s="75"/>
      <c r="M74" s="75"/>
      <c r="N74" s="75">
        <f>SUM(L74:M74)</f>
        <v>0</v>
      </c>
      <c r="O74" s="27"/>
      <c r="P74" s="27"/>
      <c r="Q74" s="27"/>
      <c r="R74" s="27"/>
      <c r="S74" s="27"/>
      <c r="T74" s="27"/>
      <c r="U74" s="27"/>
      <c r="V74" s="27"/>
      <c r="W74" s="27"/>
      <c r="X74" s="27"/>
      <c r="Y74" s="963"/>
      <c r="Z74" s="963"/>
      <c r="AA74" s="963"/>
      <c r="AB74" s="963"/>
      <c r="AC74" s="75">
        <f>L74+P74+S74+V74</f>
        <v>0</v>
      </c>
      <c r="AD74" s="75"/>
      <c r="AE74" s="75">
        <f>SUM(AC74:AD74)</f>
        <v>0</v>
      </c>
      <c r="AF74" s="1166"/>
      <c r="AG74" s="1172"/>
      <c r="AH74" s="1172"/>
      <c r="AI74" s="1172"/>
    </row>
    <row r="75" spans="1:35" ht="12.75" customHeight="1" x14ac:dyDescent="0.2">
      <c r="A75" s="301"/>
      <c r="B75" s="52"/>
      <c r="C75" s="52"/>
      <c r="D75" s="52"/>
      <c r="E75" s="639"/>
      <c r="F75" s="56"/>
      <c r="G75" s="953"/>
      <c r="H75" s="964"/>
      <c r="I75" s="964"/>
      <c r="J75" s="964"/>
      <c r="K75" s="953"/>
      <c r="L75" s="75"/>
      <c r="M75" s="75"/>
      <c r="N75" s="75"/>
      <c r="O75" s="27"/>
      <c r="P75" s="27"/>
      <c r="Q75" s="27"/>
      <c r="R75" s="27"/>
      <c r="S75" s="27"/>
      <c r="T75" s="27"/>
      <c r="U75" s="27"/>
      <c r="V75" s="27"/>
      <c r="W75" s="27"/>
      <c r="X75" s="27"/>
      <c r="Y75" s="963"/>
      <c r="Z75" s="963"/>
      <c r="AA75" s="963"/>
      <c r="AB75" s="963"/>
      <c r="AC75" s="75"/>
      <c r="AD75" s="75"/>
      <c r="AE75" s="75"/>
      <c r="AF75" s="1166"/>
      <c r="AG75" s="1172"/>
      <c r="AH75" s="1172"/>
      <c r="AI75" s="1172"/>
    </row>
    <row r="76" spans="1:35" x14ac:dyDescent="0.2">
      <c r="A76" s="301"/>
      <c r="B76" s="52"/>
      <c r="C76" s="139" t="s">
        <v>563</v>
      </c>
      <c r="D76" s="52"/>
      <c r="E76" s="639"/>
      <c r="F76" s="56"/>
      <c r="G76" s="953"/>
      <c r="H76" s="1016">
        <f>SUM(H70:H75)</f>
        <v>2430</v>
      </c>
      <c r="I76" s="964"/>
      <c r="J76" s="1016">
        <f>SUM(J70:J75)</f>
        <v>2340</v>
      </c>
      <c r="K76" s="953"/>
      <c r="L76" s="151">
        <f>SUM(L70:L75)</f>
        <v>0</v>
      </c>
      <c r="M76" s="75"/>
      <c r="N76" s="151">
        <f>SUM(N70:N75)</f>
        <v>0</v>
      </c>
      <c r="O76" s="139"/>
      <c r="P76" s="151">
        <f>SUM(P70:P75)</f>
        <v>0</v>
      </c>
      <c r="Q76" s="139"/>
      <c r="R76" s="139"/>
      <c r="S76" s="314">
        <f>SUM(S70:S75)</f>
        <v>0</v>
      </c>
      <c r="T76" s="139"/>
      <c r="U76" s="139"/>
      <c r="V76" s="151">
        <f>SUM(V70:V75)</f>
        <v>0</v>
      </c>
      <c r="W76" s="139"/>
      <c r="X76" s="139"/>
      <c r="Y76" s="1002"/>
      <c r="Z76" s="1002"/>
      <c r="AA76" s="1002"/>
      <c r="AB76" s="1002"/>
      <c r="AC76" s="151">
        <f>SUM(AC70:AC75)</f>
        <v>0</v>
      </c>
      <c r="AD76" s="75"/>
      <c r="AE76" s="151">
        <f>SUM(AE70:AE75)</f>
        <v>0</v>
      </c>
      <c r="AF76" s="1166"/>
      <c r="AG76" s="1172"/>
      <c r="AH76" s="1172"/>
      <c r="AI76" s="1172"/>
    </row>
    <row r="77" spans="1:35" x14ac:dyDescent="0.2">
      <c r="A77" s="301"/>
      <c r="B77" s="139"/>
      <c r="C77" s="139"/>
      <c r="D77" s="105"/>
      <c r="E77" s="1284"/>
      <c r="F77" s="184"/>
      <c r="G77" s="978"/>
      <c r="H77" s="964"/>
      <c r="I77" s="964"/>
      <c r="J77" s="964"/>
      <c r="K77" s="978"/>
      <c r="L77" s="151"/>
      <c r="M77" s="76"/>
      <c r="N77" s="151"/>
      <c r="O77" s="139"/>
      <c r="P77" s="139"/>
      <c r="Q77" s="139"/>
      <c r="R77" s="139"/>
      <c r="S77" s="139"/>
      <c r="T77" s="139"/>
      <c r="U77" s="139"/>
      <c r="V77" s="139"/>
      <c r="W77" s="139"/>
      <c r="X77" s="139"/>
      <c r="Y77" s="1002"/>
      <c r="Z77" s="1002"/>
      <c r="AA77" s="1002"/>
      <c r="AB77" s="1002"/>
      <c r="AC77" s="151"/>
      <c r="AD77" s="76"/>
      <c r="AE77" s="151"/>
      <c r="AF77" s="1166"/>
      <c r="AG77" s="1172"/>
      <c r="AH77" s="1172"/>
      <c r="AI77" s="1172"/>
    </row>
    <row r="78" spans="1:35" x14ac:dyDescent="0.2">
      <c r="A78" s="301"/>
      <c r="B78" s="52"/>
      <c r="C78" s="105"/>
      <c r="D78" s="52"/>
      <c r="E78" s="639"/>
      <c r="F78" s="56"/>
      <c r="G78" s="953"/>
      <c r="H78" s="1016"/>
      <c r="I78" s="1016"/>
      <c r="J78" s="1016"/>
      <c r="K78" s="953"/>
      <c r="L78" s="151"/>
      <c r="M78" s="151"/>
      <c r="N78" s="151"/>
      <c r="O78" s="151"/>
      <c r="P78" s="151"/>
      <c r="Q78" s="151"/>
      <c r="R78" s="151"/>
      <c r="S78" s="151"/>
      <c r="T78" s="151"/>
      <c r="U78" s="151"/>
      <c r="V78" s="151"/>
      <c r="W78" s="151"/>
      <c r="X78" s="105"/>
      <c r="Y78" s="1021"/>
      <c r="Z78" s="1021"/>
      <c r="AA78" s="1021"/>
      <c r="AB78" s="1021"/>
      <c r="AC78" s="151"/>
      <c r="AD78" s="151"/>
      <c r="AE78" s="151"/>
      <c r="AF78" s="1166"/>
      <c r="AG78" s="1172"/>
      <c r="AH78" s="1172"/>
      <c r="AI78" s="1172"/>
    </row>
    <row r="79" spans="1:35" x14ac:dyDescent="0.2">
      <c r="A79" s="307" t="s">
        <v>824</v>
      </c>
      <c r="B79" s="52" t="s">
        <v>364</v>
      </c>
      <c r="C79" s="52" t="s">
        <v>895</v>
      </c>
      <c r="D79" s="129" t="s">
        <v>894</v>
      </c>
      <c r="E79" s="639" t="s">
        <v>1575</v>
      </c>
      <c r="F79" s="564" t="s">
        <v>767</v>
      </c>
      <c r="G79" s="953" t="s">
        <v>1014</v>
      </c>
      <c r="H79" s="964"/>
      <c r="I79" s="964"/>
      <c r="J79" s="920">
        <f>SUM(H79:I79)</f>
        <v>0</v>
      </c>
      <c r="K79" s="953"/>
      <c r="L79" s="75"/>
      <c r="M79" s="76"/>
      <c r="N79" s="192">
        <f t="shared" ref="N79:N97" si="43">SUM(L79:M79)</f>
        <v>0</v>
      </c>
      <c r="O79" s="139"/>
      <c r="P79" s="139"/>
      <c r="Q79" s="139"/>
      <c r="R79" s="139"/>
      <c r="S79" s="313"/>
      <c r="T79" s="1254"/>
      <c r="U79" s="139"/>
      <c r="V79" s="139"/>
      <c r="W79" s="139"/>
      <c r="X79" s="139"/>
      <c r="Y79" s="1002"/>
      <c r="Z79" s="1002"/>
      <c r="AA79" s="1002"/>
      <c r="AB79" s="1002"/>
      <c r="AC79" s="75">
        <f>L79+P79+S79+V79</f>
        <v>0</v>
      </c>
      <c r="AD79" s="75">
        <f>M79+Q79+T79+W79</f>
        <v>0</v>
      </c>
      <c r="AE79" s="192">
        <f t="shared" ref="AE79:AE99" si="44">SUM(AC79:AD79)</f>
        <v>0</v>
      </c>
      <c r="AF79" s="1166"/>
      <c r="AG79" s="1172"/>
      <c r="AH79" s="1172"/>
      <c r="AI79" s="1172"/>
    </row>
    <row r="80" spans="1:35" x14ac:dyDescent="0.2">
      <c r="A80" s="307" t="s">
        <v>824</v>
      </c>
      <c r="B80" s="52" t="s">
        <v>353</v>
      </c>
      <c r="C80" s="52" t="s">
        <v>131</v>
      </c>
      <c r="D80" s="56" t="s">
        <v>865</v>
      </c>
      <c r="E80" s="639" t="s">
        <v>1563</v>
      </c>
      <c r="F80" s="564" t="s">
        <v>767</v>
      </c>
      <c r="G80" s="953" t="s">
        <v>1014</v>
      </c>
      <c r="H80" s="964"/>
      <c r="I80" s="964"/>
      <c r="J80" s="920"/>
      <c r="K80" s="953"/>
      <c r="L80" s="75"/>
      <c r="M80" s="76"/>
      <c r="N80" s="192">
        <f t="shared" si="43"/>
        <v>0</v>
      </c>
      <c r="O80" s="139"/>
      <c r="P80" s="139"/>
      <c r="Q80" s="139"/>
      <c r="R80" s="139"/>
      <c r="S80" s="313"/>
      <c r="T80" s="1254"/>
      <c r="U80" s="139"/>
      <c r="V80" s="139"/>
      <c r="W80" s="139"/>
      <c r="X80" s="139"/>
      <c r="Y80" s="1002"/>
      <c r="Z80" s="1002"/>
      <c r="AA80" s="1002"/>
      <c r="AB80" s="1002"/>
      <c r="AC80" s="75">
        <f>L80+P80+S80+V80</f>
        <v>0</v>
      </c>
      <c r="AD80" s="75">
        <f>M80+Q80+T80+W80</f>
        <v>0</v>
      </c>
      <c r="AE80" s="192">
        <f t="shared" si="44"/>
        <v>0</v>
      </c>
      <c r="AF80" s="1166"/>
      <c r="AG80" s="1172"/>
      <c r="AH80" s="1172"/>
      <c r="AI80" s="1172"/>
    </row>
    <row r="81" spans="1:35" x14ac:dyDescent="0.2">
      <c r="A81" s="301" t="s">
        <v>824</v>
      </c>
      <c r="B81" s="52" t="s">
        <v>755</v>
      </c>
      <c r="C81" s="52" t="s">
        <v>185</v>
      </c>
      <c r="D81" s="56" t="s">
        <v>867</v>
      </c>
      <c r="E81" s="639"/>
      <c r="F81" s="564" t="s">
        <v>767</v>
      </c>
      <c r="G81" s="953" t="s">
        <v>1014</v>
      </c>
      <c r="H81" s="964"/>
      <c r="I81" s="964"/>
      <c r="J81" s="920">
        <f>SUM(H81:I81)</f>
        <v>0</v>
      </c>
      <c r="K81" s="953"/>
      <c r="L81" s="75"/>
      <c r="M81" s="76"/>
      <c r="N81" s="192">
        <f t="shared" si="43"/>
        <v>0</v>
      </c>
      <c r="O81" s="139"/>
      <c r="P81" s="139"/>
      <c r="Q81" s="139"/>
      <c r="R81" s="139"/>
      <c r="S81" s="313"/>
      <c r="T81" s="625"/>
      <c r="U81" s="139"/>
      <c r="V81" s="139"/>
      <c r="W81" s="139"/>
      <c r="X81" s="139"/>
      <c r="Y81" s="1002"/>
      <c r="Z81" s="1002"/>
      <c r="AA81" s="1002"/>
      <c r="AB81" s="1002"/>
      <c r="AC81" s="75">
        <f>L81+P81+S81+V81</f>
        <v>0</v>
      </c>
      <c r="AD81" s="75">
        <f t="shared" ref="AD81:AD97" si="45">M81+Q81+T81+W81</f>
        <v>0</v>
      </c>
      <c r="AE81" s="192">
        <f t="shared" si="44"/>
        <v>0</v>
      </c>
      <c r="AF81" s="1166"/>
      <c r="AG81" s="1172"/>
      <c r="AH81" s="1172"/>
      <c r="AI81" s="1172"/>
    </row>
    <row r="82" spans="1:35" x14ac:dyDescent="0.2">
      <c r="A82" s="301" t="s">
        <v>824</v>
      </c>
      <c r="B82" s="52" t="s">
        <v>117</v>
      </c>
      <c r="C82" s="52" t="s">
        <v>648</v>
      </c>
      <c r="D82" s="56" t="s">
        <v>869</v>
      </c>
      <c r="E82" s="639"/>
      <c r="F82" s="564" t="s">
        <v>767</v>
      </c>
      <c r="G82" s="953" t="s">
        <v>1014</v>
      </c>
      <c r="H82" s="964"/>
      <c r="I82" s="964"/>
      <c r="J82" s="920">
        <f>SUM(H82:I82)</f>
        <v>0</v>
      </c>
      <c r="K82" s="953"/>
      <c r="L82" s="145"/>
      <c r="M82" s="192"/>
      <c r="N82" s="192">
        <f t="shared" si="43"/>
        <v>0</v>
      </c>
      <c r="O82" s="134"/>
      <c r="P82" s="134"/>
      <c r="Q82" s="134"/>
      <c r="R82" s="134"/>
      <c r="S82" s="313"/>
      <c r="T82" s="1254"/>
      <c r="U82" s="134"/>
      <c r="V82" s="134"/>
      <c r="W82" s="134"/>
      <c r="X82" s="134"/>
      <c r="Y82" s="959"/>
      <c r="Z82" s="959"/>
      <c r="AA82" s="959"/>
      <c r="AB82" s="959"/>
      <c r="AC82" s="75">
        <f>L82+P82+S82+V82</f>
        <v>0</v>
      </c>
      <c r="AD82" s="75">
        <f t="shared" si="45"/>
        <v>0</v>
      </c>
      <c r="AE82" s="192">
        <f t="shared" si="44"/>
        <v>0</v>
      </c>
      <c r="AF82" s="1166"/>
      <c r="AG82" s="1172"/>
      <c r="AH82" s="1172"/>
      <c r="AI82" s="1172"/>
    </row>
    <row r="83" spans="1:35" x14ac:dyDescent="0.2">
      <c r="A83" s="301" t="s">
        <v>824</v>
      </c>
      <c r="B83" s="52" t="s">
        <v>475</v>
      </c>
      <c r="C83" s="52" t="s">
        <v>363</v>
      </c>
      <c r="D83" s="56" t="s">
        <v>852</v>
      </c>
      <c r="E83" s="639" t="s">
        <v>1576</v>
      </c>
      <c r="F83" s="564" t="s">
        <v>767</v>
      </c>
      <c r="G83" s="953" t="s">
        <v>1014</v>
      </c>
      <c r="H83" s="964"/>
      <c r="I83" s="964"/>
      <c r="J83" s="920">
        <f>SUM(H83:I83)</f>
        <v>0</v>
      </c>
      <c r="K83" s="953"/>
      <c r="L83" s="145"/>
      <c r="M83" s="192"/>
      <c r="N83" s="192">
        <f t="shared" si="43"/>
        <v>0</v>
      </c>
      <c r="O83" s="134"/>
      <c r="P83" s="134"/>
      <c r="Q83" s="134"/>
      <c r="R83" s="134"/>
      <c r="S83" s="313"/>
      <c r="T83" s="1254"/>
      <c r="U83" s="134"/>
      <c r="V83" s="134"/>
      <c r="W83" s="134"/>
      <c r="X83" s="134"/>
      <c r="Y83" s="959"/>
      <c r="Z83" s="959"/>
      <c r="AA83" s="959"/>
      <c r="AB83" s="959"/>
      <c r="AC83" s="75">
        <f>L83+P83+S83+V83</f>
        <v>0</v>
      </c>
      <c r="AD83" s="75">
        <f t="shared" si="45"/>
        <v>0</v>
      </c>
      <c r="AE83" s="192">
        <f t="shared" si="44"/>
        <v>0</v>
      </c>
      <c r="AF83" s="1166"/>
      <c r="AG83" s="1172"/>
      <c r="AH83" s="1172"/>
      <c r="AI83" s="1172"/>
    </row>
    <row r="84" spans="1:35" ht="12.75" customHeight="1" x14ac:dyDescent="0.2">
      <c r="A84" s="301"/>
      <c r="B84" s="134"/>
      <c r="C84" s="134"/>
      <c r="D84" s="64"/>
      <c r="E84" s="1272"/>
      <c r="F84" s="135"/>
      <c r="G84" s="953"/>
      <c r="H84" s="964"/>
      <c r="I84" s="964"/>
      <c r="J84" s="920">
        <f>SUM(H84:I84)</f>
        <v>0</v>
      </c>
      <c r="K84" s="953"/>
      <c r="L84" s="145"/>
      <c r="M84" s="192"/>
      <c r="N84" s="192"/>
      <c r="O84" s="134"/>
      <c r="P84" s="134"/>
      <c r="Q84" s="134"/>
      <c r="R84" s="134"/>
      <c r="S84" s="313"/>
      <c r="T84" s="626"/>
      <c r="U84" s="134"/>
      <c r="V84" s="134"/>
      <c r="W84" s="134"/>
      <c r="X84" s="134"/>
      <c r="Y84" s="959"/>
      <c r="Z84" s="959"/>
      <c r="AA84" s="959"/>
      <c r="AB84" s="959"/>
      <c r="AC84" s="75"/>
      <c r="AD84" s="75"/>
      <c r="AE84" s="192"/>
      <c r="AF84" s="1166"/>
      <c r="AG84" s="1172"/>
      <c r="AH84" s="1172"/>
      <c r="AI84" s="1172"/>
    </row>
    <row r="85" spans="1:35" ht="12.75" customHeight="1" x14ac:dyDescent="0.2">
      <c r="A85" s="951" t="s">
        <v>824</v>
      </c>
      <c r="B85" s="945" t="s">
        <v>913</v>
      </c>
      <c r="C85" s="945" t="s">
        <v>1077</v>
      </c>
      <c r="D85" s="927" t="s">
        <v>914</v>
      </c>
      <c r="E85" s="1259" t="s">
        <v>1585</v>
      </c>
      <c r="F85" s="1089" t="s">
        <v>768</v>
      </c>
      <c r="G85" s="953" t="s">
        <v>1014</v>
      </c>
      <c r="H85" s="964"/>
      <c r="I85" s="964"/>
      <c r="J85" s="920"/>
      <c r="K85" s="953"/>
      <c r="L85" s="995"/>
      <c r="M85" s="192"/>
      <c r="N85" s="192">
        <f>SUM(L85:M85)</f>
        <v>0</v>
      </c>
      <c r="O85" s="959"/>
      <c r="P85" s="959"/>
      <c r="Q85" s="959"/>
      <c r="R85" s="959"/>
      <c r="S85" s="1187"/>
      <c r="T85" s="1187"/>
      <c r="U85" s="959"/>
      <c r="V85" s="959"/>
      <c r="W85" s="959"/>
      <c r="X85" s="959"/>
      <c r="Y85" s="959"/>
      <c r="Z85" s="959"/>
      <c r="AA85" s="959"/>
      <c r="AB85" s="959"/>
      <c r="AC85" s="75">
        <f>L85+P85+S85+V85</f>
        <v>0</v>
      </c>
      <c r="AD85" s="75">
        <f t="shared" ref="AD85" si="46">M85+Q85+T85+W85</f>
        <v>0</v>
      </c>
      <c r="AE85" s="192">
        <f>SUM(AC85:AD85)</f>
        <v>0</v>
      </c>
      <c r="AF85" s="1166"/>
      <c r="AG85" s="1172"/>
      <c r="AH85" s="1172"/>
      <c r="AI85" s="1172"/>
    </row>
    <row r="86" spans="1:35" ht="12.75" customHeight="1" x14ac:dyDescent="0.2">
      <c r="A86" s="301" t="s">
        <v>824</v>
      </c>
      <c r="B86" s="27" t="s">
        <v>343</v>
      </c>
      <c r="C86" s="27" t="s">
        <v>527</v>
      </c>
      <c r="D86" s="56" t="s">
        <v>889</v>
      </c>
      <c r="E86" s="1258"/>
      <c r="F86" s="564" t="s">
        <v>768</v>
      </c>
      <c r="G86" s="953" t="s">
        <v>1014</v>
      </c>
      <c r="H86" s="964"/>
      <c r="I86" s="964"/>
      <c r="J86" s="920"/>
      <c r="K86" s="953"/>
      <c r="L86" s="145"/>
      <c r="M86" s="192"/>
      <c r="N86" s="192">
        <f>SUM(L86:M86)</f>
        <v>0</v>
      </c>
      <c r="O86" s="134"/>
      <c r="P86" s="134"/>
      <c r="Q86" s="134"/>
      <c r="R86" s="134"/>
      <c r="S86" s="313"/>
      <c r="T86" s="626"/>
      <c r="U86" s="134"/>
      <c r="V86" s="134"/>
      <c r="W86" s="134"/>
      <c r="X86" s="134"/>
      <c r="Y86" s="959"/>
      <c r="Z86" s="959"/>
      <c r="AA86" s="959"/>
      <c r="AB86" s="959"/>
      <c r="AC86" s="75">
        <f>L86+P86+S86+V86</f>
        <v>0</v>
      </c>
      <c r="AD86" s="75">
        <f t="shared" si="45"/>
        <v>0</v>
      </c>
      <c r="AE86" s="192">
        <f t="shared" ref="AE86:AE87" si="47">SUM(AC86:AD86)</f>
        <v>0</v>
      </c>
      <c r="AF86" s="1166"/>
      <c r="AG86" s="1172"/>
      <c r="AH86" s="1172"/>
      <c r="AI86" s="1172"/>
    </row>
    <row r="87" spans="1:35" ht="12.75" customHeight="1" x14ac:dyDescent="0.2">
      <c r="A87" s="951" t="s">
        <v>824</v>
      </c>
      <c r="B87" s="963" t="s">
        <v>1073</v>
      </c>
      <c r="C87" s="963" t="s">
        <v>1535</v>
      </c>
      <c r="D87" s="953" t="s">
        <v>1074</v>
      </c>
      <c r="E87" s="1273" t="s">
        <v>1586</v>
      </c>
      <c r="F87" s="1239" t="s">
        <v>768</v>
      </c>
      <c r="G87" s="953" t="s">
        <v>1014</v>
      </c>
      <c r="H87" s="964"/>
      <c r="I87" s="964"/>
      <c r="J87" s="920"/>
      <c r="K87" s="953"/>
      <c r="L87" s="995"/>
      <c r="M87" s="192"/>
      <c r="N87" s="192"/>
      <c r="O87" s="959"/>
      <c r="P87" s="959"/>
      <c r="Q87" s="959"/>
      <c r="R87" s="959"/>
      <c r="S87" s="1187"/>
      <c r="T87" s="1285"/>
      <c r="U87" s="959"/>
      <c r="V87" s="959"/>
      <c r="W87" s="959"/>
      <c r="X87" s="959"/>
      <c r="Y87" s="959"/>
      <c r="Z87" s="959"/>
      <c r="AA87" s="959"/>
      <c r="AB87" s="959"/>
      <c r="AC87" s="75">
        <f>L87+P87+S87+V87</f>
        <v>0</v>
      </c>
      <c r="AD87" s="75">
        <f t="shared" si="45"/>
        <v>0</v>
      </c>
      <c r="AE87" s="192">
        <f t="shared" si="47"/>
        <v>0</v>
      </c>
      <c r="AF87" s="1166"/>
      <c r="AG87" s="1172"/>
      <c r="AH87" s="1172"/>
      <c r="AI87" s="1172"/>
    </row>
    <row r="88" spans="1:35" ht="12.75" customHeight="1" x14ac:dyDescent="0.2">
      <c r="A88" s="301"/>
      <c r="B88" s="134"/>
      <c r="C88" s="134"/>
      <c r="D88" s="64"/>
      <c r="E88" s="1272"/>
      <c r="F88" s="135"/>
      <c r="G88" s="953"/>
      <c r="H88" s="964"/>
      <c r="I88" s="964"/>
      <c r="J88" s="920"/>
      <c r="K88" s="953"/>
      <c r="L88" s="145"/>
      <c r="M88" s="192"/>
      <c r="N88" s="192"/>
      <c r="O88" s="134"/>
      <c r="P88" s="134"/>
      <c r="Q88" s="134"/>
      <c r="R88" s="134"/>
      <c r="S88" s="313"/>
      <c r="T88" s="626"/>
      <c r="U88" s="134"/>
      <c r="V88" s="134"/>
      <c r="W88" s="134"/>
      <c r="X88" s="134"/>
      <c r="Y88" s="959"/>
      <c r="Z88" s="959"/>
      <c r="AA88" s="959"/>
      <c r="AB88" s="959"/>
      <c r="AC88" s="75"/>
      <c r="AD88" s="75"/>
      <c r="AE88" s="192"/>
      <c r="AF88" s="1166"/>
      <c r="AG88" s="1172"/>
      <c r="AH88" s="1172"/>
      <c r="AI88" s="1172"/>
    </row>
    <row r="89" spans="1:35" x14ac:dyDescent="0.2">
      <c r="A89" s="301" t="s">
        <v>824</v>
      </c>
      <c r="B89" s="52" t="s">
        <v>224</v>
      </c>
      <c r="C89" s="52" t="s">
        <v>298</v>
      </c>
      <c r="D89" s="56" t="s">
        <v>845</v>
      </c>
      <c r="E89" s="639" t="s">
        <v>1577</v>
      </c>
      <c r="F89" s="564" t="s">
        <v>771</v>
      </c>
      <c r="G89" s="953" t="s">
        <v>1014</v>
      </c>
      <c r="H89" s="964"/>
      <c r="I89" s="964"/>
      <c r="J89" s="920"/>
      <c r="K89" s="953"/>
      <c r="L89" s="145"/>
      <c r="M89" s="192"/>
      <c r="N89" s="192">
        <f t="shared" si="43"/>
        <v>0</v>
      </c>
      <c r="O89" s="134"/>
      <c r="P89" s="134"/>
      <c r="Q89" s="134"/>
      <c r="R89" s="134"/>
      <c r="S89" s="313"/>
      <c r="T89" s="1254"/>
      <c r="U89" s="134"/>
      <c r="V89" s="134"/>
      <c r="W89" s="134"/>
      <c r="X89" s="134"/>
      <c r="Y89" s="959"/>
      <c r="Z89" s="959"/>
      <c r="AA89" s="959"/>
      <c r="AB89" s="959"/>
      <c r="AC89" s="75">
        <f t="shared" ref="AC89:AC99" si="48">L89+P89+S89+V89</f>
        <v>0</v>
      </c>
      <c r="AD89" s="75">
        <f t="shared" si="45"/>
        <v>0</v>
      </c>
      <c r="AE89" s="192">
        <f t="shared" si="44"/>
        <v>0</v>
      </c>
      <c r="AF89" s="1166"/>
      <c r="AG89" s="1172"/>
      <c r="AH89" s="1172"/>
      <c r="AI89" s="1172"/>
    </row>
    <row r="90" spans="1:35" ht="12.75" customHeight="1" x14ac:dyDescent="0.2">
      <c r="A90" s="301"/>
      <c r="B90" s="27"/>
      <c r="C90" s="27"/>
      <c r="D90" s="56"/>
      <c r="E90" s="1258"/>
      <c r="F90" s="564"/>
      <c r="G90" s="953"/>
      <c r="H90" s="964"/>
      <c r="I90" s="964"/>
      <c r="J90" s="920"/>
      <c r="K90" s="953"/>
      <c r="L90" s="145"/>
      <c r="M90" s="192"/>
      <c r="N90" s="192"/>
      <c r="O90" s="134"/>
      <c r="P90" s="134"/>
      <c r="Q90" s="134"/>
      <c r="R90" s="134"/>
      <c r="S90" s="313"/>
      <c r="T90" s="626"/>
      <c r="U90" s="134"/>
      <c r="V90" s="134"/>
      <c r="W90" s="134"/>
      <c r="X90" s="134"/>
      <c r="Y90" s="959"/>
      <c r="Z90" s="959"/>
      <c r="AA90" s="959"/>
      <c r="AB90" s="959"/>
      <c r="AC90" s="75"/>
      <c r="AD90" s="75"/>
      <c r="AE90" s="192"/>
      <c r="AF90" s="1166"/>
      <c r="AG90" s="1172"/>
      <c r="AH90" s="1172"/>
      <c r="AI90" s="1172"/>
    </row>
    <row r="91" spans="1:35" x14ac:dyDescent="0.2">
      <c r="A91" s="301" t="s">
        <v>824</v>
      </c>
      <c r="B91" s="27" t="s">
        <v>195</v>
      </c>
      <c r="C91" s="52" t="s">
        <v>196</v>
      </c>
      <c r="D91" s="56" t="s">
        <v>876</v>
      </c>
      <c r="E91" s="1258"/>
      <c r="F91" s="564" t="s">
        <v>772</v>
      </c>
      <c r="G91" s="953" t="s">
        <v>1014</v>
      </c>
      <c r="H91" s="964"/>
      <c r="I91" s="964"/>
      <c r="J91" s="920"/>
      <c r="K91" s="953"/>
      <c r="L91" s="145"/>
      <c r="M91" s="192"/>
      <c r="N91" s="192">
        <f t="shared" si="43"/>
        <v>0</v>
      </c>
      <c r="O91" s="134"/>
      <c r="P91" s="134"/>
      <c r="Q91" s="134"/>
      <c r="R91" s="134"/>
      <c r="S91" s="313"/>
      <c r="T91" s="626"/>
      <c r="U91" s="134"/>
      <c r="V91" s="134"/>
      <c r="W91" s="134"/>
      <c r="X91" s="134"/>
      <c r="Y91" s="959"/>
      <c r="Z91" s="959"/>
      <c r="AA91" s="959"/>
      <c r="AB91" s="959"/>
      <c r="AC91" s="75">
        <f t="shared" si="48"/>
        <v>0</v>
      </c>
      <c r="AD91" s="75">
        <f t="shared" si="45"/>
        <v>0</v>
      </c>
      <c r="AE91" s="192">
        <f>SUM(AC91:AD91)</f>
        <v>0</v>
      </c>
      <c r="AF91" s="1166"/>
      <c r="AG91" s="1172"/>
      <c r="AH91" s="1172"/>
      <c r="AI91" s="1172"/>
    </row>
    <row r="92" spans="1:35" x14ac:dyDescent="0.2">
      <c r="A92" s="301" t="s">
        <v>824</v>
      </c>
      <c r="B92" s="52" t="s">
        <v>153</v>
      </c>
      <c r="C92" s="52" t="s">
        <v>337</v>
      </c>
      <c r="D92" s="56" t="s">
        <v>846</v>
      </c>
      <c r="E92" s="639" t="s">
        <v>1578</v>
      </c>
      <c r="F92" s="564" t="s">
        <v>774</v>
      </c>
      <c r="G92" s="953" t="s">
        <v>1014</v>
      </c>
      <c r="H92" s="964"/>
      <c r="I92" s="964"/>
      <c r="J92" s="920"/>
      <c r="K92" s="953"/>
      <c r="L92" s="145"/>
      <c r="M92" s="192"/>
      <c r="N92" s="192">
        <f t="shared" si="43"/>
        <v>0</v>
      </c>
      <c r="O92" s="134"/>
      <c r="P92" s="134"/>
      <c r="Q92" s="134"/>
      <c r="R92" s="134"/>
      <c r="S92" s="313"/>
      <c r="T92" s="1254"/>
      <c r="U92" s="134"/>
      <c r="V92" s="134"/>
      <c r="W92" s="134"/>
      <c r="X92" s="134"/>
      <c r="Y92" s="959"/>
      <c r="Z92" s="959"/>
      <c r="AA92" s="959"/>
      <c r="AB92" s="959"/>
      <c r="AC92" s="75">
        <f t="shared" si="48"/>
        <v>0</v>
      </c>
      <c r="AD92" s="75">
        <f t="shared" si="45"/>
        <v>0</v>
      </c>
      <c r="AE92" s="192">
        <f>SUM(AC92:AD92)</f>
        <v>0</v>
      </c>
      <c r="AF92" s="1166"/>
      <c r="AG92" s="1172"/>
      <c r="AH92" s="1172"/>
      <c r="AI92" s="1172"/>
    </row>
    <row r="93" spans="1:35" x14ac:dyDescent="0.2">
      <c r="A93" s="301" t="s">
        <v>824</v>
      </c>
      <c r="B93" s="27" t="s">
        <v>739</v>
      </c>
      <c r="C93" s="52" t="s">
        <v>333</v>
      </c>
      <c r="D93" s="349" t="s">
        <v>858</v>
      </c>
      <c r="E93" s="1258" t="s">
        <v>1579</v>
      </c>
      <c r="F93" s="564" t="s">
        <v>774</v>
      </c>
      <c r="G93" s="953" t="s">
        <v>1014</v>
      </c>
      <c r="H93" s="964"/>
      <c r="I93" s="964"/>
      <c r="J93" s="920"/>
      <c r="K93" s="953"/>
      <c r="L93" s="145"/>
      <c r="M93" s="192"/>
      <c r="N93" s="192">
        <f t="shared" ref="N93" si="49">SUM(L93:M93)</f>
        <v>0</v>
      </c>
      <c r="O93" s="134"/>
      <c r="P93" s="134"/>
      <c r="Q93" s="134"/>
      <c r="R93" s="134"/>
      <c r="S93" s="313"/>
      <c r="T93" s="1254"/>
      <c r="U93" s="134"/>
      <c r="V93" s="134"/>
      <c r="W93" s="134"/>
      <c r="X93" s="134"/>
      <c r="Y93" s="959"/>
      <c r="Z93" s="959"/>
      <c r="AA93" s="959"/>
      <c r="AB93" s="959"/>
      <c r="AC93" s="75">
        <f t="shared" ref="AC93" si="50">L93+P93+S93+V93</f>
        <v>0</v>
      </c>
      <c r="AD93" s="75">
        <f t="shared" ref="AD93" si="51">M93+Q93+T93+W93</f>
        <v>0</v>
      </c>
      <c r="AE93" s="192">
        <f t="shared" ref="AE93" si="52">SUM(AC93:AD93)</f>
        <v>0</v>
      </c>
      <c r="AF93" s="1166"/>
      <c r="AG93" s="1172"/>
      <c r="AH93" s="1172"/>
      <c r="AI93" s="1172"/>
    </row>
    <row r="94" spans="1:35" x14ac:dyDescent="0.2">
      <c r="A94" s="301" t="s">
        <v>824</v>
      </c>
      <c r="B94" s="27" t="s">
        <v>121</v>
      </c>
      <c r="C94" s="52" t="s">
        <v>94</v>
      </c>
      <c r="D94" s="140" t="s">
        <v>879</v>
      </c>
      <c r="E94" s="1258" t="s">
        <v>1580</v>
      </c>
      <c r="F94" s="564" t="s">
        <v>774</v>
      </c>
      <c r="G94" s="953" t="s">
        <v>1014</v>
      </c>
      <c r="H94" s="964"/>
      <c r="I94" s="964"/>
      <c r="J94" s="920"/>
      <c r="K94" s="953"/>
      <c r="L94" s="145"/>
      <c r="M94" s="192"/>
      <c r="N94" s="192">
        <f t="shared" si="43"/>
        <v>0</v>
      </c>
      <c r="O94" s="134"/>
      <c r="P94" s="134"/>
      <c r="Q94" s="134"/>
      <c r="R94" s="134"/>
      <c r="S94" s="313"/>
      <c r="T94" s="1254"/>
      <c r="U94" s="134"/>
      <c r="V94" s="134"/>
      <c r="W94" s="134"/>
      <c r="X94" s="134"/>
      <c r="Y94" s="959"/>
      <c r="Z94" s="959"/>
      <c r="AA94" s="959"/>
      <c r="AB94" s="959"/>
      <c r="AC94" s="75">
        <f t="shared" si="48"/>
        <v>0</v>
      </c>
      <c r="AD94" s="75">
        <f t="shared" si="45"/>
        <v>0</v>
      </c>
      <c r="AE94" s="192">
        <f>SUM(AC94:AD94)</f>
        <v>0</v>
      </c>
      <c r="AF94" s="1166"/>
      <c r="AG94" s="1172"/>
      <c r="AH94" s="1172"/>
      <c r="AI94" s="1172"/>
    </row>
    <row r="95" spans="1:35" x14ac:dyDescent="0.2">
      <c r="A95" s="301" t="s">
        <v>824</v>
      </c>
      <c r="B95" s="128" t="s">
        <v>253</v>
      </c>
      <c r="C95" s="128" t="s">
        <v>1515</v>
      </c>
      <c r="D95" s="129" t="s">
        <v>847</v>
      </c>
      <c r="E95" s="1276" t="s">
        <v>1581</v>
      </c>
      <c r="F95" s="564" t="s">
        <v>774</v>
      </c>
      <c r="G95" s="953" t="s">
        <v>1014</v>
      </c>
      <c r="H95" s="964"/>
      <c r="I95" s="964"/>
      <c r="J95" s="920">
        <f>SUM(H95:I95)</f>
        <v>0</v>
      </c>
      <c r="K95" s="953"/>
      <c r="L95" s="145"/>
      <c r="M95" s="192"/>
      <c r="N95" s="192">
        <f t="shared" si="43"/>
        <v>0</v>
      </c>
      <c r="O95" s="52"/>
      <c r="P95" s="52"/>
      <c r="Q95" s="52"/>
      <c r="R95" s="52"/>
      <c r="S95" s="313"/>
      <c r="T95" s="627"/>
      <c r="U95" s="52"/>
      <c r="V95" s="52"/>
      <c r="W95" s="52"/>
      <c r="X95" s="52"/>
      <c r="Y95" s="945"/>
      <c r="Z95" s="945"/>
      <c r="AA95" s="945"/>
      <c r="AB95" s="945"/>
      <c r="AC95" s="75">
        <f t="shared" si="48"/>
        <v>0</v>
      </c>
      <c r="AD95" s="75">
        <f t="shared" si="45"/>
        <v>0</v>
      </c>
      <c r="AE95" s="192">
        <f t="shared" si="44"/>
        <v>0</v>
      </c>
      <c r="AF95" s="1166"/>
      <c r="AG95" s="1172"/>
      <c r="AH95" s="1172"/>
      <c r="AI95" s="1172"/>
    </row>
    <row r="96" spans="1:35" x14ac:dyDescent="0.2">
      <c r="A96" s="925" t="s">
        <v>824</v>
      </c>
      <c r="B96" s="926" t="s">
        <v>184</v>
      </c>
      <c r="C96" s="926" t="s">
        <v>677</v>
      </c>
      <c r="D96" s="927" t="s">
        <v>1574</v>
      </c>
      <c r="E96" s="1280" t="s">
        <v>1587</v>
      </c>
      <c r="F96" s="1143" t="s">
        <v>774</v>
      </c>
      <c r="G96" s="953" t="s">
        <v>1014</v>
      </c>
      <c r="H96" s="964"/>
      <c r="I96" s="964"/>
      <c r="J96" s="920"/>
      <c r="K96" s="953"/>
      <c r="L96" s="995"/>
      <c r="M96" s="192"/>
      <c r="N96" s="192">
        <f t="shared" si="43"/>
        <v>0</v>
      </c>
      <c r="O96" s="963"/>
      <c r="P96" s="963"/>
      <c r="Q96" s="963"/>
      <c r="R96" s="963"/>
      <c r="S96" s="1187"/>
      <c r="T96" s="1187"/>
      <c r="U96" s="52"/>
      <c r="V96" s="52"/>
      <c r="W96" s="52"/>
      <c r="X96" s="52"/>
      <c r="Y96" s="945"/>
      <c r="Z96" s="945"/>
      <c r="AA96" s="945"/>
      <c r="AB96" s="945"/>
      <c r="AC96" s="75">
        <f t="shared" ref="AC96" si="53">L96+P96+S96+V96</f>
        <v>0</v>
      </c>
      <c r="AD96" s="75">
        <f t="shared" ref="AD96" si="54">M96+Q96+T96+W96</f>
        <v>0</v>
      </c>
      <c r="AE96" s="192">
        <f t="shared" ref="AE96" si="55">SUM(AC96:AD96)</f>
        <v>0</v>
      </c>
      <c r="AF96" s="1166"/>
      <c r="AG96" s="1172"/>
      <c r="AH96" s="1172"/>
      <c r="AI96" s="1172"/>
    </row>
    <row r="97" spans="1:36" x14ac:dyDescent="0.2">
      <c r="A97" s="301" t="s">
        <v>824</v>
      </c>
      <c r="B97" s="52" t="s">
        <v>658</v>
      </c>
      <c r="C97" s="52" t="s">
        <v>135</v>
      </c>
      <c r="D97" s="56" t="s">
        <v>841</v>
      </c>
      <c r="E97" s="639" t="s">
        <v>1582</v>
      </c>
      <c r="F97" s="1294" t="s">
        <v>774</v>
      </c>
      <c r="G97" s="953" t="s">
        <v>1014</v>
      </c>
      <c r="H97" s="964"/>
      <c r="I97" s="964"/>
      <c r="J97" s="920">
        <f>SUM(H97:I97)</f>
        <v>0</v>
      </c>
      <c r="K97" s="953"/>
      <c r="L97" s="145"/>
      <c r="M97" s="192"/>
      <c r="N97" s="192">
        <f t="shared" si="43"/>
        <v>0</v>
      </c>
      <c r="O97" s="27"/>
      <c r="P97" s="27"/>
      <c r="Q97" s="27"/>
      <c r="R97" s="27"/>
      <c r="S97" s="313"/>
      <c r="T97" s="595"/>
      <c r="U97" s="27"/>
      <c r="V97" s="27"/>
      <c r="W97" s="27"/>
      <c r="X97" s="27"/>
      <c r="Y97" s="963"/>
      <c r="Z97" s="963"/>
      <c r="AA97" s="963"/>
      <c r="AB97" s="963"/>
      <c r="AC97" s="75">
        <f t="shared" si="48"/>
        <v>0</v>
      </c>
      <c r="AD97" s="75">
        <f t="shared" si="45"/>
        <v>0</v>
      </c>
      <c r="AE97" s="192">
        <f t="shared" si="44"/>
        <v>0</v>
      </c>
      <c r="AF97" s="1166"/>
      <c r="AG97" s="1172"/>
      <c r="AH97" s="1172"/>
      <c r="AI97" s="1172"/>
    </row>
    <row r="98" spans="1:36" hidden="1" x14ac:dyDescent="0.2">
      <c r="A98" s="301" t="s">
        <v>824</v>
      </c>
      <c r="B98" s="52" t="s">
        <v>453</v>
      </c>
      <c r="C98" s="52" t="s">
        <v>273</v>
      </c>
      <c r="D98" s="56">
        <v>5521937</v>
      </c>
      <c r="E98" s="639"/>
      <c r="F98" s="56" t="s">
        <v>774</v>
      </c>
      <c r="G98" s="953" t="s">
        <v>1014</v>
      </c>
      <c r="H98" s="964"/>
      <c r="I98" s="964"/>
      <c r="J98" s="920"/>
      <c r="K98" s="953"/>
      <c r="L98" s="75"/>
      <c r="M98" s="75"/>
      <c r="N98" s="192">
        <f>SUM(L98:M98)</f>
        <v>0</v>
      </c>
      <c r="O98" s="52"/>
      <c r="P98" s="52"/>
      <c r="Q98" s="75"/>
      <c r="R98" s="52"/>
      <c r="S98" s="626"/>
      <c r="T98" s="313"/>
      <c r="U98" s="144"/>
      <c r="V98" s="144"/>
      <c r="W98" s="144"/>
      <c r="X98" s="52"/>
      <c r="Y98" s="945"/>
      <c r="Z98" s="945"/>
      <c r="AA98" s="945"/>
      <c r="AB98" s="945"/>
      <c r="AC98" s="75">
        <f t="shared" si="48"/>
        <v>0</v>
      </c>
      <c r="AD98" s="75">
        <f>M98+Q98+T98+W98</f>
        <v>0</v>
      </c>
      <c r="AE98" s="192">
        <f t="shared" si="44"/>
        <v>0</v>
      </c>
      <c r="AF98" s="1166"/>
      <c r="AG98" s="1172"/>
      <c r="AH98" s="1172"/>
      <c r="AI98" s="1172"/>
    </row>
    <row r="99" spans="1:36" hidden="1" x14ac:dyDescent="0.2">
      <c r="A99" s="301" t="s">
        <v>824</v>
      </c>
      <c r="B99" s="52" t="s">
        <v>288</v>
      </c>
      <c r="C99" s="52" t="s">
        <v>368</v>
      </c>
      <c r="D99" s="184" t="s">
        <v>961</v>
      </c>
      <c r="E99" s="1258"/>
      <c r="F99" s="564" t="s">
        <v>775</v>
      </c>
      <c r="G99" s="1142" t="s">
        <v>1014</v>
      </c>
      <c r="H99" s="991"/>
      <c r="I99" s="991"/>
      <c r="J99" s="1165">
        <f>SUM(H99:I99)</f>
        <v>0</v>
      </c>
      <c r="K99" s="1142"/>
      <c r="L99" s="145"/>
      <c r="M99" s="192"/>
      <c r="N99" s="192">
        <f>SUM(L99:M99)</f>
        <v>0</v>
      </c>
      <c r="O99" s="134"/>
      <c r="P99" s="75"/>
      <c r="Q99" s="134"/>
      <c r="R99" s="134"/>
      <c r="S99" s="313"/>
      <c r="T99" s="628"/>
      <c r="U99" s="134"/>
      <c r="V99" s="134"/>
      <c r="W99" s="134"/>
      <c r="X99" s="134"/>
      <c r="Y99" s="959"/>
      <c r="Z99" s="959"/>
      <c r="AA99" s="959"/>
      <c r="AB99" s="959"/>
      <c r="AC99" s="75">
        <f t="shared" si="48"/>
        <v>0</v>
      </c>
      <c r="AD99" s="75">
        <f>M99+Q99+T99+W99</f>
        <v>0</v>
      </c>
      <c r="AE99" s="192">
        <f t="shared" si="44"/>
        <v>0</v>
      </c>
      <c r="AF99" s="1166"/>
      <c r="AG99" s="1172"/>
      <c r="AH99" s="1172"/>
      <c r="AI99" s="1172"/>
    </row>
    <row r="100" spans="1:36" ht="12.75" customHeight="1" x14ac:dyDescent="0.2">
      <c r="A100" s="301"/>
      <c r="B100" s="52"/>
      <c r="C100" s="52"/>
      <c r="D100" s="52"/>
      <c r="E100" s="639"/>
      <c r="F100" s="56"/>
      <c r="G100" s="953"/>
      <c r="H100" s="964"/>
      <c r="I100" s="964"/>
      <c r="J100" s="1165">
        <f>SUM(H100:I100)</f>
        <v>0</v>
      </c>
      <c r="K100" s="953"/>
      <c r="L100" s="75"/>
      <c r="M100" s="75"/>
      <c r="N100" s="192"/>
      <c r="O100" s="52"/>
      <c r="P100" s="52"/>
      <c r="Q100" s="52"/>
      <c r="R100" s="52"/>
      <c r="S100" s="75"/>
      <c r="T100" s="144"/>
      <c r="U100" s="144"/>
      <c r="V100" s="144"/>
      <c r="W100" s="144"/>
      <c r="X100" s="52"/>
      <c r="Y100" s="945"/>
      <c r="Z100" s="945"/>
      <c r="AA100" s="945"/>
      <c r="AB100" s="945"/>
      <c r="AC100" s="75"/>
      <c r="AD100" s="75"/>
      <c r="AE100" s="192"/>
      <c r="AF100" s="1166"/>
      <c r="AG100" s="1172"/>
      <c r="AH100" s="1172"/>
      <c r="AI100" s="1172"/>
    </row>
    <row r="101" spans="1:36" x14ac:dyDescent="0.2">
      <c r="A101" s="301"/>
      <c r="B101" s="52"/>
      <c r="C101" s="105" t="s">
        <v>473</v>
      </c>
      <c r="D101" s="52"/>
      <c r="E101" s="639"/>
      <c r="F101" s="56"/>
      <c r="G101" s="953"/>
      <c r="H101" s="1016">
        <f>SUM(H79:H100)</f>
        <v>0</v>
      </c>
      <c r="I101" s="1016">
        <f>SUM(I79:I100)</f>
        <v>0</v>
      </c>
      <c r="J101" s="1016">
        <f>SUM(J79:J100)</f>
        <v>0</v>
      </c>
      <c r="K101" s="953"/>
      <c r="L101" s="151">
        <f>SUM(L79:L100)</f>
        <v>0</v>
      </c>
      <c r="M101" s="151">
        <f>SUM(M79:M100)</f>
        <v>0</v>
      </c>
      <c r="N101" s="151">
        <f>SUM(N79:N100)</f>
        <v>0</v>
      </c>
      <c r="O101" s="151"/>
      <c r="P101" s="151">
        <f>SUM(P79:P100)</f>
        <v>0</v>
      </c>
      <c r="Q101" s="151">
        <f>SUM(Q79:Q100)</f>
        <v>0</v>
      </c>
      <c r="R101" s="151"/>
      <c r="S101" s="314">
        <f>SUM(S79:S100)</f>
        <v>0</v>
      </c>
      <c r="T101" s="314">
        <f>SUM(T79:T100)</f>
        <v>0</v>
      </c>
      <c r="U101" s="151"/>
      <c r="V101" s="151">
        <f>SUM(V79:V100)</f>
        <v>0</v>
      </c>
      <c r="W101" s="151">
        <f>SUM(W79:W100)</f>
        <v>0</v>
      </c>
      <c r="X101" s="105"/>
      <c r="Y101" s="1021"/>
      <c r="Z101" s="1021"/>
      <c r="AA101" s="1021"/>
      <c r="AB101" s="1021"/>
      <c r="AC101" s="151">
        <f>SUM(AC79:AC100)</f>
        <v>0</v>
      </c>
      <c r="AD101" s="151">
        <f>SUM(AD79:AD100)</f>
        <v>0</v>
      </c>
      <c r="AE101" s="151">
        <f>SUM(AE79:AE100)</f>
        <v>0</v>
      </c>
      <c r="AF101" s="1166"/>
      <c r="AG101" s="1172"/>
      <c r="AH101" s="1172"/>
      <c r="AI101" s="1172"/>
    </row>
    <row r="102" spans="1:36" x14ac:dyDescent="0.2">
      <c r="A102" s="301"/>
      <c r="B102" s="52"/>
      <c r="C102" s="105"/>
      <c r="D102" s="52"/>
      <c r="E102" s="639"/>
      <c r="F102" s="56"/>
      <c r="G102" s="953"/>
      <c r="H102" s="1016"/>
      <c r="I102" s="1016"/>
      <c r="J102" s="1016"/>
      <c r="K102" s="953"/>
      <c r="L102" s="151"/>
      <c r="M102" s="151"/>
      <c r="N102" s="151"/>
      <c r="O102" s="151"/>
      <c r="P102" s="151"/>
      <c r="Q102" s="151"/>
      <c r="R102" s="151"/>
      <c r="S102" s="151"/>
      <c r="T102" s="151"/>
      <c r="U102" s="151"/>
      <c r="V102" s="151"/>
      <c r="W102" s="151"/>
      <c r="X102" s="105"/>
      <c r="Y102" s="1021"/>
      <c r="Z102" s="1021"/>
      <c r="AA102" s="1021"/>
      <c r="AB102" s="1021"/>
      <c r="AC102" s="151"/>
      <c r="AD102" s="151"/>
      <c r="AE102" s="151"/>
      <c r="AF102" s="1166"/>
      <c r="AG102" s="1172"/>
      <c r="AH102" s="1172"/>
      <c r="AI102" s="1172"/>
    </row>
    <row r="103" spans="1:36" x14ac:dyDescent="0.2">
      <c r="A103" s="301" t="s">
        <v>824</v>
      </c>
      <c r="B103" s="128" t="s">
        <v>1019</v>
      </c>
      <c r="C103" s="128" t="s">
        <v>1020</v>
      </c>
      <c r="D103" s="129" t="s">
        <v>1021</v>
      </c>
      <c r="E103" s="1261"/>
      <c r="F103" s="564" t="s">
        <v>640</v>
      </c>
      <c r="G103" s="1142" t="s">
        <v>1014</v>
      </c>
      <c r="H103" s="1016"/>
      <c r="I103" s="1016"/>
      <c r="J103" s="1016"/>
      <c r="K103" s="1142"/>
      <c r="L103" s="174"/>
      <c r="M103" s="174"/>
      <c r="N103" s="461">
        <f>SUM(L103:M103)</f>
        <v>0</v>
      </c>
      <c r="O103" s="128"/>
      <c r="P103" s="128"/>
      <c r="Q103" s="128"/>
      <c r="R103" s="128"/>
      <c r="S103" s="313"/>
      <c r="T103" s="128"/>
      <c r="U103" s="128"/>
      <c r="V103" s="128"/>
      <c r="W103" s="128"/>
      <c r="X103" s="128"/>
      <c r="Y103" s="926"/>
      <c r="Z103" s="926"/>
      <c r="AA103" s="926"/>
      <c r="AB103" s="926"/>
      <c r="AC103" s="174">
        <f>L103+P103+S103+V103</f>
        <v>0</v>
      </c>
      <c r="AD103" s="174"/>
      <c r="AE103" s="174">
        <f>SUM(AC103:AD103)</f>
        <v>0</v>
      </c>
      <c r="AF103" s="1166"/>
      <c r="AG103" s="1172"/>
      <c r="AH103" s="1172"/>
      <c r="AI103" s="1172"/>
    </row>
    <row r="104" spans="1:36" ht="12.75" customHeight="1" x14ac:dyDescent="0.2">
      <c r="A104" s="301"/>
      <c r="B104" s="128"/>
      <c r="C104" s="128"/>
      <c r="D104" s="129"/>
      <c r="E104" s="1261"/>
      <c r="F104" s="129"/>
      <c r="G104" s="927"/>
      <c r="H104" s="1016"/>
      <c r="I104" s="1016"/>
      <c r="J104" s="1016"/>
      <c r="K104" s="927"/>
      <c r="L104" s="174"/>
      <c r="M104" s="174"/>
      <c r="N104" s="174"/>
      <c r="O104" s="128"/>
      <c r="P104" s="128"/>
      <c r="Q104" s="128"/>
      <c r="R104" s="128"/>
      <c r="S104" s="128"/>
      <c r="T104" s="128"/>
      <c r="U104" s="128"/>
      <c r="V104" s="128"/>
      <c r="W104" s="128"/>
      <c r="X104" s="128"/>
      <c r="Y104" s="926"/>
      <c r="Z104" s="926"/>
      <c r="AA104" s="926"/>
      <c r="AB104" s="926"/>
      <c r="AC104" s="174"/>
      <c r="AD104" s="174"/>
      <c r="AE104" s="174"/>
      <c r="AF104" s="1166"/>
      <c r="AG104" s="1172"/>
      <c r="AH104" s="1172"/>
      <c r="AI104" s="1172"/>
    </row>
    <row r="105" spans="1:36" x14ac:dyDescent="0.2">
      <c r="A105" s="128"/>
      <c r="B105" s="128"/>
      <c r="C105" s="351" t="s">
        <v>761</v>
      </c>
      <c r="D105" s="129"/>
      <c r="E105" s="1261"/>
      <c r="F105" s="129"/>
      <c r="G105" s="927"/>
      <c r="H105" s="1016"/>
      <c r="I105" s="1016"/>
      <c r="J105" s="1016"/>
      <c r="K105" s="927"/>
      <c r="L105" s="283">
        <f>SUM(L103:L104)</f>
        <v>0</v>
      </c>
      <c r="M105" s="341"/>
      <c r="N105" s="283">
        <f>SUM(N103:N104)</f>
        <v>0</v>
      </c>
      <c r="O105" s="341"/>
      <c r="P105" s="283">
        <f>SUM(P103:P104)</f>
        <v>0</v>
      </c>
      <c r="Q105" s="341"/>
      <c r="R105" s="341"/>
      <c r="S105" s="314">
        <f>SUM(S103:S104)</f>
        <v>0</v>
      </c>
      <c r="T105" s="128"/>
      <c r="U105" s="128"/>
      <c r="V105" s="128"/>
      <c r="W105" s="128"/>
      <c r="X105" s="128"/>
      <c r="Y105" s="926"/>
      <c r="Z105" s="926"/>
      <c r="AA105" s="926"/>
      <c r="AB105" s="926"/>
      <c r="AC105" s="283">
        <f>SUM(AC103:AC104)</f>
        <v>0</v>
      </c>
      <c r="AD105" s="174"/>
      <c r="AE105" s="283">
        <f>SUM(AE103:AE104)</f>
        <v>0</v>
      </c>
      <c r="AF105" s="1166"/>
      <c r="AG105" s="1172"/>
      <c r="AH105" s="1172"/>
      <c r="AI105" s="1172"/>
    </row>
    <row r="106" spans="1:36" x14ac:dyDescent="0.2">
      <c r="A106" s="301"/>
      <c r="B106" s="52"/>
      <c r="C106" s="105"/>
      <c r="D106" s="52"/>
      <c r="E106" s="639"/>
      <c r="F106" s="56"/>
      <c r="G106" s="953"/>
      <c r="H106" s="1016"/>
      <c r="I106" s="1016"/>
      <c r="J106" s="1016"/>
      <c r="K106" s="953"/>
      <c r="L106" s="151"/>
      <c r="M106" s="151"/>
      <c r="N106" s="151"/>
      <c r="O106" s="151"/>
      <c r="P106" s="151"/>
      <c r="Q106" s="151"/>
      <c r="R106" s="151"/>
      <c r="S106" s="151"/>
      <c r="T106" s="151"/>
      <c r="U106" s="151"/>
      <c r="V106" s="151"/>
      <c r="W106" s="151"/>
      <c r="X106" s="105"/>
      <c r="Y106" s="1021"/>
      <c r="Z106" s="1021"/>
      <c r="AA106" s="1021"/>
      <c r="AB106" s="1021"/>
      <c r="AC106" s="151"/>
      <c r="AD106" s="151"/>
      <c r="AE106" s="151"/>
      <c r="AF106" s="1166"/>
      <c r="AG106" s="1172"/>
      <c r="AH106" s="1172"/>
      <c r="AI106" s="1172"/>
    </row>
    <row r="107" spans="1:36" x14ac:dyDescent="0.2">
      <c r="A107" s="925"/>
      <c r="B107" s="1006" t="s">
        <v>167</v>
      </c>
      <c r="C107" s="1029" t="s">
        <v>938</v>
      </c>
      <c r="D107" s="945"/>
      <c r="E107" s="1259"/>
      <c r="F107" s="953"/>
      <c r="G107" s="953"/>
      <c r="H107" s="1016"/>
      <c r="I107" s="1016"/>
      <c r="J107" s="1016"/>
      <c r="K107" s="953"/>
      <c r="L107" s="1016"/>
      <c r="M107" s="1016"/>
      <c r="N107" s="1016"/>
      <c r="O107" s="1016"/>
      <c r="P107" s="1016"/>
      <c r="Q107" s="1016"/>
      <c r="R107" s="1016"/>
      <c r="S107" s="1016"/>
      <c r="T107" s="1016"/>
      <c r="U107" s="1016"/>
      <c r="V107" s="1016"/>
      <c r="W107" s="1016"/>
      <c r="X107" s="1021"/>
      <c r="Y107" s="1021"/>
      <c r="Z107" s="1021"/>
      <c r="AA107" s="1021"/>
      <c r="AB107" s="1021"/>
      <c r="AC107" s="1016"/>
      <c r="AD107" s="1016"/>
      <c r="AE107" s="1016"/>
      <c r="AF107" s="1166"/>
      <c r="AG107" s="1172"/>
      <c r="AH107" s="1172"/>
      <c r="AI107" s="1172"/>
    </row>
    <row r="108" spans="1:36" x14ac:dyDescent="0.2">
      <c r="A108" s="925"/>
      <c r="B108" s="945"/>
      <c r="C108" s="1021"/>
      <c r="D108" s="945"/>
      <c r="E108" s="1259"/>
      <c r="F108" s="953"/>
      <c r="G108" s="953"/>
      <c r="H108" s="1016"/>
      <c r="I108" s="1016"/>
      <c r="J108" s="1016"/>
      <c r="K108" s="953"/>
      <c r="L108" s="1016"/>
      <c r="M108" s="1016"/>
      <c r="N108" s="1016"/>
      <c r="O108" s="1016"/>
      <c r="P108" s="1016"/>
      <c r="Q108" s="1016"/>
      <c r="R108" s="1016"/>
      <c r="S108" s="1016"/>
      <c r="T108" s="1016"/>
      <c r="U108" s="1016"/>
      <c r="V108" s="1016"/>
      <c r="W108" s="1016"/>
      <c r="X108" s="1021"/>
      <c r="Y108" s="1021"/>
      <c r="Z108" s="1021"/>
      <c r="AA108" s="1021"/>
      <c r="AB108" s="1021"/>
      <c r="AC108" s="1016"/>
      <c r="AD108" s="1016"/>
      <c r="AE108" s="1016"/>
      <c r="AF108" s="1166"/>
      <c r="AG108" s="1172"/>
      <c r="AH108" s="1172"/>
      <c r="AI108" s="1172"/>
    </row>
    <row r="109" spans="1:36" x14ac:dyDescent="0.2">
      <c r="A109" s="951" t="s">
        <v>824</v>
      </c>
      <c r="B109" s="945" t="s">
        <v>900</v>
      </c>
      <c r="C109" s="945" t="s">
        <v>1235</v>
      </c>
      <c r="D109" s="953" t="s">
        <v>956</v>
      </c>
      <c r="E109" s="1259" t="s">
        <v>1588</v>
      </c>
      <c r="F109" s="953" t="s">
        <v>777</v>
      </c>
      <c r="G109" s="129" t="s">
        <v>1014</v>
      </c>
      <c r="H109" s="1016"/>
      <c r="I109" s="1016"/>
      <c r="J109" s="1016"/>
      <c r="K109" s="953"/>
      <c r="L109" s="1016"/>
      <c r="M109" s="1016"/>
      <c r="N109" s="192">
        <f>SUM(L109:M109)</f>
        <v>0</v>
      </c>
      <c r="O109" s="134"/>
      <c r="P109" s="134"/>
      <c r="Q109" s="134"/>
      <c r="R109" s="134"/>
      <c r="S109" s="313"/>
      <c r="T109" s="313"/>
      <c r="U109" s="134"/>
      <c r="V109" s="134"/>
      <c r="W109" s="134"/>
      <c r="X109" s="134"/>
      <c r="Y109" s="959"/>
      <c r="Z109" s="959"/>
      <c r="AA109" s="959"/>
      <c r="AB109" s="959"/>
      <c r="AC109" s="75">
        <f>L109+P109+S109+V109</f>
        <v>0</v>
      </c>
      <c r="AD109" s="75">
        <f t="shared" ref="AD109" si="56">M109+Q109+T109+W109</f>
        <v>0</v>
      </c>
      <c r="AE109" s="192">
        <f>SUM(AC109:AD109)</f>
        <v>0</v>
      </c>
      <c r="AF109" s="1166"/>
      <c r="AG109" s="1172"/>
      <c r="AH109" s="1172"/>
      <c r="AI109" s="1172"/>
    </row>
    <row r="110" spans="1:36" ht="8.1" customHeight="1" x14ac:dyDescent="0.2">
      <c r="A110" s="925"/>
      <c r="B110" s="945"/>
      <c r="C110" s="1021"/>
      <c r="D110" s="945"/>
      <c r="E110" s="1259"/>
      <c r="F110" s="953"/>
      <c r="G110" s="953"/>
      <c r="H110" s="1016"/>
      <c r="I110" s="1016"/>
      <c r="J110" s="1016"/>
      <c r="K110" s="953"/>
      <c r="L110" s="1016"/>
      <c r="M110" s="1016"/>
      <c r="N110" s="1016"/>
      <c r="O110" s="1016"/>
      <c r="P110" s="1016"/>
      <c r="Q110" s="1016"/>
      <c r="R110" s="1016"/>
      <c r="S110" s="1016"/>
      <c r="T110" s="1016"/>
      <c r="U110" s="1016"/>
      <c r="V110" s="1016"/>
      <c r="W110" s="1016"/>
      <c r="X110" s="1021"/>
      <c r="Y110" s="1021"/>
      <c r="Z110" s="1021"/>
      <c r="AA110" s="1021"/>
      <c r="AB110" s="1021"/>
      <c r="AC110" s="1016"/>
      <c r="AD110" s="1016"/>
      <c r="AE110" s="1016"/>
      <c r="AF110" s="1166"/>
      <c r="AG110" s="1172"/>
      <c r="AH110" s="1172"/>
      <c r="AI110" s="1172"/>
    </row>
    <row r="111" spans="1:36" x14ac:dyDescent="0.2">
      <c r="A111" s="925"/>
      <c r="B111" s="960" t="s">
        <v>238</v>
      </c>
      <c r="C111" s="960" t="s">
        <v>458</v>
      </c>
      <c r="D111" s="979" t="s">
        <v>864</v>
      </c>
      <c r="E111" s="1274"/>
      <c r="F111" s="953" t="s">
        <v>983</v>
      </c>
      <c r="G111" s="1009"/>
      <c r="H111" s="991">
        <f>SUM(H109:H110)</f>
        <v>0</v>
      </c>
      <c r="I111" s="991">
        <f>SUM(I109:I110)</f>
        <v>0</v>
      </c>
      <c r="J111" s="991">
        <f>SUM(J109:J110)</f>
        <v>0</v>
      </c>
      <c r="K111" s="1009"/>
      <c r="L111" s="991">
        <f>SUM(L109:L110)</f>
        <v>0</v>
      </c>
      <c r="M111" s="991">
        <f>SUM(M109:M110)</f>
        <v>0</v>
      </c>
      <c r="N111" s="991">
        <f>SUM(N109:N110)</f>
        <v>0</v>
      </c>
      <c r="O111" s="991"/>
      <c r="P111" s="991">
        <f>SUM(P109:P110)</f>
        <v>0</v>
      </c>
      <c r="Q111" s="991">
        <f>SUM(Q109:Q110)</f>
        <v>0</v>
      </c>
      <c r="R111" s="991"/>
      <c r="S111" s="991">
        <f>SUM(S109:S110)</f>
        <v>0</v>
      </c>
      <c r="T111" s="991">
        <f>SUM(T109:T110)</f>
        <v>0</v>
      </c>
      <c r="U111" s="991"/>
      <c r="V111" s="991">
        <f>SUM(V109:V110)</f>
        <v>0</v>
      </c>
      <c r="W111" s="991">
        <f>SUM(W109:W110)</f>
        <v>0</v>
      </c>
      <c r="X111" s="991"/>
      <c r="Y111" s="1023">
        <f>SUM(Y109:Y110)</f>
        <v>0</v>
      </c>
      <c r="Z111" s="1023">
        <f>SUM(Z109:Z110)</f>
        <v>0</v>
      </c>
      <c r="AA111" s="1023">
        <f>SUM(AA109:AA110)</f>
        <v>0</v>
      </c>
      <c r="AB111" s="991"/>
      <c r="AC111" s="991">
        <f>SUM(AC109:AC110)</f>
        <v>0</v>
      </c>
      <c r="AD111" s="991">
        <f>SUM(AD109:AD110)</f>
        <v>0</v>
      </c>
      <c r="AE111" s="991">
        <f>SUM(AE109:AE110)</f>
        <v>0</v>
      </c>
      <c r="AF111" s="991"/>
      <c r="AG111" s="1023">
        <f>SUM(AG109:AG110)</f>
        <v>0</v>
      </c>
      <c r="AH111" s="1023">
        <f>SUM(AH109:AH110)</f>
        <v>0</v>
      </c>
      <c r="AI111" s="1023">
        <f>SUM(AI109:AI110)</f>
        <v>0</v>
      </c>
      <c r="AJ111"/>
    </row>
    <row r="112" spans="1:36" x14ac:dyDescent="0.2">
      <c r="A112" s="925"/>
      <c r="B112" s="945"/>
      <c r="C112" s="1021"/>
      <c r="D112" s="945"/>
      <c r="E112" s="1259"/>
      <c r="F112" s="953"/>
      <c r="G112" s="953"/>
      <c r="H112" s="1016"/>
      <c r="I112" s="1016"/>
      <c r="J112" s="1016"/>
      <c r="K112" s="953"/>
      <c r="L112" s="1016"/>
      <c r="M112" s="1016"/>
      <c r="N112" s="1016"/>
      <c r="O112" s="1016"/>
      <c r="P112" s="1016"/>
      <c r="Q112" s="1016"/>
      <c r="R112" s="1016"/>
      <c r="S112" s="1016"/>
      <c r="T112" s="1016"/>
      <c r="U112" s="1016"/>
      <c r="V112" s="1016"/>
      <c r="W112" s="1016"/>
      <c r="X112" s="1021"/>
      <c r="Y112" s="1021"/>
      <c r="Z112" s="1021"/>
      <c r="AA112" s="1021"/>
      <c r="AB112" s="1021"/>
      <c r="AC112" s="1016"/>
      <c r="AD112" s="1016"/>
      <c r="AE112" s="1016"/>
      <c r="AF112" s="1166"/>
      <c r="AG112" s="1172"/>
      <c r="AH112" s="1172"/>
      <c r="AI112" s="1172"/>
    </row>
    <row r="113" spans="1:35" x14ac:dyDescent="0.2">
      <c r="A113" s="301"/>
      <c r="B113" s="105" t="s">
        <v>1042</v>
      </c>
      <c r="C113" s="105"/>
      <c r="D113" s="52"/>
      <c r="E113" s="639"/>
      <c r="F113" s="56"/>
      <c r="G113" s="151"/>
      <c r="H113" s="151">
        <f t="shared" ref="H113:N113" si="57">H64+H66+H76+H101+H105+H111</f>
        <v>12430</v>
      </c>
      <c r="I113" s="151">
        <f t="shared" si="57"/>
        <v>0</v>
      </c>
      <c r="J113" s="151">
        <f t="shared" si="57"/>
        <v>12340</v>
      </c>
      <c r="K113" s="151">
        <f t="shared" si="57"/>
        <v>0</v>
      </c>
      <c r="L113" s="151">
        <f t="shared" si="57"/>
        <v>0</v>
      </c>
      <c r="M113" s="151">
        <f t="shared" si="57"/>
        <v>0</v>
      </c>
      <c r="N113" s="151">
        <f t="shared" si="57"/>
        <v>0</v>
      </c>
      <c r="O113" s="151"/>
      <c r="P113" s="151">
        <f>P64+P66+P76+P101+P105+P111</f>
        <v>0</v>
      </c>
      <c r="Q113" s="151">
        <f>Q64+Q66+Q76+Q101+Q105+Q111</f>
        <v>0</v>
      </c>
      <c r="R113" s="151"/>
      <c r="S113" s="151">
        <f>S64+S66+S76+S101+S105+S111</f>
        <v>0</v>
      </c>
      <c r="T113" s="151">
        <f>T64+T66+T76+T101+T105+T111</f>
        <v>0</v>
      </c>
      <c r="U113" s="151"/>
      <c r="V113" s="151">
        <f t="shared" ref="V113:AI113" si="58">V64+V66+V76+V101+V105+V111</f>
        <v>0</v>
      </c>
      <c r="W113" s="151">
        <f t="shared" si="58"/>
        <v>0</v>
      </c>
      <c r="X113" s="151">
        <f t="shared" si="58"/>
        <v>0</v>
      </c>
      <c r="Y113" s="151">
        <f t="shared" si="58"/>
        <v>0</v>
      </c>
      <c r="Z113" s="151">
        <f t="shared" si="58"/>
        <v>0</v>
      </c>
      <c r="AA113" s="151">
        <f t="shared" si="58"/>
        <v>0</v>
      </c>
      <c r="AB113" s="151">
        <f t="shared" si="58"/>
        <v>0</v>
      </c>
      <c r="AC113" s="151">
        <f t="shared" si="58"/>
        <v>0</v>
      </c>
      <c r="AD113" s="151">
        <f t="shared" si="58"/>
        <v>0</v>
      </c>
      <c r="AE113" s="151">
        <f t="shared" si="58"/>
        <v>0</v>
      </c>
      <c r="AF113" s="151">
        <f t="shared" si="58"/>
        <v>0</v>
      </c>
      <c r="AG113" s="151">
        <f t="shared" si="58"/>
        <v>0</v>
      </c>
      <c r="AH113" s="151">
        <f t="shared" si="58"/>
        <v>0</v>
      </c>
      <c r="AI113" s="151">
        <f t="shared" si="58"/>
        <v>0</v>
      </c>
    </row>
    <row r="114" spans="1:35" hidden="1" x14ac:dyDescent="0.2">
      <c r="A114" s="301"/>
      <c r="B114" s="52"/>
      <c r="C114" s="105"/>
      <c r="D114" s="52"/>
      <c r="E114" s="639"/>
      <c r="F114" s="56"/>
      <c r="G114" s="953"/>
      <c r="H114" s="1016"/>
      <c r="I114" s="1016"/>
      <c r="J114" s="1016"/>
      <c r="K114" s="953"/>
      <c r="L114" s="151"/>
      <c r="M114" s="151"/>
      <c r="N114" s="151"/>
      <c r="O114" s="151"/>
      <c r="P114" s="151"/>
      <c r="Q114" s="151"/>
      <c r="R114" s="151"/>
      <c r="S114" s="151"/>
      <c r="T114" s="151"/>
      <c r="U114" s="151"/>
      <c r="V114" s="151"/>
      <c r="W114" s="151"/>
      <c r="X114" s="105"/>
      <c r="Y114" s="1021"/>
      <c r="Z114" s="1021"/>
      <c r="AA114" s="1021"/>
      <c r="AB114" s="1021"/>
      <c r="AC114" s="151"/>
      <c r="AD114" s="151"/>
      <c r="AE114" s="151"/>
      <c r="AF114" s="1166"/>
      <c r="AG114" s="1172"/>
      <c r="AH114" s="1172"/>
      <c r="AI114" s="1172"/>
    </row>
    <row r="115" spans="1:35" x14ac:dyDescent="0.2">
      <c r="A115" s="306"/>
      <c r="B115" s="305"/>
      <c r="C115" s="320"/>
      <c r="D115" s="305"/>
      <c r="E115" s="1287"/>
      <c r="F115" s="310"/>
      <c r="G115" s="310"/>
      <c r="H115" s="1016"/>
      <c r="I115" s="1016"/>
      <c r="J115" s="1016"/>
      <c r="K115" s="310"/>
      <c r="L115" s="311"/>
      <c r="M115" s="311"/>
      <c r="N115" s="311"/>
      <c r="O115" s="311"/>
      <c r="P115" s="311"/>
      <c r="Q115" s="311"/>
      <c r="R115" s="311"/>
      <c r="S115" s="311"/>
      <c r="T115" s="311"/>
      <c r="U115" s="311"/>
      <c r="V115" s="311"/>
      <c r="W115" s="311"/>
      <c r="X115" s="320"/>
      <c r="Y115" s="320"/>
      <c r="Z115" s="320"/>
      <c r="AA115" s="320"/>
      <c r="AB115" s="320"/>
      <c r="AC115" s="311"/>
      <c r="AD115" s="311"/>
      <c r="AE115" s="311"/>
      <c r="AF115" s="1166"/>
      <c r="AG115" s="1172"/>
      <c r="AH115" s="1172"/>
      <c r="AI115" s="1172"/>
    </row>
    <row r="116" spans="1:35" ht="12.75" customHeight="1" x14ac:dyDescent="0.2">
      <c r="A116" s="301"/>
      <c r="B116" s="52"/>
      <c r="C116" s="105"/>
      <c r="D116" s="52"/>
      <c r="E116" s="639"/>
      <c r="F116" s="56"/>
      <c r="G116" s="953"/>
      <c r="H116" s="1016"/>
      <c r="I116" s="1016"/>
      <c r="J116" s="1016"/>
      <c r="K116" s="953"/>
      <c r="L116" s="151"/>
      <c r="M116" s="151"/>
      <c r="N116" s="151"/>
      <c r="O116" s="151"/>
      <c r="P116" s="151"/>
      <c r="Q116" s="151"/>
      <c r="R116" s="151"/>
      <c r="S116" s="151"/>
      <c r="T116" s="151"/>
      <c r="U116" s="151"/>
      <c r="V116" s="151"/>
      <c r="W116" s="151"/>
      <c r="X116" s="105"/>
      <c r="Y116" s="1021"/>
      <c r="Z116" s="1021"/>
      <c r="AA116" s="1021"/>
      <c r="AB116" s="1021"/>
      <c r="AC116" s="151"/>
      <c r="AD116" s="151"/>
      <c r="AE116" s="151"/>
      <c r="AF116" s="1166"/>
      <c r="AG116" s="1172"/>
      <c r="AH116" s="1172"/>
      <c r="AI116" s="1172"/>
    </row>
    <row r="117" spans="1:35" x14ac:dyDescent="0.2">
      <c r="A117" s="128"/>
      <c r="B117" s="613"/>
      <c r="C117" s="619" t="s">
        <v>1031</v>
      </c>
      <c r="D117" s="129"/>
      <c r="E117" s="1261"/>
      <c r="F117" s="129"/>
      <c r="G117" s="927"/>
      <c r="H117" s="1016"/>
      <c r="I117" s="1016"/>
      <c r="J117" s="1016"/>
      <c r="K117" s="927"/>
      <c r="L117" s="228"/>
      <c r="M117" s="228"/>
      <c r="N117" s="228"/>
      <c r="O117" s="343"/>
      <c r="P117" s="343"/>
      <c r="Q117" s="343"/>
      <c r="R117" s="343"/>
      <c r="S117" s="343"/>
      <c r="T117" s="343"/>
      <c r="U117" s="343"/>
      <c r="V117" s="343"/>
      <c r="W117" s="343"/>
      <c r="X117" s="343"/>
      <c r="Y117" s="1005"/>
      <c r="Z117" s="1005"/>
      <c r="AA117" s="1005"/>
      <c r="AB117" s="1005"/>
      <c r="AC117" s="228"/>
      <c r="AD117" s="228"/>
      <c r="AE117" s="228"/>
      <c r="AF117" s="1166"/>
      <c r="AG117" s="1172"/>
      <c r="AH117" s="1172"/>
      <c r="AI117" s="1172"/>
    </row>
    <row r="118" spans="1:35" x14ac:dyDescent="0.2">
      <c r="A118" s="128"/>
      <c r="B118" s="615" t="s">
        <v>1550</v>
      </c>
      <c r="C118" s="175" t="s">
        <v>1651</v>
      </c>
      <c r="D118" s="129"/>
      <c r="E118" s="1261"/>
      <c r="F118" s="129"/>
      <c r="G118" s="927"/>
      <c r="H118" s="1016"/>
      <c r="I118" s="1016"/>
      <c r="J118" s="1016"/>
      <c r="K118" s="927"/>
      <c r="L118" s="228"/>
      <c r="M118" s="228"/>
      <c r="N118" s="228"/>
      <c r="O118" s="343"/>
      <c r="P118" s="343"/>
      <c r="Q118" s="343"/>
      <c r="R118" s="343"/>
      <c r="S118" s="343"/>
      <c r="T118" s="343"/>
      <c r="U118" s="343"/>
      <c r="V118" s="343"/>
      <c r="W118" s="343"/>
      <c r="X118" s="343"/>
      <c r="Y118" s="1005"/>
      <c r="Z118" s="1005"/>
      <c r="AA118" s="1005"/>
      <c r="AB118" s="1005"/>
      <c r="AC118" s="228"/>
      <c r="AD118" s="228"/>
      <c r="AE118" s="228"/>
      <c r="AF118" s="1166"/>
      <c r="AG118" s="1172"/>
      <c r="AH118" s="1172"/>
      <c r="AI118" s="1172"/>
    </row>
    <row r="119" spans="1:35" x14ac:dyDescent="0.2">
      <c r="A119" s="128"/>
      <c r="B119" s="128"/>
      <c r="C119" s="343"/>
      <c r="D119" s="129"/>
      <c r="E119" s="1261"/>
      <c r="F119" s="129"/>
      <c r="G119" s="927"/>
      <c r="H119" s="1016"/>
      <c r="I119" s="1016"/>
      <c r="J119" s="1016"/>
      <c r="K119" s="927"/>
      <c r="L119" s="228"/>
      <c r="M119" s="228"/>
      <c r="N119" s="228"/>
      <c r="O119" s="343"/>
      <c r="P119" s="343"/>
      <c r="Q119" s="343"/>
      <c r="R119" s="343"/>
      <c r="S119" s="343"/>
      <c r="T119" s="343"/>
      <c r="U119" s="343"/>
      <c r="V119" s="343"/>
      <c r="W119" s="343"/>
      <c r="X119" s="343"/>
      <c r="Y119" s="1005"/>
      <c r="Z119" s="1005"/>
      <c r="AA119" s="1005"/>
      <c r="AB119" s="1005"/>
      <c r="AC119" s="228"/>
      <c r="AD119" s="228"/>
      <c r="AE119" s="228"/>
      <c r="AF119" s="1166"/>
      <c r="AG119" s="1172"/>
      <c r="AH119" s="1172"/>
      <c r="AI119" s="1172"/>
    </row>
    <row r="120" spans="1:35" x14ac:dyDescent="0.2">
      <c r="A120" s="301"/>
      <c r="B120" s="345" t="s">
        <v>8</v>
      </c>
      <c r="C120" s="341" t="s">
        <v>126</v>
      </c>
      <c r="D120" s="129"/>
      <c r="E120" s="1261"/>
      <c r="F120" s="129"/>
      <c r="G120" s="927"/>
      <c r="H120" s="1016"/>
      <c r="I120" s="1016"/>
      <c r="J120" s="1016"/>
      <c r="K120" s="927"/>
      <c r="L120" s="344"/>
      <c r="M120" s="344"/>
      <c r="N120" s="344"/>
      <c r="O120" s="344"/>
      <c r="P120" s="344"/>
      <c r="Q120" s="344"/>
      <c r="R120" s="344"/>
      <c r="S120" s="344"/>
      <c r="T120" s="344"/>
      <c r="U120" s="344"/>
      <c r="V120" s="344"/>
      <c r="W120" s="344"/>
      <c r="X120" s="344"/>
      <c r="Y120" s="1167"/>
      <c r="Z120" s="1167"/>
      <c r="AA120" s="1167"/>
      <c r="AB120" s="1167"/>
      <c r="AC120" s="174"/>
      <c r="AD120" s="174"/>
      <c r="AE120" s="174"/>
      <c r="AF120" s="1166"/>
      <c r="AG120" s="1172"/>
      <c r="AH120" s="1172"/>
      <c r="AI120" s="1172"/>
    </row>
    <row r="121" spans="1:35" x14ac:dyDescent="0.2">
      <c r="A121" s="52"/>
      <c r="B121" s="52"/>
      <c r="C121" s="94"/>
      <c r="D121" s="56"/>
      <c r="E121" s="639"/>
      <c r="F121" s="56"/>
      <c r="G121" s="953"/>
      <c r="H121" s="1016"/>
      <c r="I121" s="1016"/>
      <c r="J121" s="1016"/>
      <c r="K121" s="953"/>
      <c r="L121" s="37"/>
      <c r="M121" s="37"/>
      <c r="N121" s="37"/>
      <c r="O121" s="94"/>
      <c r="P121" s="94"/>
      <c r="Q121" s="94"/>
      <c r="R121" s="94"/>
      <c r="S121" s="94"/>
      <c r="T121" s="94"/>
      <c r="U121" s="94"/>
      <c r="V121" s="94"/>
      <c r="W121" s="94"/>
      <c r="X121" s="94"/>
      <c r="Y121" s="952"/>
      <c r="Z121" s="952"/>
      <c r="AA121" s="952"/>
      <c r="AB121" s="952"/>
      <c r="AC121" s="37"/>
      <c r="AD121" s="37"/>
      <c r="AE121" s="37"/>
      <c r="AF121" s="1166"/>
      <c r="AG121" s="1172"/>
      <c r="AH121" s="1172"/>
      <c r="AI121" s="1172"/>
    </row>
    <row r="122" spans="1:35" x14ac:dyDescent="0.2">
      <c r="A122" s="301" t="s">
        <v>824</v>
      </c>
      <c r="B122" s="52" t="s">
        <v>546</v>
      </c>
      <c r="C122" s="52" t="s">
        <v>1018</v>
      </c>
      <c r="D122" s="56" t="s">
        <v>923</v>
      </c>
      <c r="E122" s="639" t="s">
        <v>1611</v>
      </c>
      <c r="F122" s="56" t="s">
        <v>993</v>
      </c>
      <c r="G122" s="953" t="s">
        <v>1014</v>
      </c>
      <c r="H122" s="1016"/>
      <c r="I122" s="1016"/>
      <c r="J122" s="1016"/>
      <c r="K122" s="953"/>
      <c r="L122" s="75">
        <v>0</v>
      </c>
      <c r="M122" s="37"/>
      <c r="N122" s="192">
        <f>SUM(L122:M122)</f>
        <v>0</v>
      </c>
      <c r="O122" s="94"/>
      <c r="P122" s="94"/>
      <c r="Q122" s="94"/>
      <c r="R122" s="94"/>
      <c r="S122" s="510"/>
      <c r="T122" s="94"/>
      <c r="U122" s="94"/>
      <c r="V122" s="315"/>
      <c r="W122" s="37"/>
      <c r="X122" s="94"/>
      <c r="Y122" s="952"/>
      <c r="Z122" s="952"/>
      <c r="AA122" s="952"/>
      <c r="AB122" s="952"/>
      <c r="AC122" s="145">
        <f>L122+P122+S122+V122</f>
        <v>0</v>
      </c>
      <c r="AD122" s="66"/>
      <c r="AE122" s="66">
        <f>SUM(AC122:AD122)</f>
        <v>0</v>
      </c>
      <c r="AF122" s="1166"/>
      <c r="AG122" s="1172"/>
      <c r="AH122" s="1172"/>
      <c r="AI122" s="1172"/>
    </row>
    <row r="123" spans="1:35" x14ac:dyDescent="0.2">
      <c r="A123" s="301" t="s">
        <v>824</v>
      </c>
      <c r="B123" s="52" t="s">
        <v>509</v>
      </c>
      <c r="C123" s="27" t="s">
        <v>1017</v>
      </c>
      <c r="D123" s="56" t="s">
        <v>854</v>
      </c>
      <c r="E123" s="639" t="s">
        <v>1619</v>
      </c>
      <c r="F123" s="56" t="s">
        <v>978</v>
      </c>
      <c r="G123" s="953" t="s">
        <v>1014</v>
      </c>
      <c r="H123" s="1016"/>
      <c r="I123" s="1016"/>
      <c r="J123" s="1016"/>
      <c r="K123" s="953"/>
      <c r="L123" s="75"/>
      <c r="M123" s="37"/>
      <c r="N123" s="192">
        <f>SUM(L123:M123)</f>
        <v>0</v>
      </c>
      <c r="O123" s="94"/>
      <c r="P123" s="94"/>
      <c r="Q123" s="94"/>
      <c r="R123" s="94"/>
      <c r="S123" s="510"/>
      <c r="T123" s="94"/>
      <c r="U123" s="94"/>
      <c r="V123" s="315"/>
      <c r="W123" s="37"/>
      <c r="X123" s="94"/>
      <c r="Y123" s="952"/>
      <c r="Z123" s="952"/>
      <c r="AA123" s="952"/>
      <c r="AB123" s="952"/>
      <c r="AC123" s="145">
        <f>L123+P123+S123+V123</f>
        <v>0</v>
      </c>
      <c r="AD123" s="66"/>
      <c r="AE123" s="66">
        <f>SUM(AC123:AD123)</f>
        <v>0</v>
      </c>
      <c r="AF123" s="1166"/>
      <c r="AG123" s="1172"/>
      <c r="AH123" s="1172"/>
      <c r="AI123" s="1172"/>
    </row>
    <row r="124" spans="1:35" x14ac:dyDescent="0.2">
      <c r="A124" s="301" t="s">
        <v>824</v>
      </c>
      <c r="B124" s="52" t="s">
        <v>258</v>
      </c>
      <c r="C124" s="95" t="s">
        <v>452</v>
      </c>
      <c r="D124" s="56" t="s">
        <v>907</v>
      </c>
      <c r="E124" s="639" t="s">
        <v>1665</v>
      </c>
      <c r="F124" s="56" t="s">
        <v>978</v>
      </c>
      <c r="G124" s="953" t="s">
        <v>1014</v>
      </c>
      <c r="H124" s="1016"/>
      <c r="I124" s="1016"/>
      <c r="J124" s="1016"/>
      <c r="K124" s="953"/>
      <c r="L124" s="75"/>
      <c r="M124" s="37"/>
      <c r="N124" s="192">
        <f>SUM(L124:M124)</f>
        <v>0</v>
      </c>
      <c r="O124" s="94"/>
      <c r="P124" s="94"/>
      <c r="Q124" s="94"/>
      <c r="R124" s="94"/>
      <c r="S124" s="510"/>
      <c r="T124" s="94"/>
      <c r="U124" s="94"/>
      <c r="V124" s="315"/>
      <c r="W124" s="37"/>
      <c r="X124" s="94"/>
      <c r="Y124" s="952"/>
      <c r="Z124" s="952"/>
      <c r="AA124" s="952"/>
      <c r="AB124" s="952"/>
      <c r="AC124" s="145">
        <f>L124+P124+S124+V124</f>
        <v>0</v>
      </c>
      <c r="AD124" s="66"/>
      <c r="AE124" s="66">
        <f>SUM(AC124:AD124)</f>
        <v>0</v>
      </c>
      <c r="AF124" s="1166"/>
      <c r="AG124" s="1172"/>
      <c r="AH124" s="1172"/>
      <c r="AI124" s="1172"/>
    </row>
    <row r="125" spans="1:35" ht="12.75" customHeight="1" x14ac:dyDescent="0.2">
      <c r="A125" s="307"/>
      <c r="B125" s="52"/>
      <c r="C125" s="94"/>
      <c r="D125" s="56"/>
      <c r="E125" s="639"/>
      <c r="F125" s="56"/>
      <c r="G125" s="953"/>
      <c r="H125" s="1016"/>
      <c r="I125" s="1016"/>
      <c r="J125" s="1016"/>
      <c r="K125" s="953"/>
      <c r="L125" s="37"/>
      <c r="M125" s="37"/>
      <c r="N125" s="37"/>
      <c r="O125" s="94"/>
      <c r="P125" s="94"/>
      <c r="Q125" s="94"/>
      <c r="R125" s="94"/>
      <c r="S125" s="94"/>
      <c r="T125" s="94"/>
      <c r="U125" s="94"/>
      <c r="V125" s="37"/>
      <c r="W125" s="37"/>
      <c r="X125" s="94"/>
      <c r="Y125" s="952"/>
      <c r="Z125" s="952"/>
      <c r="AA125" s="952"/>
      <c r="AB125" s="952"/>
      <c r="AC125" s="37"/>
      <c r="AD125" s="37"/>
      <c r="AE125" s="37"/>
      <c r="AF125" s="1166"/>
      <c r="AG125" s="1172"/>
      <c r="AH125" s="1172"/>
      <c r="AI125" s="1172"/>
    </row>
    <row r="126" spans="1:35" x14ac:dyDescent="0.2">
      <c r="A126" s="307"/>
      <c r="B126" s="52"/>
      <c r="C126" s="139" t="s">
        <v>2</v>
      </c>
      <c r="D126" s="56"/>
      <c r="E126" s="639"/>
      <c r="F126" s="56"/>
      <c r="G126" s="953"/>
      <c r="H126" s="1016"/>
      <c r="I126" s="1016"/>
      <c r="J126" s="1016"/>
      <c r="K126" s="953"/>
      <c r="L126" s="151">
        <f>SUM(L122:L125)</f>
        <v>0</v>
      </c>
      <c r="M126" s="37"/>
      <c r="N126" s="151">
        <f>SUM(N122:N125)</f>
        <v>0</v>
      </c>
      <c r="O126" s="94"/>
      <c r="P126" s="151">
        <f>SUM(P122:P125)</f>
        <v>0</v>
      </c>
      <c r="Q126" s="94"/>
      <c r="R126" s="94"/>
      <c r="S126" s="37">
        <f>SUM(S122:S125)</f>
        <v>0</v>
      </c>
      <c r="T126" s="94"/>
      <c r="U126" s="94"/>
      <c r="V126" s="312">
        <f>SUM(V122:V125)</f>
        <v>0</v>
      </c>
      <c r="W126" s="37"/>
      <c r="X126" s="94"/>
      <c r="Y126" s="952"/>
      <c r="Z126" s="952"/>
      <c r="AA126" s="952"/>
      <c r="AB126" s="952"/>
      <c r="AC126" s="37">
        <f>SUM(AC122:AC125)</f>
        <v>0</v>
      </c>
      <c r="AD126" s="37"/>
      <c r="AE126" s="37">
        <f>SUM(AC126:AD126)</f>
        <v>0</v>
      </c>
      <c r="AF126" s="1166"/>
      <c r="AG126" s="1172"/>
      <c r="AH126" s="1172"/>
      <c r="AI126" s="1172"/>
    </row>
    <row r="127" spans="1:35" x14ac:dyDescent="0.2">
      <c r="A127" s="307"/>
      <c r="B127" s="52"/>
      <c r="C127" s="94"/>
      <c r="D127" s="56"/>
      <c r="E127" s="639"/>
      <c r="F127" s="56"/>
      <c r="G127" s="953"/>
      <c r="H127" s="1016"/>
      <c r="I127" s="1016"/>
      <c r="J127" s="1016"/>
      <c r="K127" s="953"/>
      <c r="L127" s="37"/>
      <c r="M127" s="37"/>
      <c r="N127" s="37"/>
      <c r="O127" s="94"/>
      <c r="P127" s="94"/>
      <c r="Q127" s="94"/>
      <c r="R127" s="94"/>
      <c r="S127" s="94"/>
      <c r="T127" s="94"/>
      <c r="U127" s="94"/>
      <c r="V127" s="37"/>
      <c r="W127" s="37"/>
      <c r="X127" s="94"/>
      <c r="Y127" s="952"/>
      <c r="Z127" s="952"/>
      <c r="AA127" s="952"/>
      <c r="AB127" s="952"/>
      <c r="AC127" s="37"/>
      <c r="AD127" s="37"/>
      <c r="AE127" s="37"/>
      <c r="AF127" s="1166"/>
      <c r="AG127" s="1172"/>
      <c r="AH127" s="1172"/>
      <c r="AI127" s="1172"/>
    </row>
    <row r="128" spans="1:35" x14ac:dyDescent="0.2">
      <c r="A128" s="307" t="s">
        <v>824</v>
      </c>
      <c r="B128" s="65" t="s">
        <v>288</v>
      </c>
      <c r="C128" s="65" t="s">
        <v>1527</v>
      </c>
      <c r="D128" s="56" t="s">
        <v>851</v>
      </c>
      <c r="E128" s="639" t="s">
        <v>1666</v>
      </c>
      <c r="F128" s="56" t="s">
        <v>775</v>
      </c>
      <c r="G128" s="56" t="s">
        <v>789</v>
      </c>
      <c r="H128" s="38"/>
      <c r="I128" s="955"/>
      <c r="J128" s="153"/>
      <c r="K128" s="953"/>
      <c r="L128" s="955"/>
      <c r="M128" s="955"/>
      <c r="N128" s="35">
        <f t="shared" ref="N128" si="59">SUM(L128:M128)</f>
        <v>0</v>
      </c>
      <c r="O128" s="52"/>
      <c r="P128" s="175"/>
      <c r="Q128" s="175"/>
      <c r="R128" s="52"/>
      <c r="S128" s="175"/>
      <c r="T128" s="510"/>
      <c r="U128" s="52"/>
      <c r="V128" s="75"/>
      <c r="W128" s="76"/>
      <c r="X128" s="152"/>
      <c r="Y128" s="677">
        <f t="shared" ref="Y128" si="60">L128+P128+S128+V128</f>
        <v>0</v>
      </c>
      <c r="Z128" s="677">
        <f t="shared" ref="Z128" si="61">M128+Q128+T128+W128</f>
        <v>0</v>
      </c>
      <c r="AA128" s="677">
        <f t="shared" ref="AA128" si="62">SUM(Y128:Z128)</f>
        <v>0</v>
      </c>
      <c r="AB128" s="152"/>
      <c r="AC128" s="35"/>
      <c r="AD128" s="35">
        <f t="shared" ref="AD128" si="63">M128+Q128+T128+W128</f>
        <v>0</v>
      </c>
      <c r="AE128" s="59">
        <f t="shared" ref="AE128" si="64">SUM(AC128:AD128)</f>
        <v>0</v>
      </c>
      <c r="AF128" s="1166"/>
      <c r="AG128" s="1172"/>
      <c r="AH128" s="1172"/>
      <c r="AI128" s="1172"/>
    </row>
    <row r="129" spans="1:35" ht="12.75" customHeight="1" x14ac:dyDescent="0.2">
      <c r="A129" s="951"/>
      <c r="B129" s="984"/>
      <c r="C129" s="984"/>
      <c r="D129" s="954"/>
      <c r="E129" s="1273"/>
      <c r="F129" s="954"/>
      <c r="G129" s="953"/>
      <c r="H129" s="38"/>
      <c r="I129" s="955"/>
      <c r="J129" s="153"/>
      <c r="K129" s="953"/>
      <c r="L129" s="955"/>
      <c r="M129" s="955"/>
      <c r="N129" s="955"/>
      <c r="O129" s="955"/>
      <c r="P129" s="955"/>
      <c r="Q129" s="955"/>
      <c r="R129" s="955"/>
      <c r="S129" s="955"/>
      <c r="T129" s="955"/>
      <c r="U129" s="955"/>
      <c r="V129" s="955"/>
      <c r="W129" s="955"/>
      <c r="X129" s="955"/>
      <c r="Y129" s="983"/>
      <c r="Z129" s="983"/>
      <c r="AA129" s="983"/>
      <c r="AB129" s="955"/>
      <c r="AC129" s="955"/>
      <c r="AD129" s="955"/>
      <c r="AE129" s="955"/>
      <c r="AF129" s="1166"/>
      <c r="AG129" s="1172"/>
      <c r="AH129" s="1172"/>
      <c r="AI129" s="1172"/>
    </row>
    <row r="130" spans="1:35" x14ac:dyDescent="0.2">
      <c r="A130" s="951"/>
      <c r="B130" s="81" t="s">
        <v>288</v>
      </c>
      <c r="C130" s="81" t="s">
        <v>316</v>
      </c>
      <c r="D130" s="83" t="s">
        <v>853</v>
      </c>
      <c r="E130" s="1262"/>
      <c r="F130" s="1070" t="s">
        <v>775</v>
      </c>
      <c r="G130" s="953"/>
      <c r="H130" s="38"/>
      <c r="I130" s="955"/>
      <c r="J130" s="153"/>
      <c r="K130" s="953"/>
      <c r="L130" s="37"/>
      <c r="M130" s="37">
        <f>SUM(M128:M129)</f>
        <v>0</v>
      </c>
      <c r="N130" s="37">
        <f>SUM(N128:N129)</f>
        <v>0</v>
      </c>
      <c r="O130" s="37"/>
      <c r="P130" s="37">
        <f>SUM(P128:P129)</f>
        <v>0</v>
      </c>
      <c r="Q130" s="37">
        <f>SUM(Q128:Q129)</f>
        <v>0</v>
      </c>
      <c r="R130" s="37"/>
      <c r="S130" s="37">
        <f>SUM(S128:S129)</f>
        <v>0</v>
      </c>
      <c r="T130" s="37">
        <f>SUM(T128:T129)</f>
        <v>0</v>
      </c>
      <c r="U130" s="37"/>
      <c r="V130" s="37">
        <f>SUM(V128:V129)</f>
        <v>0</v>
      </c>
      <c r="W130" s="37">
        <f>SUM(W128:W129)</f>
        <v>0</v>
      </c>
      <c r="X130" s="37"/>
      <c r="Y130" s="682">
        <f>SUM(Y128:Y129)</f>
        <v>0</v>
      </c>
      <c r="Z130" s="682"/>
      <c r="AA130" s="682">
        <f>SUM(AA128:AA129)</f>
        <v>0</v>
      </c>
      <c r="AB130" s="37"/>
      <c r="AC130" s="37"/>
      <c r="AD130" s="37">
        <f>SUM(AD128:AD129)</f>
        <v>0</v>
      </c>
      <c r="AE130" s="37">
        <f>SUM(AE128:AE129)</f>
        <v>0</v>
      </c>
      <c r="AF130" s="1166"/>
      <c r="AG130" s="1172"/>
      <c r="AH130" s="1172"/>
      <c r="AI130" s="1172"/>
    </row>
    <row r="131" spans="1:35" x14ac:dyDescent="0.2">
      <c r="A131" s="951"/>
      <c r="B131" s="960"/>
      <c r="C131" s="984"/>
      <c r="D131" s="979"/>
      <c r="E131" s="1270"/>
      <c r="F131" s="1153"/>
      <c r="G131" s="953"/>
      <c r="H131" s="38"/>
      <c r="I131" s="955"/>
      <c r="J131" s="38"/>
      <c r="K131" s="953"/>
      <c r="L131" s="955"/>
      <c r="M131" s="955"/>
      <c r="N131" s="38"/>
      <c r="O131" s="955"/>
      <c r="P131" s="955"/>
      <c r="Q131" s="955"/>
      <c r="R131" s="955"/>
      <c r="S131" s="955"/>
      <c r="T131" s="955"/>
      <c r="U131" s="955"/>
      <c r="V131" s="955"/>
      <c r="W131" s="955"/>
      <c r="X131" s="955"/>
      <c r="Y131" s="983"/>
      <c r="Z131" s="983"/>
      <c r="AA131" s="983"/>
      <c r="AB131" s="955"/>
      <c r="AC131" s="955"/>
      <c r="AD131" s="955"/>
      <c r="AE131" s="955"/>
      <c r="AF131" s="1166"/>
      <c r="AG131" s="1172"/>
      <c r="AH131" s="1172"/>
      <c r="AI131" s="1172"/>
    </row>
    <row r="132" spans="1:35" x14ac:dyDescent="0.2">
      <c r="A132" s="301" t="s">
        <v>824</v>
      </c>
      <c r="B132" s="52" t="s">
        <v>562</v>
      </c>
      <c r="C132" s="134" t="s">
        <v>90</v>
      </c>
      <c r="D132" s="64" t="s">
        <v>908</v>
      </c>
      <c r="E132" s="639" t="s">
        <v>1564</v>
      </c>
      <c r="F132" s="134" t="s">
        <v>636</v>
      </c>
      <c r="G132" s="953" t="s">
        <v>1014</v>
      </c>
      <c r="H132" s="1016"/>
      <c r="I132" s="1016"/>
      <c r="J132" s="1016"/>
      <c r="K132" s="953"/>
      <c r="L132" s="75"/>
      <c r="M132" s="37"/>
      <c r="N132" s="192">
        <f>SUM(L132:M132)</f>
        <v>0</v>
      </c>
      <c r="O132" s="94"/>
      <c r="P132" s="94"/>
      <c r="Q132" s="94"/>
      <c r="R132" s="94"/>
      <c r="S132" s="510"/>
      <c r="T132" s="94"/>
      <c r="U132" s="94"/>
      <c r="V132" s="336"/>
      <c r="W132" s="37"/>
      <c r="X132" s="94"/>
      <c r="Y132" s="952"/>
      <c r="Z132" s="952"/>
      <c r="AA132" s="952"/>
      <c r="AB132" s="952"/>
      <c r="AC132" s="145">
        <f>L132+P132+S132+V132</f>
        <v>0</v>
      </c>
      <c r="AD132" s="66"/>
      <c r="AE132" s="66">
        <f>SUM(AC132:AD132)</f>
        <v>0</v>
      </c>
      <c r="AF132" s="1166"/>
      <c r="AG132" s="1172"/>
      <c r="AH132" s="1172"/>
      <c r="AI132" s="1172"/>
    </row>
    <row r="133" spans="1:35" hidden="1" x14ac:dyDescent="0.2">
      <c r="A133" s="301" t="s">
        <v>824</v>
      </c>
      <c r="B133" s="134" t="s">
        <v>225</v>
      </c>
      <c r="C133" s="134" t="s">
        <v>226</v>
      </c>
      <c r="D133" s="64" t="s">
        <v>910</v>
      </c>
      <c r="E133" s="639"/>
      <c r="F133" s="134" t="s">
        <v>636</v>
      </c>
      <c r="G133" s="953" t="s">
        <v>1014</v>
      </c>
      <c r="H133" s="1016"/>
      <c r="I133" s="1016"/>
      <c r="J133" s="1016"/>
      <c r="K133" s="953"/>
      <c r="L133" s="75"/>
      <c r="M133" s="37"/>
      <c r="N133" s="192">
        <f>SUM(L133:M133)</f>
        <v>0</v>
      </c>
      <c r="O133" s="94"/>
      <c r="P133" s="94"/>
      <c r="Q133" s="94"/>
      <c r="R133" s="94"/>
      <c r="S133" s="510"/>
      <c r="T133" s="94"/>
      <c r="U133" s="94"/>
      <c r="V133" s="37"/>
      <c r="W133" s="37"/>
      <c r="X133" s="94"/>
      <c r="Y133" s="952"/>
      <c r="Z133" s="952"/>
      <c r="AA133" s="952"/>
      <c r="AB133" s="952"/>
      <c r="AC133" s="145">
        <f>L133+P133+S133+V133</f>
        <v>0</v>
      </c>
      <c r="AD133" s="66"/>
      <c r="AE133" s="66">
        <f>SUM(AC133:AD133)</f>
        <v>0</v>
      </c>
      <c r="AF133" s="1166"/>
      <c r="AG133" s="1172"/>
      <c r="AH133" s="1172"/>
      <c r="AI133" s="1172"/>
    </row>
    <row r="134" spans="1:35" x14ac:dyDescent="0.2">
      <c r="A134" s="301" t="s">
        <v>824</v>
      </c>
      <c r="B134" s="134" t="s">
        <v>285</v>
      </c>
      <c r="C134" s="134" t="s">
        <v>564</v>
      </c>
      <c r="D134" s="64" t="s">
        <v>912</v>
      </c>
      <c r="E134" s="639"/>
      <c r="F134" s="134" t="s">
        <v>636</v>
      </c>
      <c r="G134" s="953" t="s">
        <v>1014</v>
      </c>
      <c r="H134" s="1016"/>
      <c r="I134" s="1016"/>
      <c r="J134" s="1016"/>
      <c r="K134" s="953"/>
      <c r="L134" s="75"/>
      <c r="M134" s="37"/>
      <c r="N134" s="192">
        <f>SUM(L134:M134)</f>
        <v>0</v>
      </c>
      <c r="O134" s="94"/>
      <c r="P134" s="94"/>
      <c r="Q134" s="94"/>
      <c r="R134" s="94"/>
      <c r="S134" s="510"/>
      <c r="T134" s="22"/>
      <c r="U134" s="94"/>
      <c r="V134" s="37"/>
      <c r="W134" s="37"/>
      <c r="X134" s="94"/>
      <c r="Y134" s="952"/>
      <c r="Z134" s="952"/>
      <c r="AA134" s="952"/>
      <c r="AB134" s="952"/>
      <c r="AC134" s="145">
        <f>L134+P134+S134+V134</f>
        <v>0</v>
      </c>
      <c r="AD134" s="66"/>
      <c r="AE134" s="66">
        <f>SUM(AC134:AD134)</f>
        <v>0</v>
      </c>
      <c r="AF134" s="1166"/>
      <c r="AG134" s="1172"/>
      <c r="AH134" s="1172"/>
      <c r="AI134" s="1172"/>
    </row>
    <row r="135" spans="1:35" ht="12.75" customHeight="1" x14ac:dyDescent="0.2">
      <c r="A135" s="307"/>
      <c r="B135" s="52"/>
      <c r="C135" s="52"/>
      <c r="D135" s="56"/>
      <c r="E135" s="639"/>
      <c r="F135" s="56"/>
      <c r="G135" s="953"/>
      <c r="H135" s="1016"/>
      <c r="I135" s="1016"/>
      <c r="J135" s="1016"/>
      <c r="K135" s="953"/>
      <c r="L135" s="37"/>
      <c r="M135" s="37"/>
      <c r="N135" s="37"/>
      <c r="O135" s="94"/>
      <c r="P135" s="94"/>
      <c r="Q135" s="94"/>
      <c r="R135" s="94"/>
      <c r="S135" s="94"/>
      <c r="T135" s="94"/>
      <c r="U135" s="94"/>
      <c r="V135" s="37"/>
      <c r="W135" s="37"/>
      <c r="X135" s="94"/>
      <c r="Y135" s="952"/>
      <c r="Z135" s="952"/>
      <c r="AA135" s="952"/>
      <c r="AB135" s="952"/>
      <c r="AC135" s="37"/>
      <c r="AD135" s="37"/>
      <c r="AE135" s="37"/>
      <c r="AF135" s="1166"/>
      <c r="AG135" s="1172"/>
      <c r="AH135" s="1172"/>
      <c r="AI135" s="1172"/>
    </row>
    <row r="136" spans="1:35" x14ac:dyDescent="0.2">
      <c r="A136" s="307"/>
      <c r="B136" s="52"/>
      <c r="C136" s="139" t="s">
        <v>563</v>
      </c>
      <c r="D136" s="56"/>
      <c r="E136" s="639"/>
      <c r="F136" s="56"/>
      <c r="G136" s="953"/>
      <c r="H136" s="1016"/>
      <c r="I136" s="1016"/>
      <c r="J136" s="1016"/>
      <c r="K136" s="953"/>
      <c r="L136" s="37">
        <f>SUM(L132:L135)</f>
        <v>0</v>
      </c>
      <c r="M136" s="37"/>
      <c r="N136" s="37">
        <f>SUM(N132:N135)</f>
        <v>0</v>
      </c>
      <c r="O136" s="94"/>
      <c r="P136" s="37">
        <f>SUM(P132:P135)</f>
        <v>0</v>
      </c>
      <c r="Q136" s="94"/>
      <c r="R136" s="94"/>
      <c r="S136" s="37">
        <f>SUM(S132:S135)</f>
        <v>0</v>
      </c>
      <c r="T136" s="94"/>
      <c r="U136" s="94"/>
      <c r="V136" s="312">
        <f>SUM(V132:V135)</f>
        <v>0</v>
      </c>
      <c r="W136" s="37"/>
      <c r="X136" s="94"/>
      <c r="Y136" s="952"/>
      <c r="Z136" s="952"/>
      <c r="AA136" s="952"/>
      <c r="AB136" s="952"/>
      <c r="AC136" s="37">
        <f>SUM(AC132:AC135)</f>
        <v>0</v>
      </c>
      <c r="AD136" s="37"/>
      <c r="AE136" s="37">
        <f>SUM(AE132:AE135)</f>
        <v>0</v>
      </c>
      <c r="AF136" s="1166"/>
      <c r="AG136" s="1172"/>
      <c r="AH136" s="1172"/>
      <c r="AI136" s="1172"/>
    </row>
    <row r="137" spans="1:35" x14ac:dyDescent="0.2">
      <c r="A137" s="307"/>
      <c r="B137" s="52"/>
      <c r="C137" s="94"/>
      <c r="D137" s="160"/>
      <c r="E137" s="639"/>
      <c r="F137" s="56"/>
      <c r="G137" s="953"/>
      <c r="H137" s="1016"/>
      <c r="I137" s="1016"/>
      <c r="J137" s="1016"/>
      <c r="K137" s="953"/>
      <c r="L137" s="37"/>
      <c r="M137" s="38"/>
      <c r="N137" s="38"/>
      <c r="O137" s="147"/>
      <c r="P137" s="147"/>
      <c r="Q137" s="147"/>
      <c r="R137" s="147"/>
      <c r="S137" s="94"/>
      <c r="T137" s="147"/>
      <c r="U137" s="147"/>
      <c r="V137" s="312"/>
      <c r="W137" s="37"/>
      <c r="X137" s="147"/>
      <c r="Y137" s="956"/>
      <c r="Z137" s="956"/>
      <c r="AA137" s="956"/>
      <c r="AB137" s="956"/>
      <c r="AC137" s="37"/>
      <c r="AD137" s="38"/>
      <c r="AE137" s="38"/>
      <c r="AF137" s="1166"/>
      <c r="AG137" s="1172"/>
      <c r="AH137" s="1172"/>
      <c r="AI137" s="1172"/>
    </row>
    <row r="138" spans="1:35" x14ac:dyDescent="0.2">
      <c r="A138" s="307" t="s">
        <v>824</v>
      </c>
      <c r="B138" s="52" t="s">
        <v>353</v>
      </c>
      <c r="C138" s="52" t="s">
        <v>131</v>
      </c>
      <c r="D138" s="56" t="s">
        <v>865</v>
      </c>
      <c r="E138" s="639" t="s">
        <v>1565</v>
      </c>
      <c r="F138" s="56" t="s">
        <v>767</v>
      </c>
      <c r="G138" s="953" t="s">
        <v>1014</v>
      </c>
      <c r="H138" s="1016"/>
      <c r="I138" s="1016"/>
      <c r="J138" s="1016"/>
      <c r="K138" s="953"/>
      <c r="L138" s="75"/>
      <c r="M138" s="76"/>
      <c r="N138" s="192">
        <f t="shared" ref="N138:N155" si="65">SUM(L138:M138)</f>
        <v>0</v>
      </c>
      <c r="O138" s="139"/>
      <c r="P138" s="1299"/>
      <c r="Q138" s="139"/>
      <c r="R138" s="139"/>
      <c r="S138" s="510"/>
      <c r="T138" s="510"/>
      <c r="U138" s="139"/>
      <c r="V138" s="315"/>
      <c r="W138" s="315"/>
      <c r="X138" s="139"/>
      <c r="Y138" s="1002"/>
      <c r="Z138" s="1002"/>
      <c r="AA138" s="1002"/>
      <c r="AB138" s="1002"/>
      <c r="AC138" s="145">
        <f t="shared" ref="AC138:AD142" si="66">L138+P138+S138+V138</f>
        <v>0</v>
      </c>
      <c r="AD138" s="145">
        <f t="shared" si="66"/>
        <v>0</v>
      </c>
      <c r="AE138" s="192">
        <f t="shared" ref="AE138:AE150" si="67">SUM(AC138:AD138)</f>
        <v>0</v>
      </c>
      <c r="AF138" s="1166"/>
      <c r="AG138" s="1172"/>
      <c r="AH138" s="1172"/>
      <c r="AI138" s="1172"/>
    </row>
    <row r="139" spans="1:35" x14ac:dyDescent="0.2">
      <c r="A139" s="307" t="s">
        <v>824</v>
      </c>
      <c r="B139" s="52" t="s">
        <v>517</v>
      </c>
      <c r="C139" s="52" t="s">
        <v>192</v>
      </c>
      <c r="D139" s="56" t="s">
        <v>866</v>
      </c>
      <c r="E139" s="639"/>
      <c r="F139" s="56" t="s">
        <v>767</v>
      </c>
      <c r="G139" s="953" t="s">
        <v>1014</v>
      </c>
      <c r="H139" s="1016"/>
      <c r="I139" s="1016"/>
      <c r="J139" s="1016"/>
      <c r="K139" s="953"/>
      <c r="L139" s="75"/>
      <c r="M139" s="76"/>
      <c r="N139" s="192">
        <f t="shared" si="65"/>
        <v>0</v>
      </c>
      <c r="O139" s="139"/>
      <c r="P139" s="139"/>
      <c r="Q139" s="139"/>
      <c r="R139" s="139"/>
      <c r="S139" s="510"/>
      <c r="T139" s="595"/>
      <c r="U139" s="139"/>
      <c r="V139" s="315"/>
      <c r="W139" s="315"/>
      <c r="X139" s="139"/>
      <c r="Y139" s="1002"/>
      <c r="Z139" s="1002"/>
      <c r="AA139" s="1002"/>
      <c r="AB139" s="1002"/>
      <c r="AC139" s="145">
        <f t="shared" si="66"/>
        <v>0</v>
      </c>
      <c r="AD139" s="145">
        <f t="shared" si="66"/>
        <v>0</v>
      </c>
      <c r="AE139" s="192">
        <f>SUM(AC139:AD139)</f>
        <v>0</v>
      </c>
      <c r="AF139" s="1166"/>
      <c r="AG139" s="1172"/>
      <c r="AH139" s="1172"/>
      <c r="AI139" s="1172"/>
    </row>
    <row r="140" spans="1:35" x14ac:dyDescent="0.2">
      <c r="A140" s="301" t="s">
        <v>824</v>
      </c>
      <c r="B140" s="52" t="s">
        <v>755</v>
      </c>
      <c r="C140" s="52" t="s">
        <v>185</v>
      </c>
      <c r="D140" s="56" t="s">
        <v>867</v>
      </c>
      <c r="E140" s="639" t="s">
        <v>1557</v>
      </c>
      <c r="F140" s="56" t="s">
        <v>767</v>
      </c>
      <c r="G140" s="953" t="s">
        <v>1014</v>
      </c>
      <c r="H140" s="1016"/>
      <c r="I140" s="1016"/>
      <c r="J140" s="1016"/>
      <c r="K140" s="953"/>
      <c r="L140" s="75"/>
      <c r="M140" s="76"/>
      <c r="N140" s="192">
        <f t="shared" si="65"/>
        <v>0</v>
      </c>
      <c r="O140" s="139"/>
      <c r="P140" s="139"/>
      <c r="Q140" s="139"/>
      <c r="R140" s="139"/>
      <c r="S140" s="510"/>
      <c r="T140" s="510"/>
      <c r="U140" s="139"/>
      <c r="V140" s="315"/>
      <c r="W140" s="315"/>
      <c r="X140" s="139"/>
      <c r="Y140" s="1002"/>
      <c r="Z140" s="1002"/>
      <c r="AA140" s="1002"/>
      <c r="AB140" s="1002"/>
      <c r="AC140" s="145">
        <f t="shared" si="66"/>
        <v>0</v>
      </c>
      <c r="AD140" s="145">
        <f t="shared" si="66"/>
        <v>0</v>
      </c>
      <c r="AE140" s="192">
        <f t="shared" si="67"/>
        <v>0</v>
      </c>
      <c r="AF140" s="1166"/>
      <c r="AG140" s="1172"/>
      <c r="AH140" s="1172"/>
      <c r="AI140" s="1172"/>
    </row>
    <row r="141" spans="1:35" x14ac:dyDescent="0.2">
      <c r="A141" s="301" t="s">
        <v>824</v>
      </c>
      <c r="B141" s="52" t="s">
        <v>117</v>
      </c>
      <c r="C141" s="52" t="s">
        <v>648</v>
      </c>
      <c r="D141" s="56" t="s">
        <v>869</v>
      </c>
      <c r="E141" s="639" t="s">
        <v>1669</v>
      </c>
      <c r="F141" s="56" t="s">
        <v>767</v>
      </c>
      <c r="G141" s="953" t="s">
        <v>1014</v>
      </c>
      <c r="H141" s="1016"/>
      <c r="I141" s="1016"/>
      <c r="J141" s="1016"/>
      <c r="K141" s="953"/>
      <c r="L141" s="75"/>
      <c r="M141" s="76"/>
      <c r="N141" s="192">
        <f t="shared" si="65"/>
        <v>0</v>
      </c>
      <c r="O141" s="139"/>
      <c r="P141" s="139"/>
      <c r="Q141" s="139"/>
      <c r="R141" s="139"/>
      <c r="S141" s="313"/>
      <c r="T141" s="595"/>
      <c r="U141" s="139"/>
      <c r="V141" s="315"/>
      <c r="W141" s="315"/>
      <c r="X141" s="139"/>
      <c r="Y141" s="1002"/>
      <c r="Z141" s="1002"/>
      <c r="AA141" s="1002"/>
      <c r="AB141" s="1002"/>
      <c r="AC141" s="145">
        <f t="shared" si="66"/>
        <v>0</v>
      </c>
      <c r="AD141" s="145">
        <f t="shared" si="66"/>
        <v>0</v>
      </c>
      <c r="AE141" s="192">
        <f t="shared" si="67"/>
        <v>0</v>
      </c>
      <c r="AF141" s="1166"/>
      <c r="AG141" s="1172"/>
      <c r="AH141" s="1172"/>
      <c r="AI141" s="1172"/>
    </row>
    <row r="142" spans="1:35" x14ac:dyDescent="0.2">
      <c r="A142" s="301" t="s">
        <v>824</v>
      </c>
      <c r="B142" s="52" t="s">
        <v>475</v>
      </c>
      <c r="C142" s="52" t="s">
        <v>363</v>
      </c>
      <c r="D142" s="56" t="s">
        <v>852</v>
      </c>
      <c r="E142" s="639" t="s">
        <v>1603</v>
      </c>
      <c r="F142" s="56" t="s">
        <v>767</v>
      </c>
      <c r="G142" s="953" t="s">
        <v>1014</v>
      </c>
      <c r="H142" s="1016"/>
      <c r="I142" s="1016"/>
      <c r="J142" s="1016"/>
      <c r="K142" s="953"/>
      <c r="L142" s="75"/>
      <c r="M142" s="76"/>
      <c r="N142" s="192">
        <f t="shared" si="65"/>
        <v>0</v>
      </c>
      <c r="O142" s="139"/>
      <c r="P142" s="1299"/>
      <c r="Q142" s="139"/>
      <c r="R142" s="139"/>
      <c r="S142" s="510"/>
      <c r="T142" s="510"/>
      <c r="U142" s="139"/>
      <c r="V142" s="315"/>
      <c r="W142" s="315"/>
      <c r="X142" s="139"/>
      <c r="Y142" s="1002"/>
      <c r="Z142" s="1002"/>
      <c r="AA142" s="1002"/>
      <c r="AB142" s="1002"/>
      <c r="AC142" s="145">
        <f t="shared" si="66"/>
        <v>0</v>
      </c>
      <c r="AD142" s="145">
        <f t="shared" si="66"/>
        <v>0</v>
      </c>
      <c r="AE142" s="192">
        <f t="shared" si="67"/>
        <v>0</v>
      </c>
      <c r="AF142" s="1166"/>
      <c r="AG142" s="1172"/>
      <c r="AH142" s="1172"/>
      <c r="AI142" s="1172"/>
    </row>
    <row r="143" spans="1:35" ht="12.75" customHeight="1" x14ac:dyDescent="0.2">
      <c r="A143" s="301"/>
      <c r="B143" s="134"/>
      <c r="C143" s="134"/>
      <c r="D143" s="64"/>
      <c r="E143" s="1272"/>
      <c r="F143" s="56"/>
      <c r="G143" s="953"/>
      <c r="H143" s="1016"/>
      <c r="I143" s="1016"/>
      <c r="J143" s="1016"/>
      <c r="K143" s="953"/>
      <c r="L143" s="75"/>
      <c r="M143" s="76"/>
      <c r="N143" s="192"/>
      <c r="O143" s="139"/>
      <c r="P143" s="139"/>
      <c r="Q143" s="139"/>
      <c r="R143" s="139"/>
      <c r="S143" s="313"/>
      <c r="T143" s="595"/>
      <c r="U143" s="139"/>
      <c r="V143" s="315"/>
      <c r="W143" s="315"/>
      <c r="X143" s="139"/>
      <c r="Y143" s="1002"/>
      <c r="Z143" s="1002"/>
      <c r="AA143" s="1002"/>
      <c r="AB143" s="1002"/>
      <c r="AC143" s="145"/>
      <c r="AD143" s="145"/>
      <c r="AE143" s="192"/>
      <c r="AF143" s="1166"/>
      <c r="AG143" s="1172"/>
      <c r="AH143" s="1172"/>
      <c r="AI143" s="1172"/>
    </row>
    <row r="144" spans="1:35" ht="12.75" customHeight="1" x14ac:dyDescent="0.2">
      <c r="A144" s="951" t="s">
        <v>824</v>
      </c>
      <c r="B144" s="945" t="s">
        <v>913</v>
      </c>
      <c r="C144" s="945" t="s">
        <v>1077</v>
      </c>
      <c r="D144" s="927" t="s">
        <v>914</v>
      </c>
      <c r="E144" s="1259" t="s">
        <v>1633</v>
      </c>
      <c r="F144" s="1089" t="s">
        <v>768</v>
      </c>
      <c r="G144" s="953" t="s">
        <v>1014</v>
      </c>
      <c r="H144" s="1016"/>
      <c r="I144" s="1016"/>
      <c r="J144" s="1016"/>
      <c r="K144" s="953"/>
      <c r="L144" s="964"/>
      <c r="M144" s="76"/>
      <c r="N144" s="192">
        <f t="shared" si="65"/>
        <v>0</v>
      </c>
      <c r="O144" s="1002"/>
      <c r="P144" s="1300"/>
      <c r="Q144" s="1002"/>
      <c r="R144" s="1002"/>
      <c r="S144" s="510"/>
      <c r="T144" s="510"/>
      <c r="U144" s="139"/>
      <c r="V144" s="315"/>
      <c r="W144" s="315"/>
      <c r="X144" s="139"/>
      <c r="Y144" s="1002"/>
      <c r="Z144" s="1002"/>
      <c r="AA144" s="1002"/>
      <c r="AB144" s="1002"/>
      <c r="AC144" s="145">
        <f t="shared" ref="AC144:AD146" si="68">L144+P144+S144+V144</f>
        <v>0</v>
      </c>
      <c r="AD144" s="145">
        <f t="shared" si="68"/>
        <v>0</v>
      </c>
      <c r="AE144" s="192">
        <f>SUM(AC144:AD144)</f>
        <v>0</v>
      </c>
      <c r="AF144" s="1166"/>
      <c r="AG144" s="1172"/>
      <c r="AH144" s="1172"/>
      <c r="AI144" s="1172"/>
    </row>
    <row r="145" spans="1:36" ht="12.75" customHeight="1" x14ac:dyDescent="0.2">
      <c r="A145" s="951" t="s">
        <v>824</v>
      </c>
      <c r="B145" s="963" t="s">
        <v>328</v>
      </c>
      <c r="C145" s="963" t="s">
        <v>292</v>
      </c>
      <c r="D145" s="953" t="s">
        <v>888</v>
      </c>
      <c r="E145" s="1273" t="s">
        <v>1559</v>
      </c>
      <c r="F145" s="1239" t="s">
        <v>768</v>
      </c>
      <c r="G145" s="953" t="s">
        <v>1014</v>
      </c>
      <c r="H145" s="1016"/>
      <c r="I145" s="1016"/>
      <c r="J145" s="1016"/>
      <c r="K145" s="953"/>
      <c r="L145" s="964"/>
      <c r="M145" s="76"/>
      <c r="N145" s="192">
        <f t="shared" si="65"/>
        <v>0</v>
      </c>
      <c r="O145" s="1002"/>
      <c r="P145" s="1300"/>
      <c r="Q145" s="1002"/>
      <c r="R145" s="1002"/>
      <c r="S145" s="1248"/>
      <c r="T145" s="1248"/>
      <c r="U145" s="1002"/>
      <c r="V145" s="1301"/>
      <c r="W145" s="1301"/>
      <c r="X145" s="1002"/>
      <c r="Y145" s="1002"/>
      <c r="Z145" s="1002"/>
      <c r="AA145" s="1002"/>
      <c r="AB145" s="1002"/>
      <c r="AC145" s="145">
        <f t="shared" si="68"/>
        <v>0</v>
      </c>
      <c r="AD145" s="145">
        <f t="shared" si="68"/>
        <v>0</v>
      </c>
      <c r="AE145" s="192">
        <f>SUM(AC145:AD145)</f>
        <v>0</v>
      </c>
      <c r="AF145" s="1166"/>
      <c r="AG145" s="1172"/>
      <c r="AH145" s="1172"/>
      <c r="AI145" s="1172"/>
    </row>
    <row r="146" spans="1:36" ht="12.75" customHeight="1" x14ac:dyDescent="0.2">
      <c r="A146" s="301" t="s">
        <v>824</v>
      </c>
      <c r="B146" s="27" t="s">
        <v>343</v>
      </c>
      <c r="C146" s="27" t="s">
        <v>527</v>
      </c>
      <c r="D146" s="56" t="s">
        <v>889</v>
      </c>
      <c r="E146" s="1258"/>
      <c r="F146" s="56" t="s">
        <v>768</v>
      </c>
      <c r="G146" s="953" t="s">
        <v>1014</v>
      </c>
      <c r="H146" s="1016"/>
      <c r="I146" s="1016"/>
      <c r="J146" s="1016"/>
      <c r="K146" s="953"/>
      <c r="L146" s="75"/>
      <c r="M146" s="76"/>
      <c r="N146" s="192">
        <f t="shared" si="65"/>
        <v>0</v>
      </c>
      <c r="O146" s="139"/>
      <c r="P146" s="139"/>
      <c r="Q146" s="139"/>
      <c r="R146" s="139"/>
      <c r="S146" s="313"/>
      <c r="T146" s="595"/>
      <c r="U146" s="139"/>
      <c r="V146" s="315"/>
      <c r="W146" s="315"/>
      <c r="X146" s="139"/>
      <c r="Y146" s="1002"/>
      <c r="Z146" s="1002"/>
      <c r="AA146" s="1002"/>
      <c r="AB146" s="1002"/>
      <c r="AC146" s="145">
        <f t="shared" si="68"/>
        <v>0</v>
      </c>
      <c r="AD146" s="145">
        <f t="shared" si="68"/>
        <v>0</v>
      </c>
      <c r="AE146" s="192">
        <f>SUM(AC146:AD146)</f>
        <v>0</v>
      </c>
      <c r="AF146" s="1166"/>
      <c r="AG146" s="1172"/>
      <c r="AH146" s="1172"/>
      <c r="AI146" s="1172"/>
    </row>
    <row r="147" spans="1:36" ht="12.75" customHeight="1" x14ac:dyDescent="0.2">
      <c r="A147" s="301"/>
      <c r="B147" s="134"/>
      <c r="C147" s="134"/>
      <c r="D147" s="64"/>
      <c r="E147" s="1272"/>
      <c r="F147" s="56"/>
      <c r="G147" s="953"/>
      <c r="H147" s="1016"/>
      <c r="I147" s="1016"/>
      <c r="J147" s="1016"/>
      <c r="K147" s="953"/>
      <c r="L147" s="75"/>
      <c r="M147" s="76"/>
      <c r="N147" s="192"/>
      <c r="O147" s="139"/>
      <c r="P147" s="139"/>
      <c r="Q147" s="139"/>
      <c r="R147" s="139"/>
      <c r="S147" s="313"/>
      <c r="T147" s="595"/>
      <c r="U147" s="139"/>
      <c r="V147" s="315"/>
      <c r="W147" s="315"/>
      <c r="X147" s="139"/>
      <c r="Y147" s="1002"/>
      <c r="Z147" s="1002"/>
      <c r="AA147" s="1002"/>
      <c r="AB147" s="1002"/>
      <c r="AC147" s="145"/>
      <c r="AD147" s="145"/>
      <c r="AE147" s="192"/>
      <c r="AF147" s="1166"/>
      <c r="AG147" s="1172"/>
      <c r="AH147" s="1172"/>
      <c r="AI147" s="1172"/>
    </row>
    <row r="148" spans="1:36" x14ac:dyDescent="0.2">
      <c r="A148" s="301" t="s">
        <v>824</v>
      </c>
      <c r="B148" s="52" t="s">
        <v>224</v>
      </c>
      <c r="C148" s="52" t="s">
        <v>298</v>
      </c>
      <c r="D148" s="56" t="s">
        <v>845</v>
      </c>
      <c r="E148" s="639" t="s">
        <v>1552</v>
      </c>
      <c r="F148" s="56" t="s">
        <v>771</v>
      </c>
      <c r="G148" s="953" t="s">
        <v>1014</v>
      </c>
      <c r="H148" s="1016"/>
      <c r="I148" s="1016"/>
      <c r="J148" s="1016"/>
      <c r="K148" s="953"/>
      <c r="L148" s="75"/>
      <c r="M148" s="76"/>
      <c r="N148" s="192">
        <f t="shared" si="65"/>
        <v>0</v>
      </c>
      <c r="O148" s="139"/>
      <c r="P148" s="1299"/>
      <c r="Q148" s="139"/>
      <c r="R148" s="139"/>
      <c r="S148" s="510"/>
      <c r="T148" s="510"/>
      <c r="U148" s="139"/>
      <c r="V148" s="315"/>
      <c r="W148" s="315"/>
      <c r="X148" s="139"/>
      <c r="Y148" s="1002"/>
      <c r="Z148" s="1002"/>
      <c r="AA148" s="1002"/>
      <c r="AB148" s="1002"/>
      <c r="AC148" s="145">
        <f t="shared" ref="AC148:AC156" si="69">L148+P148+S148+V148</f>
        <v>0</v>
      </c>
      <c r="AD148" s="145">
        <f t="shared" ref="AD148:AD156" si="70">M148+Q148+T148+W148</f>
        <v>0</v>
      </c>
      <c r="AE148" s="192">
        <f t="shared" si="67"/>
        <v>0</v>
      </c>
      <c r="AF148" s="1166"/>
      <c r="AG148" s="1172"/>
      <c r="AH148" s="1172"/>
      <c r="AI148" s="1172"/>
    </row>
    <row r="149" spans="1:36" x14ac:dyDescent="0.2">
      <c r="A149" s="301" t="s">
        <v>824</v>
      </c>
      <c r="B149" s="27" t="s">
        <v>195</v>
      </c>
      <c r="C149" s="52" t="s">
        <v>196</v>
      </c>
      <c r="D149" s="56" t="s">
        <v>876</v>
      </c>
      <c r="E149" s="1258"/>
      <c r="F149" s="56" t="s">
        <v>772</v>
      </c>
      <c r="G149" s="953" t="s">
        <v>1014</v>
      </c>
      <c r="H149" s="1016"/>
      <c r="I149" s="1016"/>
      <c r="J149" s="1016"/>
      <c r="K149" s="953"/>
      <c r="L149" s="75"/>
      <c r="M149" s="76"/>
      <c r="N149" s="192">
        <f t="shared" si="65"/>
        <v>0</v>
      </c>
      <c r="O149" s="139"/>
      <c r="P149" s="139"/>
      <c r="Q149" s="139"/>
      <c r="R149" s="139"/>
      <c r="S149" s="510"/>
      <c r="T149" s="595"/>
      <c r="U149" s="139"/>
      <c r="V149" s="315"/>
      <c r="W149" s="315"/>
      <c r="X149" s="139"/>
      <c r="Y149" s="1002"/>
      <c r="Z149" s="1002"/>
      <c r="AA149" s="1002"/>
      <c r="AB149" s="1002"/>
      <c r="AC149" s="145">
        <f t="shared" si="69"/>
        <v>0</v>
      </c>
      <c r="AD149" s="145">
        <f t="shared" si="70"/>
        <v>0</v>
      </c>
      <c r="AE149" s="192">
        <f t="shared" si="67"/>
        <v>0</v>
      </c>
      <c r="AF149" s="1166"/>
      <c r="AG149" s="1172"/>
      <c r="AH149" s="1172"/>
      <c r="AI149" s="1172"/>
    </row>
    <row r="150" spans="1:36" x14ac:dyDescent="0.2">
      <c r="A150" s="301" t="s">
        <v>824</v>
      </c>
      <c r="B150" s="52" t="s">
        <v>153</v>
      </c>
      <c r="C150" s="52" t="s">
        <v>337</v>
      </c>
      <c r="D150" s="56" t="s">
        <v>846</v>
      </c>
      <c r="E150" s="639" t="s">
        <v>1664</v>
      </c>
      <c r="F150" s="56" t="s">
        <v>774</v>
      </c>
      <c r="G150" s="953" t="s">
        <v>1014</v>
      </c>
      <c r="H150" s="1016"/>
      <c r="I150" s="1016"/>
      <c r="J150" s="1016"/>
      <c r="K150" s="953"/>
      <c r="L150" s="75"/>
      <c r="M150" s="76"/>
      <c r="N150" s="192">
        <f t="shared" si="65"/>
        <v>0</v>
      </c>
      <c r="O150" s="139"/>
      <c r="P150" s="1299"/>
      <c r="Q150" s="139"/>
      <c r="R150" s="139"/>
      <c r="S150" s="510"/>
      <c r="T150" s="510"/>
      <c r="U150" s="139"/>
      <c r="V150" s="315"/>
      <c r="W150" s="315"/>
      <c r="X150" s="139"/>
      <c r="Y150" s="1002"/>
      <c r="Z150" s="1002"/>
      <c r="AA150" s="1002"/>
      <c r="AB150" s="1002"/>
      <c r="AC150" s="145">
        <f t="shared" si="69"/>
        <v>0</v>
      </c>
      <c r="AD150" s="145">
        <f t="shared" si="70"/>
        <v>0</v>
      </c>
      <c r="AE150" s="192">
        <f t="shared" si="67"/>
        <v>0</v>
      </c>
      <c r="AF150" s="1166"/>
      <c r="AG150" s="1172"/>
      <c r="AH150" s="1172"/>
      <c r="AI150" s="1172"/>
      <c r="AJ150" s="96" t="s">
        <v>1663</v>
      </c>
    </row>
    <row r="151" spans="1:36" x14ac:dyDescent="0.2">
      <c r="A151" s="301" t="s">
        <v>824</v>
      </c>
      <c r="B151" s="27" t="s">
        <v>121</v>
      </c>
      <c r="C151" s="52" t="s">
        <v>94</v>
      </c>
      <c r="D151" s="140" t="s">
        <v>879</v>
      </c>
      <c r="E151" s="1258" t="s">
        <v>1558</v>
      </c>
      <c r="F151" s="56" t="s">
        <v>774</v>
      </c>
      <c r="G151" s="953" t="s">
        <v>1014</v>
      </c>
      <c r="H151" s="1016"/>
      <c r="I151" s="1016"/>
      <c r="J151" s="1016"/>
      <c r="K151" s="953"/>
      <c r="L151" s="145"/>
      <c r="M151" s="192"/>
      <c r="N151" s="192">
        <f t="shared" si="65"/>
        <v>0</v>
      </c>
      <c r="O151" s="134"/>
      <c r="P151" s="134"/>
      <c r="Q151" s="134"/>
      <c r="R151" s="134"/>
      <c r="S151" s="1248"/>
      <c r="T151" s="1248"/>
      <c r="U151" s="134"/>
      <c r="V151" s="315"/>
      <c r="W151" s="315"/>
      <c r="X151" s="134"/>
      <c r="Y151" s="959"/>
      <c r="Z151" s="959"/>
      <c r="AA151" s="959"/>
      <c r="AB151" s="959"/>
      <c r="AC151" s="145">
        <f t="shared" si="69"/>
        <v>0</v>
      </c>
      <c r="AD151" s="145">
        <f t="shared" si="70"/>
        <v>0</v>
      </c>
      <c r="AE151" s="192">
        <f t="shared" ref="AE151:AE155" si="71">SUM(AC151:AD151)</f>
        <v>0</v>
      </c>
      <c r="AF151" s="1166"/>
      <c r="AG151" s="1172"/>
      <c r="AH151" s="1172"/>
      <c r="AI151" s="1172"/>
    </row>
    <row r="152" spans="1:36" x14ac:dyDescent="0.2">
      <c r="A152" s="301" t="s">
        <v>824</v>
      </c>
      <c r="B152" s="27" t="s">
        <v>739</v>
      </c>
      <c r="C152" s="52" t="s">
        <v>333</v>
      </c>
      <c r="D152" s="349" t="s">
        <v>858</v>
      </c>
      <c r="E152" s="1258" t="s">
        <v>1553</v>
      </c>
      <c r="F152" s="56" t="s">
        <v>774</v>
      </c>
      <c r="G152" s="953" t="s">
        <v>1014</v>
      </c>
      <c r="H152" s="1016"/>
      <c r="I152" s="1016"/>
      <c r="J152" s="1016"/>
      <c r="K152" s="953"/>
      <c r="L152" s="145"/>
      <c r="M152" s="192"/>
      <c r="N152" s="192">
        <f t="shared" si="65"/>
        <v>0</v>
      </c>
      <c r="O152" s="134"/>
      <c r="P152" s="1299"/>
      <c r="Q152" s="134"/>
      <c r="R152" s="134"/>
      <c r="S152" s="510"/>
      <c r="T152" s="510"/>
      <c r="U152" s="134"/>
      <c r="V152" s="315"/>
      <c r="W152" s="315"/>
      <c r="X152" s="134"/>
      <c r="Y152" s="959"/>
      <c r="Z152" s="959"/>
      <c r="AA152" s="959"/>
      <c r="AB152" s="959"/>
      <c r="AC152" s="145">
        <f t="shared" si="69"/>
        <v>0</v>
      </c>
      <c r="AD152" s="145">
        <f t="shared" si="70"/>
        <v>0</v>
      </c>
      <c r="AE152" s="192">
        <f t="shared" si="71"/>
        <v>0</v>
      </c>
      <c r="AF152" s="1166"/>
      <c r="AG152" s="1172"/>
      <c r="AH152" s="1172"/>
      <c r="AI152" s="1172"/>
      <c r="AJ152" s="96" t="s">
        <v>1662</v>
      </c>
    </row>
    <row r="153" spans="1:36" x14ac:dyDescent="0.2">
      <c r="A153" s="301" t="s">
        <v>824</v>
      </c>
      <c r="B153" s="128" t="s">
        <v>253</v>
      </c>
      <c r="C153" s="128" t="s">
        <v>1515</v>
      </c>
      <c r="D153" s="129" t="s">
        <v>847</v>
      </c>
      <c r="E153" s="1276" t="s">
        <v>1554</v>
      </c>
      <c r="F153" s="56" t="s">
        <v>774</v>
      </c>
      <c r="G153" s="953" t="s">
        <v>1014</v>
      </c>
      <c r="H153" s="1016"/>
      <c r="I153" s="1016"/>
      <c r="J153" s="1016"/>
      <c r="K153" s="953"/>
      <c r="L153" s="145"/>
      <c r="M153" s="192"/>
      <c r="N153" s="192">
        <f t="shared" si="65"/>
        <v>0</v>
      </c>
      <c r="O153" s="134"/>
      <c r="P153" s="1299"/>
      <c r="Q153" s="134"/>
      <c r="R153" s="134"/>
      <c r="S153" s="510"/>
      <c r="T153" s="134"/>
      <c r="U153" s="134"/>
      <c r="V153" s="315"/>
      <c r="W153" s="315"/>
      <c r="X153" s="134"/>
      <c r="Y153" s="959"/>
      <c r="Z153" s="959"/>
      <c r="AA153" s="959"/>
      <c r="AB153" s="959"/>
      <c r="AC153" s="145">
        <f t="shared" si="69"/>
        <v>0</v>
      </c>
      <c r="AD153" s="145">
        <f t="shared" si="70"/>
        <v>0</v>
      </c>
      <c r="AE153" s="192">
        <f t="shared" si="71"/>
        <v>0</v>
      </c>
      <c r="AF153" s="1166"/>
      <c r="AG153" s="1172"/>
      <c r="AH153" s="1172"/>
      <c r="AI153" s="1172"/>
    </row>
    <row r="154" spans="1:36" x14ac:dyDescent="0.2">
      <c r="A154" s="301" t="s">
        <v>824</v>
      </c>
      <c r="B154" s="27" t="s">
        <v>453</v>
      </c>
      <c r="C154" s="52" t="s">
        <v>273</v>
      </c>
      <c r="D154" s="140" t="s">
        <v>880</v>
      </c>
      <c r="E154" s="1258"/>
      <c r="F154" s="56" t="s">
        <v>774</v>
      </c>
      <c r="G154" s="953" t="s">
        <v>1014</v>
      </c>
      <c r="H154" s="1016"/>
      <c r="I154" s="1016"/>
      <c r="J154" s="1016"/>
      <c r="K154" s="953"/>
      <c r="L154" s="145"/>
      <c r="M154" s="192"/>
      <c r="N154" s="192">
        <f>SUM(L154:M154)</f>
        <v>0</v>
      </c>
      <c r="O154" s="52"/>
      <c r="P154" s="52"/>
      <c r="Q154" s="52"/>
      <c r="R154" s="52"/>
      <c r="S154" s="510"/>
      <c r="T154" s="625"/>
      <c r="U154" s="52"/>
      <c r="V154" s="315"/>
      <c r="W154" s="315"/>
      <c r="X154" s="112"/>
      <c r="Y154" s="1168"/>
      <c r="Z154" s="1168"/>
      <c r="AA154" s="1168"/>
      <c r="AB154" s="1168"/>
      <c r="AC154" s="145">
        <f t="shared" si="69"/>
        <v>0</v>
      </c>
      <c r="AD154" s="145">
        <f t="shared" si="70"/>
        <v>0</v>
      </c>
      <c r="AE154" s="192">
        <f>SUM(AC154:AD154)</f>
        <v>0</v>
      </c>
      <c r="AF154" s="1166"/>
      <c r="AG154" s="1172"/>
      <c r="AH154" s="1172"/>
      <c r="AI154" s="1172"/>
    </row>
    <row r="155" spans="1:36" x14ac:dyDescent="0.2">
      <c r="A155" s="301" t="s">
        <v>824</v>
      </c>
      <c r="B155" s="52" t="s">
        <v>658</v>
      </c>
      <c r="C155" s="52" t="s">
        <v>135</v>
      </c>
      <c r="D155" s="56" t="s">
        <v>841</v>
      </c>
      <c r="E155" s="639" t="s">
        <v>1589</v>
      </c>
      <c r="F155" s="56" t="s">
        <v>774</v>
      </c>
      <c r="G155" s="129" t="s">
        <v>1014</v>
      </c>
      <c r="H155" s="1016"/>
      <c r="I155" s="1016"/>
      <c r="J155" s="1016"/>
      <c r="K155" s="953"/>
      <c r="L155" s="145"/>
      <c r="M155" s="192"/>
      <c r="N155" s="192">
        <f t="shared" si="65"/>
        <v>0</v>
      </c>
      <c r="O155" s="134"/>
      <c r="P155" s="1299"/>
      <c r="Q155" s="134"/>
      <c r="R155" s="134"/>
      <c r="S155" s="510"/>
      <c r="T155" s="510"/>
      <c r="U155" s="134"/>
      <c r="V155" s="315"/>
      <c r="W155" s="315"/>
      <c r="X155" s="134"/>
      <c r="Y155" s="959"/>
      <c r="Z155" s="959"/>
      <c r="AA155" s="959"/>
      <c r="AB155" s="959"/>
      <c r="AC155" s="145">
        <f t="shared" si="69"/>
        <v>0</v>
      </c>
      <c r="AD155" s="145">
        <f>M155+Q155+T155+W155</f>
        <v>0</v>
      </c>
      <c r="AE155" s="192">
        <f t="shared" si="71"/>
        <v>0</v>
      </c>
      <c r="AF155" s="1166"/>
      <c r="AG155" s="1172"/>
      <c r="AH155" s="1172"/>
      <c r="AI155" s="1172"/>
    </row>
    <row r="156" spans="1:36" hidden="1" x14ac:dyDescent="0.2">
      <c r="A156" s="301" t="s">
        <v>824</v>
      </c>
      <c r="B156" s="134" t="s">
        <v>303</v>
      </c>
      <c r="C156" s="134" t="s">
        <v>286</v>
      </c>
      <c r="D156" s="64"/>
      <c r="E156" s="1272"/>
      <c r="F156" s="135"/>
      <c r="G156" s="953" t="s">
        <v>1014</v>
      </c>
      <c r="H156" s="1016"/>
      <c r="I156" s="1016"/>
      <c r="J156" s="1016"/>
      <c r="K156" s="953"/>
      <c r="L156" s="145">
        <v>0</v>
      </c>
      <c r="M156" s="192"/>
      <c r="N156" s="192">
        <f>SUM(L156:M156)</f>
        <v>0</v>
      </c>
      <c r="O156" s="134"/>
      <c r="P156" s="134"/>
      <c r="Q156" s="134"/>
      <c r="R156" s="134"/>
      <c r="S156" s="313"/>
      <c r="T156" s="628"/>
      <c r="U156" s="134"/>
      <c r="V156" s="315"/>
      <c r="W156" s="315"/>
      <c r="X156" s="134"/>
      <c r="Y156" s="959"/>
      <c r="Z156" s="959"/>
      <c r="AA156" s="959"/>
      <c r="AB156" s="959"/>
      <c r="AC156" s="145">
        <f t="shared" si="69"/>
        <v>0</v>
      </c>
      <c r="AD156" s="145">
        <f t="shared" si="70"/>
        <v>0</v>
      </c>
      <c r="AE156" s="192">
        <f>SUM(AC156:AD156)</f>
        <v>0</v>
      </c>
      <c r="AF156" s="1166"/>
      <c r="AG156" s="1172"/>
      <c r="AH156" s="1172"/>
      <c r="AI156" s="1172"/>
    </row>
    <row r="157" spans="1:36" x14ac:dyDescent="0.2">
      <c r="A157" s="307"/>
      <c r="B157" s="52"/>
      <c r="C157" s="94"/>
      <c r="D157" s="56"/>
      <c r="E157" s="639"/>
      <c r="F157" s="56"/>
      <c r="G157" s="953"/>
      <c r="H157" s="964"/>
      <c r="I157" s="964"/>
      <c r="J157" s="964"/>
      <c r="K157" s="953"/>
      <c r="L157" s="37"/>
      <c r="M157" s="37"/>
      <c r="N157" s="37"/>
      <c r="O157" s="94"/>
      <c r="P157" s="94"/>
      <c r="Q157" s="94"/>
      <c r="R157" s="94"/>
      <c r="S157" s="94"/>
      <c r="T157" s="94"/>
      <c r="U157" s="94"/>
      <c r="V157" s="312"/>
      <c r="W157" s="37"/>
      <c r="X157" s="94"/>
      <c r="Y157" s="952"/>
      <c r="Z157" s="952"/>
      <c r="AA157" s="952"/>
      <c r="AB157" s="952"/>
      <c r="AC157" s="37"/>
      <c r="AD157" s="37"/>
      <c r="AE157" s="37"/>
      <c r="AF157" s="1166"/>
      <c r="AG157" s="1172"/>
      <c r="AH157" s="1172"/>
      <c r="AI157" s="1172"/>
    </row>
    <row r="158" spans="1:36" x14ac:dyDescent="0.2">
      <c r="A158" s="307"/>
      <c r="B158" s="52"/>
      <c r="C158" s="105" t="s">
        <v>473</v>
      </c>
      <c r="D158" s="56"/>
      <c r="E158" s="639"/>
      <c r="F158" s="56"/>
      <c r="G158" s="953"/>
      <c r="H158" s="955" t="e">
        <f>H18+H24+#REF!+#REF!+H43+H64+H76+#REF!+#REF!+H101</f>
        <v>#REF!</v>
      </c>
      <c r="I158" s="955" t="e">
        <f>I18+I24+#REF!+#REF!+I43+I64+I76+#REF!+#REF!+I101</f>
        <v>#REF!</v>
      </c>
      <c r="J158" s="955" t="e">
        <f>J18+J24+#REF!+#REF!+J43+J64+J76+#REF!+#REF!+J101</f>
        <v>#REF!</v>
      </c>
      <c r="K158" s="953"/>
      <c r="L158" s="37">
        <f>SUM(L138:L156)</f>
        <v>0</v>
      </c>
      <c r="M158" s="37"/>
      <c r="N158" s="37">
        <f>SUM(N138:N156)</f>
        <v>0</v>
      </c>
      <c r="O158" s="94"/>
      <c r="P158" s="37">
        <f>SUM(P138:P156)</f>
        <v>0</v>
      </c>
      <c r="Q158" s="37">
        <f>SUM(Q138:Q156)</f>
        <v>0</v>
      </c>
      <c r="R158" s="94"/>
      <c r="S158" s="37">
        <f>SUM(S138:S157)</f>
        <v>0</v>
      </c>
      <c r="T158" s="37">
        <f>SUM(T138:T157)</f>
        <v>0</v>
      </c>
      <c r="U158" s="94"/>
      <c r="V158" s="312">
        <f>SUM(V138:V156)</f>
        <v>0</v>
      </c>
      <c r="W158" s="312">
        <f>SUM(W138:W156)</f>
        <v>0</v>
      </c>
      <c r="X158" s="94"/>
      <c r="Y158" s="952"/>
      <c r="Z158" s="952"/>
      <c r="AA158" s="952"/>
      <c r="AB158" s="952"/>
      <c r="AC158" s="312">
        <f>SUM(AC138:AC157)</f>
        <v>0</v>
      </c>
      <c r="AD158" s="312">
        <f>SUM(AD138:AD157)</f>
        <v>0</v>
      </c>
      <c r="AE158" s="312">
        <f>SUM(AC158:AD158)</f>
        <v>0</v>
      </c>
      <c r="AF158" s="1166"/>
      <c r="AG158" s="1174"/>
      <c r="AH158" s="1172"/>
      <c r="AI158" s="1172"/>
    </row>
    <row r="159" spans="1:36" x14ac:dyDescent="0.2">
      <c r="A159" s="307"/>
      <c r="B159" s="52"/>
      <c r="C159" s="105"/>
      <c r="D159" s="56"/>
      <c r="E159" s="639"/>
      <c r="F159" s="56"/>
      <c r="G159" s="953"/>
      <c r="H159" s="955"/>
      <c r="I159" s="955"/>
      <c r="J159" s="955"/>
      <c r="K159" s="953"/>
      <c r="L159" s="37"/>
      <c r="M159" s="37"/>
      <c r="N159" s="37"/>
      <c r="O159" s="94"/>
      <c r="P159" s="94"/>
      <c r="Q159" s="94"/>
      <c r="R159" s="94"/>
      <c r="S159" s="94"/>
      <c r="T159" s="94"/>
      <c r="U159" s="94"/>
      <c r="V159" s="312"/>
      <c r="W159" s="37"/>
      <c r="X159" s="94"/>
      <c r="Y159" s="952"/>
      <c r="Z159" s="952"/>
      <c r="AA159" s="952"/>
      <c r="AB159" s="952"/>
      <c r="AC159" s="37"/>
      <c r="AD159" s="37"/>
      <c r="AE159" s="37"/>
      <c r="AF159" s="1166"/>
      <c r="AG159" s="1172"/>
      <c r="AH159" s="1172"/>
      <c r="AI159" s="1172"/>
    </row>
    <row r="160" spans="1:36" x14ac:dyDescent="0.2">
      <c r="A160" s="307"/>
      <c r="B160" s="94" t="s">
        <v>1551</v>
      </c>
      <c r="C160" s="94"/>
      <c r="D160" s="56"/>
      <c r="E160" s="639"/>
      <c r="F160" s="56"/>
      <c r="G160" s="953"/>
      <c r="H160" s="1166"/>
      <c r="I160" s="1166"/>
      <c r="J160" s="1166"/>
      <c r="K160" s="953"/>
      <c r="L160" s="312">
        <f>L158+L130+L136+L126</f>
        <v>0</v>
      </c>
      <c r="M160" s="312">
        <f>M158+M130+M136+M126</f>
        <v>0</v>
      </c>
      <c r="N160" s="312">
        <f>N158+N130+N136+N126</f>
        <v>0</v>
      </c>
      <c r="O160" s="312"/>
      <c r="P160" s="312">
        <f>P158+P130+P136+P126</f>
        <v>0</v>
      </c>
      <c r="Q160" s="312">
        <f>Q158+Q130+Q136+Q126</f>
        <v>0</v>
      </c>
      <c r="R160" s="312"/>
      <c r="S160" s="312">
        <f>S158+S130+S136+S126</f>
        <v>0</v>
      </c>
      <c r="T160" s="312">
        <f>T158+T130+T136+T126</f>
        <v>0</v>
      </c>
      <c r="U160" s="312"/>
      <c r="V160" s="312">
        <f t="shared" ref="V160:AI160" si="72">V158+V130+V136+V126</f>
        <v>0</v>
      </c>
      <c r="W160" s="312">
        <f t="shared" si="72"/>
        <v>0</v>
      </c>
      <c r="X160" s="312">
        <f t="shared" si="72"/>
        <v>0</v>
      </c>
      <c r="Y160" s="312">
        <f t="shared" si="72"/>
        <v>0</v>
      </c>
      <c r="Z160" s="312">
        <f t="shared" si="72"/>
        <v>0</v>
      </c>
      <c r="AA160" s="312">
        <f t="shared" si="72"/>
        <v>0</v>
      </c>
      <c r="AB160" s="312">
        <f t="shared" si="72"/>
        <v>0</v>
      </c>
      <c r="AC160" s="312">
        <f t="shared" si="72"/>
        <v>0</v>
      </c>
      <c r="AD160" s="312">
        <f t="shared" si="72"/>
        <v>0</v>
      </c>
      <c r="AE160" s="312">
        <f t="shared" si="72"/>
        <v>0</v>
      </c>
      <c r="AF160" s="312">
        <f t="shared" si="72"/>
        <v>0</v>
      </c>
      <c r="AG160" s="312">
        <f t="shared" si="72"/>
        <v>0</v>
      </c>
      <c r="AH160" s="312">
        <f t="shared" si="72"/>
        <v>0</v>
      </c>
      <c r="AI160" s="312">
        <f t="shared" si="72"/>
        <v>0</v>
      </c>
      <c r="AJ160" s="279">
        <f>2000+25817-AE160</f>
        <v>27817</v>
      </c>
    </row>
    <row r="161" spans="1:35" ht="13.5" thickBot="1" x14ac:dyDescent="0.25">
      <c r="A161" s="106"/>
      <c r="B161" s="106"/>
      <c r="C161" s="632"/>
      <c r="D161" s="633"/>
      <c r="E161" s="1288"/>
      <c r="F161" s="454"/>
      <c r="G161" s="454"/>
      <c r="H161" s="1166"/>
      <c r="I161" s="1166"/>
      <c r="J161" s="1166"/>
      <c r="K161" s="454"/>
      <c r="L161" s="104"/>
      <c r="M161" s="104"/>
      <c r="N161" s="104"/>
      <c r="O161" s="632"/>
      <c r="P161" s="632"/>
      <c r="Q161" s="632"/>
      <c r="R161" s="632"/>
      <c r="S161" s="632"/>
      <c r="T161" s="632"/>
      <c r="U161" s="632"/>
      <c r="V161" s="632"/>
      <c r="W161" s="632"/>
      <c r="X161" s="632"/>
      <c r="Y161" s="632"/>
      <c r="Z161" s="632"/>
      <c r="AA161" s="632"/>
      <c r="AB161" s="632"/>
      <c r="AC161" s="104"/>
      <c r="AD161" s="104"/>
      <c r="AE161" s="104"/>
      <c r="AF161" s="1166"/>
      <c r="AG161" s="1172"/>
      <c r="AH161" s="1172"/>
      <c r="AI161" s="1172"/>
    </row>
    <row r="162" spans="1:35" x14ac:dyDescent="0.2">
      <c r="A162" s="52"/>
      <c r="B162" s="52"/>
      <c r="C162" s="94"/>
      <c r="D162" s="160"/>
      <c r="E162" s="639"/>
      <c r="F162" s="56"/>
      <c r="G162" s="953"/>
      <c r="H162" s="1166"/>
      <c r="I162" s="1166"/>
      <c r="J162" s="1166"/>
      <c r="K162" s="953"/>
      <c r="L162" s="37"/>
      <c r="M162" s="37"/>
      <c r="N162" s="37"/>
      <c r="O162" s="94"/>
      <c r="P162" s="94"/>
      <c r="Q162" s="94"/>
      <c r="R162" s="94"/>
      <c r="S162" s="94"/>
      <c r="T162" s="94"/>
      <c r="U162" s="94"/>
      <c r="V162" s="94"/>
      <c r="W162" s="94"/>
      <c r="X162" s="94"/>
      <c r="Y162" s="982"/>
      <c r="Z162" s="982"/>
      <c r="AA162" s="982"/>
      <c r="AB162" s="952"/>
      <c r="AC162" s="37"/>
      <c r="AD162" s="37"/>
      <c r="AE162" s="37"/>
      <c r="AF162" s="1166"/>
      <c r="AG162" s="1172"/>
      <c r="AH162" s="1172"/>
      <c r="AI162" s="1172"/>
    </row>
    <row r="163" spans="1:35" x14ac:dyDescent="0.2">
      <c r="A163" s="52"/>
      <c r="B163" s="52"/>
      <c r="C163" s="139" t="s">
        <v>2</v>
      </c>
      <c r="D163" s="160"/>
      <c r="E163" s="639"/>
      <c r="F163" s="56"/>
      <c r="G163" s="953"/>
      <c r="H163" s="1166"/>
      <c r="I163" s="1166"/>
      <c r="J163" s="1166"/>
      <c r="K163" s="953"/>
      <c r="L163" s="37"/>
      <c r="M163" s="37"/>
      <c r="N163" s="37"/>
      <c r="O163" s="94"/>
      <c r="P163" s="94"/>
      <c r="Q163" s="94"/>
      <c r="R163" s="94"/>
      <c r="S163" s="37">
        <f>S18+S64+S126</f>
        <v>0</v>
      </c>
      <c r="T163" s="37"/>
      <c r="U163" s="37"/>
      <c r="V163" s="37" t="e">
        <f>V18+V64+V126+#REF!</f>
        <v>#REF!</v>
      </c>
      <c r="W163" s="37" t="e">
        <f>W18+W64+W126+#REF!</f>
        <v>#REF!</v>
      </c>
      <c r="X163" s="37" t="e">
        <f>X18+X64+X126+#REF!</f>
        <v>#REF!</v>
      </c>
      <c r="Y163" s="37" t="e">
        <f>Y18+Y64+Y126+#REF!</f>
        <v>#REF!</v>
      </c>
      <c r="Z163" s="37" t="e">
        <f>Z18+Z64+Z126+#REF!</f>
        <v>#REF!</v>
      </c>
      <c r="AA163" s="37" t="e">
        <f>AA18+AA64+AA126+#REF!</f>
        <v>#REF!</v>
      </c>
      <c r="AB163" s="37" t="e">
        <f>AB18+AB64+AB126+#REF!</f>
        <v>#REF!</v>
      </c>
      <c r="AC163" s="37">
        <f>AC18+AC64+AC126</f>
        <v>0</v>
      </c>
      <c r="AD163" s="37"/>
      <c r="AE163" s="37">
        <f>AE18+AE64+AE126</f>
        <v>0</v>
      </c>
      <c r="AF163" s="1166"/>
      <c r="AG163" s="1176" t="e">
        <f>AG18+AG64+AG126+#REF!</f>
        <v>#REF!</v>
      </c>
      <c r="AH163" s="1176"/>
      <c r="AI163" s="1176" t="e">
        <f>AI18+AI64+AI126+#REF!</f>
        <v>#REF!</v>
      </c>
    </row>
    <row r="164" spans="1:35" x14ac:dyDescent="0.2">
      <c r="A164" s="52"/>
      <c r="B164" s="52"/>
      <c r="C164" s="139" t="s">
        <v>1035</v>
      </c>
      <c r="D164" s="160"/>
      <c r="E164" s="639"/>
      <c r="F164" s="56"/>
      <c r="G164" s="953"/>
      <c r="H164" s="1166"/>
      <c r="I164" s="1166"/>
      <c r="J164" s="1166"/>
      <c r="K164" s="953"/>
      <c r="L164" s="37"/>
      <c r="M164" s="37"/>
      <c r="N164" s="37"/>
      <c r="O164" s="94"/>
      <c r="P164" s="94"/>
      <c r="Q164" s="94"/>
      <c r="R164" s="94"/>
      <c r="S164" s="37">
        <f>S24+S76+S136</f>
        <v>0</v>
      </c>
      <c r="T164" s="94"/>
      <c r="U164" s="94"/>
      <c r="V164" s="94"/>
      <c r="W164" s="94"/>
      <c r="X164" s="94"/>
      <c r="Y164" s="982" t="e">
        <f>Y24+Y76+Y136+#REF!</f>
        <v>#REF!</v>
      </c>
      <c r="Z164" s="982"/>
      <c r="AA164" s="982" t="e">
        <f>AA24+AA76+AA136+#REF!</f>
        <v>#REF!</v>
      </c>
      <c r="AB164" s="952"/>
      <c r="AC164" s="37">
        <f>AC24+AC76+AC136</f>
        <v>0</v>
      </c>
      <c r="AD164" s="37"/>
      <c r="AE164" s="37">
        <f>AE24+AE76+AE136</f>
        <v>0</v>
      </c>
      <c r="AF164" s="1166"/>
      <c r="AG164" s="1176" t="e">
        <f>AG24+AG76+AG136+#REF!</f>
        <v>#REF!</v>
      </c>
      <c r="AH164" s="1176"/>
      <c r="AI164" s="1176" t="e">
        <f>AI24+AI76+AI136+#REF!</f>
        <v>#REF!</v>
      </c>
    </row>
    <row r="165" spans="1:35" x14ac:dyDescent="0.2">
      <c r="A165" s="52"/>
      <c r="B165" s="52"/>
      <c r="C165" s="105" t="s">
        <v>1036</v>
      </c>
      <c r="D165" s="160"/>
      <c r="E165" s="639"/>
      <c r="F165" s="56"/>
      <c r="G165" s="953"/>
      <c r="H165" s="1166"/>
      <c r="I165" s="1166"/>
      <c r="J165" s="1166"/>
      <c r="K165" s="953"/>
      <c r="L165" s="37"/>
      <c r="M165" s="37"/>
      <c r="N165" s="37"/>
      <c r="O165" s="94"/>
      <c r="P165" s="94"/>
      <c r="Q165" s="94"/>
      <c r="R165" s="37"/>
      <c r="S165" s="37">
        <f>S43+S68+S101+S158</f>
        <v>0</v>
      </c>
      <c r="T165" s="37">
        <f>T43+T68+T101+T158</f>
        <v>0</v>
      </c>
      <c r="U165" s="37"/>
      <c r="V165" s="37" t="e">
        <f>V43+V68+V101+V158+#REF!</f>
        <v>#REF!</v>
      </c>
      <c r="W165" s="37" t="e">
        <f>W43+W68+W101+W158+#REF!</f>
        <v>#REF!</v>
      </c>
      <c r="X165" s="37" t="e">
        <f>X43+X68+X101+X158+#REF!</f>
        <v>#REF!</v>
      </c>
      <c r="Y165" s="37" t="e">
        <f>Y43+Y68+Y101+Y158+#REF!</f>
        <v>#REF!</v>
      </c>
      <c r="Z165" s="37" t="e">
        <f>Z43+Z68+Z101+Z158+#REF!</f>
        <v>#REF!</v>
      </c>
      <c r="AA165" s="37" t="e">
        <f>AA43+AA68+AA101+AA158+#REF!</f>
        <v>#REF!</v>
      </c>
      <c r="AB165" s="37" t="e">
        <f>AB43+AB68+AB101+AB158+#REF!</f>
        <v>#REF!</v>
      </c>
      <c r="AC165" s="37">
        <f>AC43+AC68+AC101+AC158</f>
        <v>0</v>
      </c>
      <c r="AD165" s="37">
        <f>AD43+AD68+AD101+AD158</f>
        <v>0</v>
      </c>
      <c r="AE165" s="37">
        <f>AE43+AE68+AE101+AE130+AE158</f>
        <v>0</v>
      </c>
      <c r="AF165" s="1166"/>
      <c r="AG165" s="1176" t="e">
        <f>AG43+AG101+AG158+#REF!</f>
        <v>#REF!</v>
      </c>
      <c r="AH165" s="1176" t="e">
        <f>AH43+AH101+AH158+#REF!</f>
        <v>#REF!</v>
      </c>
      <c r="AI165" s="1176" t="e">
        <f>AI43+AI101+AI158+#REF!</f>
        <v>#REF!</v>
      </c>
    </row>
    <row r="166" spans="1:35" x14ac:dyDescent="0.2">
      <c r="A166" s="52"/>
      <c r="B166" s="52"/>
      <c r="C166" s="351" t="s">
        <v>1037</v>
      </c>
      <c r="D166" s="160"/>
      <c r="E166" s="639"/>
      <c r="F166" s="56"/>
      <c r="G166" s="953"/>
      <c r="H166" s="1166"/>
      <c r="I166" s="1166"/>
      <c r="J166" s="1166"/>
      <c r="K166" s="953"/>
      <c r="L166" s="37"/>
      <c r="M166" s="37"/>
      <c r="N166" s="37"/>
      <c r="O166" s="94"/>
      <c r="P166" s="94"/>
      <c r="Q166" s="94"/>
      <c r="R166" s="94"/>
      <c r="S166" s="37">
        <f>S47+S105</f>
        <v>0</v>
      </c>
      <c r="T166" s="37">
        <f>T47+T105</f>
        <v>0</v>
      </c>
      <c r="U166" s="37"/>
      <c r="V166" s="37">
        <f t="shared" ref="V166:AI166" si="73">V47+V105</f>
        <v>0</v>
      </c>
      <c r="W166" s="37">
        <f t="shared" si="73"/>
        <v>0</v>
      </c>
      <c r="X166" s="37">
        <f t="shared" si="73"/>
        <v>0</v>
      </c>
      <c r="Y166" s="37">
        <f t="shared" si="73"/>
        <v>0</v>
      </c>
      <c r="Z166" s="37">
        <f t="shared" si="73"/>
        <v>0</v>
      </c>
      <c r="AA166" s="37">
        <f t="shared" si="73"/>
        <v>0</v>
      </c>
      <c r="AB166" s="37">
        <f t="shared" si="73"/>
        <v>0</v>
      </c>
      <c r="AC166" s="37">
        <f t="shared" si="73"/>
        <v>0</v>
      </c>
      <c r="AD166" s="37">
        <f t="shared" si="73"/>
        <v>0</v>
      </c>
      <c r="AE166" s="37">
        <f t="shared" si="73"/>
        <v>0</v>
      </c>
      <c r="AF166" s="37">
        <f t="shared" si="73"/>
        <v>0</v>
      </c>
      <c r="AG166" s="37">
        <f t="shared" si="73"/>
        <v>0</v>
      </c>
      <c r="AH166" s="37">
        <f t="shared" si="73"/>
        <v>0</v>
      </c>
      <c r="AI166" s="37">
        <f t="shared" si="73"/>
        <v>0</v>
      </c>
    </row>
    <row r="167" spans="1:35" x14ac:dyDescent="0.2">
      <c r="A167" s="945"/>
      <c r="B167" s="945"/>
      <c r="C167" s="351" t="s">
        <v>1038</v>
      </c>
      <c r="D167" s="1000"/>
      <c r="E167" s="1259"/>
      <c r="F167" s="953"/>
      <c r="G167" s="953"/>
      <c r="H167" s="1166"/>
      <c r="I167" s="1166"/>
      <c r="J167" s="1166"/>
      <c r="K167" s="953"/>
      <c r="L167" s="955"/>
      <c r="M167" s="955"/>
      <c r="N167" s="955"/>
      <c r="O167" s="952"/>
      <c r="P167" s="952"/>
      <c r="Q167" s="952"/>
      <c r="R167" s="952"/>
      <c r="S167" s="955">
        <f>S52</f>
        <v>0</v>
      </c>
      <c r="T167" s="955">
        <f>T52</f>
        <v>0</v>
      </c>
      <c r="U167" s="955"/>
      <c r="V167" s="955">
        <f t="shared" ref="V167:AI167" si="74">V52</f>
        <v>0</v>
      </c>
      <c r="W167" s="955">
        <f t="shared" si="74"/>
        <v>0</v>
      </c>
      <c r="X167" s="955">
        <f t="shared" si="74"/>
        <v>0</v>
      </c>
      <c r="Y167" s="955">
        <f t="shared" si="74"/>
        <v>0</v>
      </c>
      <c r="Z167" s="955">
        <f t="shared" si="74"/>
        <v>0</v>
      </c>
      <c r="AA167" s="955">
        <f t="shared" si="74"/>
        <v>0</v>
      </c>
      <c r="AB167" s="955">
        <f t="shared" si="74"/>
        <v>0</v>
      </c>
      <c r="AC167" s="955">
        <f t="shared" si="74"/>
        <v>0</v>
      </c>
      <c r="AD167" s="955">
        <f t="shared" si="74"/>
        <v>0</v>
      </c>
      <c r="AE167" s="955">
        <f t="shared" si="74"/>
        <v>0</v>
      </c>
      <c r="AF167" s="955">
        <f t="shared" si="74"/>
        <v>0</v>
      </c>
      <c r="AG167" s="955">
        <f t="shared" si="74"/>
        <v>0</v>
      </c>
      <c r="AH167" s="955">
        <f t="shared" si="74"/>
        <v>0</v>
      </c>
      <c r="AI167" s="955">
        <f t="shared" si="74"/>
        <v>0</v>
      </c>
    </row>
    <row r="168" spans="1:35" x14ac:dyDescent="0.2">
      <c r="A168" s="945"/>
      <c r="B168" s="945"/>
      <c r="C168" s="960" t="s">
        <v>458</v>
      </c>
      <c r="D168" s="1000"/>
      <c r="E168" s="1259"/>
      <c r="F168" s="953"/>
      <c r="G168" s="953"/>
      <c r="H168" s="1166"/>
      <c r="I168" s="1166"/>
      <c r="J168" s="1166"/>
      <c r="K168" s="953"/>
      <c r="L168" s="955"/>
      <c r="M168" s="955"/>
      <c r="N168" s="955"/>
      <c r="O168" s="952"/>
      <c r="P168" s="952"/>
      <c r="Q168" s="952"/>
      <c r="R168" s="952"/>
      <c r="S168" s="955">
        <f>S111</f>
        <v>0</v>
      </c>
      <c r="T168" s="955">
        <f>T111</f>
        <v>0</v>
      </c>
      <c r="U168" s="955"/>
      <c r="V168" s="955">
        <f t="shared" ref="V168:AI168" si="75">V111</f>
        <v>0</v>
      </c>
      <c r="W168" s="955">
        <f t="shared" si="75"/>
        <v>0</v>
      </c>
      <c r="X168" s="955">
        <f t="shared" si="75"/>
        <v>0</v>
      </c>
      <c r="Y168" s="955">
        <f t="shared" si="75"/>
        <v>0</v>
      </c>
      <c r="Z168" s="955">
        <f t="shared" si="75"/>
        <v>0</v>
      </c>
      <c r="AA168" s="955">
        <f t="shared" si="75"/>
        <v>0</v>
      </c>
      <c r="AB168" s="955">
        <f t="shared" si="75"/>
        <v>0</v>
      </c>
      <c r="AC168" s="955">
        <f t="shared" si="75"/>
        <v>0</v>
      </c>
      <c r="AD168" s="955">
        <f t="shared" si="75"/>
        <v>0</v>
      </c>
      <c r="AE168" s="955">
        <f t="shared" si="75"/>
        <v>0</v>
      </c>
      <c r="AF168" s="955">
        <f t="shared" si="75"/>
        <v>0</v>
      </c>
      <c r="AG168" s="955">
        <f t="shared" si="75"/>
        <v>0</v>
      </c>
      <c r="AH168" s="955">
        <f t="shared" si="75"/>
        <v>0</v>
      </c>
      <c r="AI168" s="955">
        <f t="shared" si="75"/>
        <v>0</v>
      </c>
    </row>
    <row r="169" spans="1:35" x14ac:dyDescent="0.2">
      <c r="A169" s="52"/>
      <c r="B169" s="52"/>
      <c r="C169" s="94"/>
      <c r="D169" s="160"/>
      <c r="E169" s="639"/>
      <c r="F169" s="56"/>
      <c r="G169" s="953"/>
      <c r="H169" s="1166"/>
      <c r="I169" s="1166"/>
      <c r="J169" s="1166"/>
      <c r="K169" s="953"/>
      <c r="L169" s="37"/>
      <c r="M169" s="37"/>
      <c r="N169" s="37"/>
      <c r="O169" s="94"/>
      <c r="P169" s="94"/>
      <c r="Q169" s="94"/>
      <c r="R169" s="94"/>
      <c r="S169" s="94"/>
      <c r="T169" s="94"/>
      <c r="U169" s="94"/>
      <c r="V169" s="94"/>
      <c r="W169" s="94"/>
      <c r="X169" s="94"/>
      <c r="Y169" s="982"/>
      <c r="Z169" s="982"/>
      <c r="AA169" s="982"/>
      <c r="AB169" s="952"/>
      <c r="AC169" s="37"/>
      <c r="AD169" s="37"/>
      <c r="AE169" s="37"/>
      <c r="AF169" s="1166"/>
      <c r="AG169" s="1176"/>
      <c r="AH169" s="1176"/>
      <c r="AI169" s="1176"/>
    </row>
    <row r="170" spans="1:35" x14ac:dyDescent="0.2">
      <c r="A170" s="307"/>
      <c r="B170" s="52"/>
      <c r="C170" s="94" t="s">
        <v>1041</v>
      </c>
      <c r="D170" s="56"/>
      <c r="E170" s="639"/>
      <c r="F170" s="56"/>
      <c r="G170" s="953"/>
      <c r="H170" s="1166"/>
      <c r="I170" s="1166"/>
      <c r="J170" s="1166"/>
      <c r="K170" s="953"/>
      <c r="L170" s="37">
        <f>L113+L160</f>
        <v>0</v>
      </c>
      <c r="M170" s="37">
        <f>M113+M160</f>
        <v>0</v>
      </c>
      <c r="N170" s="37">
        <f>N113+N160</f>
        <v>0</v>
      </c>
      <c r="O170" s="37"/>
      <c r="P170" s="37">
        <f>P113+P160</f>
        <v>0</v>
      </c>
      <c r="Q170" s="37">
        <f>Q113+Q160</f>
        <v>0</v>
      </c>
      <c r="R170" s="37"/>
      <c r="S170" s="37">
        <f>S113+S160</f>
        <v>0</v>
      </c>
      <c r="T170" s="37">
        <f>T113+T160</f>
        <v>0</v>
      </c>
      <c r="U170" s="37"/>
      <c r="V170" s="37">
        <f t="shared" ref="V170:AI170" si="76">V113+V160</f>
        <v>0</v>
      </c>
      <c r="W170" s="37">
        <f t="shared" si="76"/>
        <v>0</v>
      </c>
      <c r="X170" s="37">
        <f t="shared" si="76"/>
        <v>0</v>
      </c>
      <c r="Y170" s="37">
        <f t="shared" si="76"/>
        <v>0</v>
      </c>
      <c r="Z170" s="37">
        <f t="shared" si="76"/>
        <v>0</v>
      </c>
      <c r="AA170" s="37">
        <f t="shared" si="76"/>
        <v>0</v>
      </c>
      <c r="AB170" s="37">
        <f t="shared" si="76"/>
        <v>0</v>
      </c>
      <c r="AC170" s="37">
        <f t="shared" si="76"/>
        <v>0</v>
      </c>
      <c r="AD170" s="37">
        <f t="shared" si="76"/>
        <v>0</v>
      </c>
      <c r="AE170" s="37">
        <f t="shared" si="76"/>
        <v>0</v>
      </c>
      <c r="AF170" s="37">
        <f t="shared" si="76"/>
        <v>0</v>
      </c>
      <c r="AG170" s="37">
        <f t="shared" si="76"/>
        <v>0</v>
      </c>
      <c r="AH170" s="37">
        <f t="shared" si="76"/>
        <v>0</v>
      </c>
      <c r="AI170" s="37">
        <f t="shared" si="76"/>
        <v>0</v>
      </c>
    </row>
    <row r="171" spans="1:35" ht="13.5" thickBot="1" x14ac:dyDescent="0.25">
      <c r="A171" s="52"/>
      <c r="B171" s="52"/>
      <c r="C171" s="52"/>
      <c r="D171" s="52"/>
      <c r="E171" s="52"/>
      <c r="F171" s="52"/>
      <c r="G171" s="945"/>
      <c r="H171" s="920"/>
      <c r="I171" s="920"/>
      <c r="J171" s="920"/>
      <c r="K171" s="945"/>
      <c r="L171" s="52"/>
      <c r="M171" s="52"/>
      <c r="N171" s="52"/>
      <c r="O171" s="52"/>
      <c r="P171" s="52"/>
      <c r="Q171" s="52"/>
      <c r="R171" s="52"/>
      <c r="S171" s="52"/>
      <c r="T171" s="52"/>
      <c r="U171" s="52"/>
      <c r="V171" s="52"/>
      <c r="W171" s="52"/>
      <c r="X171" s="52"/>
      <c r="Y171" s="947"/>
      <c r="Z171" s="947"/>
      <c r="AA171" s="947"/>
      <c r="AB171" s="945"/>
      <c r="AC171" s="35"/>
      <c r="AD171" s="35"/>
      <c r="AE171" s="35"/>
      <c r="AF171" s="1166"/>
      <c r="AG171" s="1172"/>
      <c r="AH171" s="1172"/>
      <c r="AI171" s="1172"/>
    </row>
    <row r="172" spans="1:35" ht="13.5" thickBot="1" x14ac:dyDescent="0.25">
      <c r="A172" s="107"/>
      <c r="B172" s="107"/>
      <c r="C172" s="107"/>
      <c r="D172" s="107"/>
      <c r="E172" s="107"/>
      <c r="F172" s="107"/>
      <c r="G172" s="107"/>
      <c r="H172" s="44"/>
      <c r="I172" s="44"/>
      <c r="J172" s="44"/>
      <c r="K172" s="107"/>
      <c r="L172" s="107"/>
      <c r="M172" s="107"/>
      <c r="N172" s="107"/>
      <c r="O172" s="107"/>
      <c r="P172" s="107"/>
      <c r="Q172" s="107"/>
      <c r="R172" s="107"/>
      <c r="S172" s="107"/>
      <c r="T172" s="107"/>
      <c r="U172" s="107"/>
      <c r="V172" s="107"/>
      <c r="W172" s="107"/>
      <c r="X172" s="107"/>
      <c r="Y172" s="701"/>
      <c r="Z172" s="701"/>
      <c r="AA172" s="701"/>
      <c r="AB172" s="107"/>
      <c r="AC172" s="44"/>
      <c r="AD172" s="44"/>
      <c r="AE172" s="44"/>
      <c r="AF172" s="1179"/>
      <c r="AG172" s="745"/>
      <c r="AH172" s="745"/>
      <c r="AI172" s="745"/>
    </row>
  </sheetData>
  <mergeCells count="11">
    <mergeCell ref="A1:AE1"/>
    <mergeCell ref="AG3:AI3"/>
    <mergeCell ref="Y4:AA4"/>
    <mergeCell ref="AG4:AI4"/>
    <mergeCell ref="Y3:AA3"/>
    <mergeCell ref="H3:J3"/>
    <mergeCell ref="L3:N3"/>
    <mergeCell ref="P3:Q3"/>
    <mergeCell ref="S3:T3"/>
    <mergeCell ref="V3:W3"/>
    <mergeCell ref="AC3:AE3"/>
  </mergeCells>
  <phoneticPr fontId="0" type="noConversion"/>
  <printOptions horizontalCentered="1" verticalCentered="1"/>
  <pageMargins left="0.35433070866141736" right="0.35433070866141736" top="0.47" bottom="0.54" header="0.15748031496062992" footer="0.27559055118110237"/>
  <pageSetup paperSize="9" scale="70" firstPageNumber="0" orientation="landscape" r:id="rId1"/>
  <headerFooter alignWithMargins="0">
    <oddFooter>&amp;C&amp;F</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33"/>
  </sheetPr>
  <dimension ref="A1:AM77"/>
  <sheetViews>
    <sheetView topLeftCell="A5" zoomScale="80" zoomScaleNormal="80" workbookViewId="0">
      <pane xSplit="5" ySplit="6" topLeftCell="F11" activePane="bottomRight" state="frozen"/>
      <selection activeCell="O64" sqref="O64:O65"/>
      <selection pane="topRight" activeCell="O64" sqref="O64:O65"/>
      <selection pane="bottomLeft" activeCell="O64" sqref="O64:O65"/>
      <selection pane="bottomRight" activeCell="H5" sqref="H5:AI6"/>
    </sheetView>
  </sheetViews>
  <sheetFormatPr defaultColWidth="9.140625" defaultRowHeight="12.75" x14ac:dyDescent="0.2"/>
  <cols>
    <col min="1" max="2" width="10.42578125" style="96" customWidth="1"/>
    <col min="3" max="3" width="42.85546875" style="96" customWidth="1"/>
    <col min="4" max="4" width="12.42578125" style="96" customWidth="1"/>
    <col min="5" max="5" width="7.28515625" style="96" hidden="1" customWidth="1"/>
    <col min="6" max="6" width="7" style="96" customWidth="1"/>
    <col min="7" max="7" width="9.7109375" style="96" customWidth="1"/>
    <col min="8" max="10" width="8.7109375" style="96" customWidth="1"/>
    <col min="11" max="11" width="2.28515625" style="96" customWidth="1"/>
    <col min="12" max="13" width="8.7109375" style="96" customWidth="1"/>
    <col min="14" max="14" width="2.28515625" style="96" customWidth="1"/>
    <col min="15" max="15" width="13.140625" style="96" customWidth="1"/>
    <col min="16" max="16" width="9.7109375" style="96" customWidth="1"/>
    <col min="17" max="17" width="2.28515625" style="96" hidden="1" customWidth="1"/>
    <col min="18" max="18" width="12.42578125" style="96" hidden="1" customWidth="1"/>
    <col min="19" max="19" width="9.7109375" style="96" hidden="1" customWidth="1"/>
    <col min="20" max="20" width="2.28515625" style="96" customWidth="1"/>
    <col min="21" max="23" width="9.7109375" style="96" hidden="1" customWidth="1"/>
    <col min="24" max="24" width="2.28515625" style="96" hidden="1" customWidth="1"/>
    <col min="25" max="25" width="12.85546875" style="96" customWidth="1"/>
    <col min="26" max="26" width="9.7109375" style="96" customWidth="1"/>
    <col min="27" max="27" width="12.7109375" style="96" customWidth="1"/>
    <col min="28" max="28" width="2.42578125" style="96" hidden="1" customWidth="1"/>
    <col min="29" max="31" width="9.7109375" style="96" hidden="1" customWidth="1"/>
    <col min="32" max="32" width="2.42578125" style="96" hidden="1" customWidth="1"/>
    <col min="33" max="34" width="9.7109375" style="96" hidden="1" customWidth="1"/>
    <col min="35" max="35" width="7.5703125" style="96" hidden="1" customWidth="1"/>
    <col min="36" max="36" width="10.85546875" style="96" bestFit="1" customWidth="1"/>
    <col min="37" max="37" width="11.28515625" style="96" customWidth="1"/>
    <col min="38" max="16384" width="9.140625" style="96"/>
  </cols>
  <sheetData>
    <row r="1" spans="1:35"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54"/>
      <c r="AC1" s="54"/>
      <c r="AD1" s="54"/>
      <c r="AE1" s="54"/>
      <c r="AF1" s="54"/>
      <c r="AG1" s="85"/>
      <c r="AH1" s="85"/>
      <c r="AI1" s="85"/>
    </row>
    <row r="2" spans="1:35" x14ac:dyDescent="0.2">
      <c r="A2" s="40"/>
      <c r="B2" s="40"/>
      <c r="C2" s="40"/>
      <c r="D2" s="40"/>
      <c r="E2" s="40"/>
      <c r="F2" s="40"/>
      <c r="G2" s="40"/>
      <c r="H2" s="40"/>
      <c r="I2" s="40"/>
      <c r="J2" s="40"/>
      <c r="K2" s="40"/>
      <c r="L2" s="40"/>
      <c r="M2" s="40"/>
      <c r="N2" s="40"/>
      <c r="O2" s="40"/>
      <c r="P2" s="40"/>
      <c r="Q2" s="40"/>
      <c r="R2" s="40"/>
      <c r="S2" s="40"/>
      <c r="T2" s="40"/>
      <c r="U2" s="40"/>
      <c r="V2" s="40"/>
      <c r="W2" s="40"/>
      <c r="X2" s="40"/>
      <c r="Y2" s="125"/>
    </row>
    <row r="3" spans="1:35" x14ac:dyDescent="0.2">
      <c r="A3" s="40"/>
      <c r="B3" s="40"/>
      <c r="C3" s="40"/>
      <c r="D3" s="40"/>
      <c r="E3" s="40"/>
      <c r="F3" s="40"/>
      <c r="G3" s="40"/>
      <c r="H3" s="40"/>
      <c r="I3" s="40"/>
      <c r="J3" s="40"/>
      <c r="K3" s="40"/>
      <c r="L3" s="40"/>
      <c r="M3" s="40"/>
      <c r="N3" s="40"/>
      <c r="O3" s="40"/>
      <c r="P3" s="40"/>
      <c r="Q3" s="40"/>
      <c r="R3" s="40"/>
      <c r="S3" s="40"/>
      <c r="T3" s="40"/>
      <c r="U3" s="40"/>
      <c r="V3" s="40"/>
      <c r="W3" s="40"/>
      <c r="X3" s="40"/>
      <c r="Y3" s="125"/>
    </row>
    <row r="4" spans="1:35" ht="16.5" thickBot="1" x14ac:dyDescent="0.3">
      <c r="A4" s="170"/>
      <c r="B4" s="170"/>
      <c r="C4" s="170"/>
      <c r="D4" s="272"/>
      <c r="E4" s="272"/>
      <c r="F4" s="272"/>
      <c r="G4" s="272"/>
      <c r="H4" s="272"/>
      <c r="I4" s="272"/>
      <c r="J4" s="272"/>
      <c r="K4" s="272"/>
      <c r="L4" s="272"/>
      <c r="M4" s="272"/>
      <c r="N4" s="272"/>
      <c r="O4" s="272"/>
      <c r="P4" s="272"/>
      <c r="Q4" s="272"/>
      <c r="R4" s="272"/>
      <c r="S4" s="272"/>
      <c r="T4" s="272"/>
      <c r="U4" s="272"/>
      <c r="V4" s="272"/>
      <c r="W4" s="272"/>
      <c r="X4" s="272"/>
      <c r="Y4" s="125"/>
      <c r="AC4" s="753"/>
      <c r="AD4" s="753"/>
      <c r="AE4" s="753"/>
    </row>
    <row r="5" spans="1:35" ht="13.5" thickBot="1" x14ac:dyDescent="0.25">
      <c r="A5" s="51" t="s">
        <v>113</v>
      </c>
      <c r="B5" s="7" t="s">
        <v>478</v>
      </c>
      <c r="C5" s="51" t="s">
        <v>128</v>
      </c>
      <c r="D5" s="7" t="s">
        <v>308</v>
      </c>
      <c r="E5" s="7" t="s">
        <v>479</v>
      </c>
      <c r="F5" s="563" t="s">
        <v>972</v>
      </c>
      <c r="G5" s="563" t="s">
        <v>778</v>
      </c>
      <c r="H5" s="1721" t="s">
        <v>1361</v>
      </c>
      <c r="I5" s="1721"/>
      <c r="J5" s="1721"/>
      <c r="K5" s="293"/>
      <c r="L5" s="1722" t="s">
        <v>1332</v>
      </c>
      <c r="M5" s="1723"/>
      <c r="N5" s="293"/>
      <c r="O5" s="1722" t="s">
        <v>1362</v>
      </c>
      <c r="P5" s="1723"/>
      <c r="Q5" s="293"/>
      <c r="R5" s="1722" t="s">
        <v>123</v>
      </c>
      <c r="S5" s="1724"/>
      <c r="T5" s="293"/>
      <c r="U5" s="1725" t="s">
        <v>1087</v>
      </c>
      <c r="V5" s="1726"/>
      <c r="W5" s="1726"/>
      <c r="X5" s="293"/>
      <c r="Y5" s="1721" t="s">
        <v>1363</v>
      </c>
      <c r="Z5" s="1721"/>
      <c r="AA5" s="1721"/>
      <c r="AB5" s="360"/>
      <c r="AC5" s="1725"/>
      <c r="AD5" s="1726"/>
      <c r="AE5" s="1726"/>
      <c r="AF5" s="360"/>
      <c r="AG5" s="1721" t="s">
        <v>1281</v>
      </c>
      <c r="AH5" s="1721"/>
      <c r="AI5" s="1721"/>
    </row>
    <row r="6" spans="1:35" x14ac:dyDescent="0.2">
      <c r="A6" s="6" t="s">
        <v>114</v>
      </c>
      <c r="B6" s="6" t="s">
        <v>311</v>
      </c>
      <c r="C6" s="6" t="s">
        <v>295</v>
      </c>
      <c r="D6" s="8" t="s">
        <v>116</v>
      </c>
      <c r="E6" s="6" t="s">
        <v>220</v>
      </c>
      <c r="F6" s="6" t="s">
        <v>38</v>
      </c>
      <c r="G6" s="6" t="s">
        <v>779</v>
      </c>
      <c r="H6" s="22" t="s">
        <v>296</v>
      </c>
      <c r="I6" s="22" t="s">
        <v>368</v>
      </c>
      <c r="J6" s="22" t="s">
        <v>369</v>
      </c>
      <c r="K6" s="22"/>
      <c r="L6" s="22" t="s">
        <v>296</v>
      </c>
      <c r="M6" s="22" t="s">
        <v>368</v>
      </c>
      <c r="N6" s="22"/>
      <c r="O6" s="22" t="s">
        <v>296</v>
      </c>
      <c r="P6" s="22" t="s">
        <v>368</v>
      </c>
      <c r="Q6" s="22"/>
      <c r="R6" s="22" t="s">
        <v>296</v>
      </c>
      <c r="S6" s="22" t="s">
        <v>368</v>
      </c>
      <c r="T6" s="22"/>
      <c r="U6" s="1727" t="s">
        <v>1273</v>
      </c>
      <c r="V6" s="1728"/>
      <c r="W6" s="1729"/>
      <c r="X6" s="22"/>
      <c r="Y6" s="22" t="s">
        <v>296</v>
      </c>
      <c r="Z6" s="22" t="s">
        <v>368</v>
      </c>
      <c r="AA6" s="22" t="s">
        <v>369</v>
      </c>
      <c r="AB6" s="22"/>
      <c r="AC6" s="1727" t="s">
        <v>1274</v>
      </c>
      <c r="AD6" s="1728"/>
      <c r="AE6" s="1729"/>
      <c r="AF6" s="22"/>
      <c r="AG6" s="22" t="s">
        <v>296</v>
      </c>
      <c r="AH6" s="22" t="s">
        <v>368</v>
      </c>
      <c r="AI6" s="22" t="s">
        <v>369</v>
      </c>
    </row>
    <row r="7" spans="1:35" ht="13.5" thickBot="1" x14ac:dyDescent="0.25">
      <c r="A7" s="9" t="s">
        <v>370</v>
      </c>
      <c r="B7" s="10" t="s">
        <v>371</v>
      </c>
      <c r="C7" s="9"/>
      <c r="D7" s="9" t="s">
        <v>115</v>
      </c>
      <c r="E7" s="10" t="s">
        <v>221</v>
      </c>
      <c r="F7" s="10"/>
      <c r="G7" s="10" t="s">
        <v>780</v>
      </c>
      <c r="H7" s="98"/>
      <c r="I7" s="98"/>
      <c r="J7" s="98"/>
      <c r="K7" s="98"/>
      <c r="L7" s="98"/>
      <c r="M7" s="98"/>
      <c r="N7" s="98"/>
      <c r="O7" s="98"/>
      <c r="P7" s="98"/>
      <c r="Q7" s="98"/>
      <c r="R7" s="98"/>
      <c r="S7" s="98"/>
      <c r="T7" s="98"/>
      <c r="U7" s="683" t="s">
        <v>296</v>
      </c>
      <c r="V7" s="683" t="s">
        <v>368</v>
      </c>
      <c r="W7" s="683" t="s">
        <v>369</v>
      </c>
      <c r="X7" s="98"/>
      <c r="Y7" s="98"/>
      <c r="Z7" s="98"/>
      <c r="AA7" s="98"/>
      <c r="AB7" s="98"/>
      <c r="AC7" s="683" t="s">
        <v>296</v>
      </c>
      <c r="AD7" s="683" t="s">
        <v>368</v>
      </c>
      <c r="AE7" s="683" t="s">
        <v>369</v>
      </c>
      <c r="AF7" s="98"/>
      <c r="AG7" s="98"/>
      <c r="AH7" s="98"/>
      <c r="AI7" s="98"/>
    </row>
    <row r="8" spans="1:35" x14ac:dyDescent="0.2">
      <c r="A8" s="99"/>
      <c r="B8" s="99"/>
      <c r="C8" s="99"/>
      <c r="D8" s="95"/>
      <c r="E8" s="99"/>
      <c r="F8" s="99"/>
      <c r="G8" s="99"/>
      <c r="H8" s="99"/>
      <c r="I8" s="99"/>
      <c r="J8" s="99"/>
      <c r="K8" s="99"/>
      <c r="L8" s="99"/>
      <c r="M8" s="99"/>
      <c r="N8" s="99"/>
      <c r="O8" s="99"/>
      <c r="P8" s="99"/>
      <c r="Q8" s="99"/>
      <c r="R8" s="99"/>
      <c r="S8" s="99"/>
      <c r="T8" s="99"/>
      <c r="U8" s="675"/>
      <c r="V8" s="675"/>
      <c r="W8" s="675"/>
      <c r="X8" s="99"/>
      <c r="Y8" s="99"/>
      <c r="Z8" s="99"/>
      <c r="AA8" s="99"/>
      <c r="AB8" s="99"/>
      <c r="AC8" s="675"/>
      <c r="AD8" s="675"/>
      <c r="AE8" s="675"/>
      <c r="AF8" s="99"/>
      <c r="AG8" s="99"/>
      <c r="AH8" s="99"/>
      <c r="AI8" s="99"/>
    </row>
    <row r="9" spans="1:35" x14ac:dyDescent="0.2">
      <c r="A9" s="361" t="s">
        <v>736</v>
      </c>
      <c r="B9" s="95"/>
      <c r="C9" s="331" t="s">
        <v>1337</v>
      </c>
      <c r="D9" s="95"/>
      <c r="E9" s="95"/>
      <c r="F9" s="95"/>
      <c r="G9" s="95"/>
      <c r="H9" s="95"/>
      <c r="I9" s="95"/>
      <c r="J9" s="366" t="s">
        <v>520</v>
      </c>
      <c r="K9" s="95"/>
      <c r="L9" s="95"/>
      <c r="M9" s="95"/>
      <c r="N9" s="95"/>
      <c r="O9" s="95"/>
      <c r="P9" s="95"/>
      <c r="Q9" s="95"/>
      <c r="R9" s="95"/>
      <c r="S9" s="95"/>
      <c r="T9" s="95"/>
      <c r="U9" s="685"/>
      <c r="V9" s="685"/>
      <c r="W9" s="685"/>
      <c r="X9" s="95"/>
      <c r="Y9" s="95"/>
      <c r="Z9" s="95"/>
      <c r="AA9" s="95"/>
      <c r="AB9" s="95"/>
      <c r="AC9" s="685"/>
      <c r="AD9" s="685"/>
      <c r="AE9" s="685"/>
      <c r="AF9" s="95"/>
      <c r="AG9" s="95"/>
      <c r="AH9" s="95"/>
      <c r="AI9" s="95"/>
    </row>
    <row r="10" spans="1:35" x14ac:dyDescent="0.2">
      <c r="A10" s="95"/>
      <c r="B10" s="95"/>
      <c r="C10" s="95"/>
      <c r="D10" s="95"/>
      <c r="E10" s="95"/>
      <c r="F10" s="95"/>
      <c r="G10" s="95"/>
      <c r="H10" s="95"/>
      <c r="I10" s="95"/>
      <c r="J10" s="95"/>
      <c r="K10" s="95"/>
      <c r="L10" s="95"/>
      <c r="M10" s="95"/>
      <c r="N10" s="95"/>
      <c r="O10" s="95"/>
      <c r="P10" s="95"/>
      <c r="Q10" s="95"/>
      <c r="R10" s="95"/>
      <c r="S10" s="95"/>
      <c r="T10" s="95"/>
      <c r="U10" s="685"/>
      <c r="V10" s="685"/>
      <c r="W10" s="685"/>
      <c r="X10" s="95"/>
      <c r="Y10" s="95"/>
      <c r="Z10" s="95"/>
      <c r="AA10" s="95"/>
      <c r="AB10" s="95"/>
      <c r="AC10" s="685"/>
      <c r="AD10" s="685"/>
      <c r="AE10" s="685"/>
      <c r="AF10" s="95"/>
      <c r="AG10" s="95"/>
      <c r="AH10" s="95"/>
      <c r="AI10" s="95"/>
    </row>
    <row r="11" spans="1:35" x14ac:dyDescent="0.2">
      <c r="A11" s="95"/>
      <c r="B11" s="95"/>
      <c r="C11" s="22" t="s">
        <v>279</v>
      </c>
      <c r="D11" s="95"/>
      <c r="E11" s="95"/>
      <c r="F11" s="95"/>
      <c r="G11" s="95"/>
      <c r="H11" s="95"/>
      <c r="I11" s="95"/>
      <c r="J11" s="95"/>
      <c r="K11" s="95"/>
      <c r="L11" s="95"/>
      <c r="M11" s="95"/>
      <c r="N11" s="95"/>
      <c r="O11" s="95"/>
      <c r="P11" s="95"/>
      <c r="Q11" s="95"/>
      <c r="R11" s="95"/>
      <c r="S11" s="95"/>
      <c r="T11" s="95"/>
      <c r="U11" s="685"/>
      <c r="V11" s="685"/>
      <c r="W11" s="685"/>
      <c r="X11" s="95"/>
      <c r="Y11" s="95"/>
      <c r="Z11" s="95"/>
      <c r="AA11" s="95"/>
      <c r="AB11" s="121"/>
      <c r="AC11" s="711"/>
      <c r="AD11" s="711"/>
      <c r="AE11" s="711"/>
      <c r="AF11" s="121"/>
      <c r="AG11" s="121"/>
      <c r="AH11" s="95"/>
      <c r="AI11" s="95"/>
    </row>
    <row r="12" spans="1:35" x14ac:dyDescent="0.2">
      <c r="A12" s="301"/>
      <c r="B12" s="52"/>
      <c r="C12" s="22"/>
      <c r="D12" s="52"/>
      <c r="E12" s="52"/>
      <c r="F12" s="52"/>
      <c r="G12" s="52"/>
      <c r="H12" s="22"/>
      <c r="I12" s="22"/>
      <c r="J12" s="22"/>
      <c r="K12" s="22"/>
      <c r="L12" s="22"/>
      <c r="M12" s="22"/>
      <c r="N12" s="22"/>
      <c r="O12" s="22"/>
      <c r="P12" s="22"/>
      <c r="Q12" s="22"/>
      <c r="R12" s="22"/>
      <c r="S12" s="22"/>
      <c r="T12" s="22"/>
      <c r="U12" s="697"/>
      <c r="V12" s="697"/>
      <c r="W12" s="697"/>
      <c r="X12" s="22"/>
      <c r="Y12" s="75"/>
      <c r="Z12" s="75"/>
      <c r="AA12" s="75"/>
      <c r="AB12" s="76"/>
      <c r="AC12" s="691"/>
      <c r="AD12" s="691"/>
      <c r="AE12" s="691"/>
      <c r="AF12" s="76"/>
      <c r="AG12" s="76"/>
      <c r="AH12" s="75"/>
      <c r="AI12" s="75"/>
    </row>
    <row r="13" spans="1:35" x14ac:dyDescent="0.2">
      <c r="A13" s="301"/>
      <c r="B13" s="304" t="s">
        <v>745</v>
      </c>
      <c r="C13" s="22" t="s">
        <v>126</v>
      </c>
      <c r="D13" s="52"/>
      <c r="E13" s="52"/>
      <c r="F13" s="52"/>
      <c r="G13" s="52"/>
      <c r="H13" s="22"/>
      <c r="I13" s="22"/>
      <c r="J13" s="22"/>
      <c r="K13" s="22"/>
      <c r="L13" s="22"/>
      <c r="M13" s="22"/>
      <c r="N13" s="22"/>
      <c r="O13" s="22"/>
      <c r="P13" s="22"/>
      <c r="Q13" s="22"/>
      <c r="R13" s="22"/>
      <c r="S13" s="22"/>
      <c r="T13" s="22"/>
      <c r="U13" s="697"/>
      <c r="V13" s="697"/>
      <c r="W13" s="697"/>
      <c r="X13" s="22"/>
      <c r="Y13" s="75"/>
      <c r="Z13" s="75"/>
      <c r="AA13" s="75"/>
      <c r="AB13" s="76"/>
      <c r="AC13" s="691"/>
      <c r="AD13" s="691"/>
      <c r="AE13" s="691"/>
      <c r="AF13" s="76"/>
      <c r="AG13" s="76"/>
      <c r="AH13" s="75"/>
      <c r="AI13" s="75"/>
    </row>
    <row r="14" spans="1:35" x14ac:dyDescent="0.2">
      <c r="A14" s="301"/>
      <c r="B14" s="304"/>
      <c r="C14" s="22"/>
      <c r="D14" s="52"/>
      <c r="E14" s="52"/>
      <c r="F14" s="52"/>
      <c r="G14" s="52"/>
      <c r="H14" s="22"/>
      <c r="I14" s="22"/>
      <c r="J14" s="22"/>
      <c r="K14" s="22"/>
      <c r="L14" s="22"/>
      <c r="M14" s="22"/>
      <c r="N14" s="22"/>
      <c r="O14" s="22"/>
      <c r="P14" s="22"/>
      <c r="Q14" s="22"/>
      <c r="R14" s="22"/>
      <c r="S14" s="22"/>
      <c r="T14" s="22"/>
      <c r="U14" s="697"/>
      <c r="V14" s="697"/>
      <c r="W14" s="697"/>
      <c r="X14" s="22"/>
      <c r="Y14" s="75"/>
      <c r="Z14" s="75"/>
      <c r="AA14" s="75"/>
      <c r="AB14" s="76"/>
      <c r="AC14" s="691"/>
      <c r="AD14" s="691"/>
      <c r="AE14" s="691"/>
      <c r="AF14" s="76"/>
      <c r="AG14" s="76"/>
      <c r="AH14" s="75"/>
      <c r="AI14" s="75"/>
    </row>
    <row r="15" spans="1:35" x14ac:dyDescent="0.2">
      <c r="A15" s="301" t="s">
        <v>824</v>
      </c>
      <c r="B15" s="52" t="s">
        <v>140</v>
      </c>
      <c r="C15" s="175" t="s">
        <v>1354</v>
      </c>
      <c r="D15" s="56" t="s">
        <v>1072</v>
      </c>
      <c r="E15" s="56" t="s">
        <v>268</v>
      </c>
      <c r="F15" s="56" t="s">
        <v>623</v>
      </c>
      <c r="G15" s="56" t="s">
        <v>1338</v>
      </c>
      <c r="H15" s="22"/>
      <c r="I15" s="22"/>
      <c r="J15" s="75">
        <f>SUM(H15:I15)</f>
        <v>0</v>
      </c>
      <c r="K15" s="22"/>
      <c r="L15" s="22"/>
      <c r="M15" s="22"/>
      <c r="N15" s="22"/>
      <c r="O15" s="313"/>
      <c r="P15" s="22"/>
      <c r="Q15" s="22"/>
      <c r="R15" s="22"/>
      <c r="S15" s="22"/>
      <c r="T15" s="22"/>
      <c r="U15" s="696">
        <f>H15+L15+O15+R15</f>
        <v>0</v>
      </c>
      <c r="V15" s="696"/>
      <c r="W15" s="696">
        <f>SUM(U15:V15)</f>
        <v>0</v>
      </c>
      <c r="X15" s="22"/>
      <c r="Y15" s="75">
        <f>H15+L15+O15+R15</f>
        <v>0</v>
      </c>
      <c r="Z15" s="75"/>
      <c r="AA15" s="75">
        <f>SUM(Y15:Z15)</f>
        <v>0</v>
      </c>
      <c r="AB15" s="76"/>
      <c r="AC15" s="702">
        <f>U15-Y15</f>
        <v>0</v>
      </c>
      <c r="AD15" s="702"/>
      <c r="AE15" s="696">
        <f>SUM(AC15:AD15)</f>
        <v>0</v>
      </c>
      <c r="AF15" s="76"/>
      <c r="AG15" s="76"/>
      <c r="AH15" s="75"/>
      <c r="AI15" s="75"/>
    </row>
    <row r="16" spans="1:35" ht="8.1" customHeight="1" x14ac:dyDescent="0.2">
      <c r="A16" s="301"/>
      <c r="B16" s="52"/>
      <c r="C16" s="22"/>
      <c r="D16" s="56"/>
      <c r="E16" s="56"/>
      <c r="F16" s="56"/>
      <c r="G16" s="56"/>
      <c r="H16" s="22"/>
      <c r="I16" s="22"/>
      <c r="J16" s="22"/>
      <c r="K16" s="22"/>
      <c r="L16" s="22"/>
      <c r="M16" s="22"/>
      <c r="N16" s="22"/>
      <c r="O16" s="22"/>
      <c r="P16" s="22"/>
      <c r="Q16" s="22"/>
      <c r="R16" s="22"/>
      <c r="S16" s="22"/>
      <c r="T16" s="22"/>
      <c r="U16" s="697"/>
      <c r="V16" s="697"/>
      <c r="W16" s="697"/>
      <c r="X16" s="22"/>
      <c r="Y16" s="75"/>
      <c r="Z16" s="75"/>
      <c r="AA16" s="75"/>
      <c r="AB16" s="76"/>
      <c r="AC16" s="691"/>
      <c r="AD16" s="691"/>
      <c r="AE16" s="691"/>
      <c r="AF16" s="76"/>
      <c r="AG16" s="76"/>
      <c r="AH16" s="75"/>
      <c r="AI16" s="75"/>
    </row>
    <row r="17" spans="1:39" x14ac:dyDescent="0.2">
      <c r="A17" s="105" t="s">
        <v>40</v>
      </c>
      <c r="B17" s="105" t="s">
        <v>623</v>
      </c>
      <c r="C17" s="493" t="s">
        <v>39</v>
      </c>
      <c r="D17" s="56"/>
      <c r="E17" s="56"/>
      <c r="F17" s="56"/>
      <c r="G17" s="56"/>
      <c r="H17" s="151">
        <f>SUM(H15:H16)</f>
        <v>0</v>
      </c>
      <c r="I17" s="22"/>
      <c r="J17" s="151">
        <f>SUM(J15:J16)</f>
        <v>0</v>
      </c>
      <c r="K17" s="22"/>
      <c r="L17" s="151">
        <f>SUM(L15:L16)</f>
        <v>0</v>
      </c>
      <c r="M17" s="22"/>
      <c r="N17" s="22"/>
      <c r="O17" s="314">
        <f>SUM(O15:O16)</f>
        <v>0</v>
      </c>
      <c r="P17" s="22"/>
      <c r="Q17" s="22"/>
      <c r="R17" s="22"/>
      <c r="S17" s="22"/>
      <c r="T17" s="22"/>
      <c r="U17" s="714">
        <f>SUM(U15:U16)</f>
        <v>0</v>
      </c>
      <c r="V17" s="677"/>
      <c r="W17" s="756">
        <f>SUM(W15:W16)</f>
        <v>0</v>
      </c>
      <c r="X17" s="22"/>
      <c r="Y17" s="151">
        <f>SUM(Y15:Y16)</f>
        <v>0</v>
      </c>
      <c r="Z17" s="75"/>
      <c r="AA17" s="314">
        <f>SUM(AA15:AA16)</f>
        <v>0</v>
      </c>
      <c r="AB17" s="76"/>
      <c r="AC17" s="714">
        <f>SUM(AC15:AC16)</f>
        <v>0</v>
      </c>
      <c r="AD17" s="677"/>
      <c r="AE17" s="756">
        <f>SUM(AE15:AE16)</f>
        <v>0</v>
      </c>
      <c r="AF17" s="76"/>
      <c r="AG17" s="76"/>
      <c r="AH17" s="75"/>
      <c r="AI17" s="75"/>
    </row>
    <row r="18" spans="1:39" x14ac:dyDescent="0.2">
      <c r="A18" s="301"/>
      <c r="B18" s="52"/>
      <c r="C18" s="22"/>
      <c r="D18" s="56"/>
      <c r="E18" s="56"/>
      <c r="F18" s="56"/>
      <c r="G18" s="56"/>
      <c r="H18" s="22"/>
      <c r="I18" s="22"/>
      <c r="J18" s="22"/>
      <c r="K18" s="22"/>
      <c r="L18" s="22"/>
      <c r="M18" s="22"/>
      <c r="N18" s="22"/>
      <c r="O18" s="22"/>
      <c r="P18" s="22"/>
      <c r="Q18" s="22"/>
      <c r="R18" s="22"/>
      <c r="S18" s="22"/>
      <c r="T18" s="22"/>
      <c r="U18" s="697"/>
      <c r="V18" s="697"/>
      <c r="W18" s="697"/>
      <c r="X18" s="22"/>
      <c r="Y18" s="75"/>
      <c r="Z18" s="75"/>
      <c r="AA18" s="75"/>
      <c r="AB18" s="76"/>
      <c r="AC18" s="691"/>
      <c r="AD18" s="691"/>
      <c r="AE18" s="691"/>
      <c r="AF18" s="76"/>
      <c r="AG18" s="76"/>
      <c r="AH18" s="75"/>
      <c r="AI18" s="75"/>
    </row>
    <row r="19" spans="1:39" x14ac:dyDescent="0.2">
      <c r="A19" s="301"/>
      <c r="B19" s="52"/>
      <c r="C19" s="22" t="s">
        <v>357</v>
      </c>
      <c r="D19" s="56"/>
      <c r="E19" s="56"/>
      <c r="F19" s="56"/>
      <c r="G19" s="56"/>
      <c r="H19" s="22"/>
      <c r="I19" s="22"/>
      <c r="J19" s="22"/>
      <c r="K19" s="22"/>
      <c r="L19" s="22"/>
      <c r="M19" s="22"/>
      <c r="N19" s="22"/>
      <c r="O19" s="22"/>
      <c r="P19" s="22"/>
      <c r="Q19" s="22"/>
      <c r="R19" s="22"/>
      <c r="S19" s="22"/>
      <c r="T19" s="22"/>
      <c r="U19" s="697"/>
      <c r="V19" s="697"/>
      <c r="W19" s="697"/>
      <c r="X19" s="22"/>
      <c r="Y19" s="75"/>
      <c r="Z19" s="75"/>
      <c r="AA19" s="75"/>
      <c r="AB19" s="76"/>
      <c r="AC19" s="691"/>
      <c r="AD19" s="691"/>
      <c r="AE19" s="691"/>
      <c r="AF19" s="76"/>
      <c r="AG19" s="76"/>
      <c r="AH19" s="75"/>
      <c r="AI19" s="75"/>
    </row>
    <row r="20" spans="1:39" x14ac:dyDescent="0.2">
      <c r="A20" s="301"/>
      <c r="B20" s="52"/>
      <c r="C20" s="22"/>
      <c r="D20" s="56"/>
      <c r="E20" s="56"/>
      <c r="F20" s="56"/>
      <c r="G20" s="56"/>
      <c r="H20" s="22"/>
      <c r="I20" s="22"/>
      <c r="J20" s="22"/>
      <c r="K20" s="22"/>
      <c r="L20" s="22"/>
      <c r="M20" s="22"/>
      <c r="N20" s="22"/>
      <c r="O20" s="22"/>
      <c r="P20" s="22"/>
      <c r="Q20" s="22"/>
      <c r="R20" s="22"/>
      <c r="S20" s="22"/>
      <c r="T20" s="22"/>
      <c r="U20" s="697"/>
      <c r="V20" s="697"/>
      <c r="W20" s="697"/>
      <c r="X20" s="22"/>
      <c r="Y20" s="75"/>
      <c r="Z20" s="75"/>
      <c r="AA20" s="75"/>
      <c r="AB20" s="76"/>
      <c r="AC20" s="691"/>
      <c r="AD20" s="691"/>
      <c r="AE20" s="691"/>
      <c r="AF20" s="76"/>
      <c r="AG20" s="76"/>
      <c r="AH20" s="75"/>
      <c r="AI20" s="75"/>
    </row>
    <row r="21" spans="1:39" x14ac:dyDescent="0.2">
      <c r="A21" s="301"/>
      <c r="B21" s="304" t="s">
        <v>8</v>
      </c>
      <c r="C21" s="22" t="s">
        <v>126</v>
      </c>
      <c r="D21" s="56"/>
      <c r="E21" s="56"/>
      <c r="F21" s="56"/>
      <c r="G21" s="56"/>
      <c r="H21" s="25"/>
      <c r="I21" s="25"/>
      <c r="J21" s="25"/>
      <c r="K21" s="25"/>
      <c r="L21" s="25"/>
      <c r="M21" s="25"/>
      <c r="N21" s="25"/>
      <c r="O21" s="25"/>
      <c r="P21" s="25"/>
      <c r="Q21" s="25"/>
      <c r="R21" s="25"/>
      <c r="S21" s="25"/>
      <c r="T21" s="25"/>
      <c r="U21" s="743"/>
      <c r="V21" s="743"/>
      <c r="W21" s="743"/>
      <c r="X21" s="25"/>
      <c r="Y21" s="75"/>
      <c r="Z21" s="75"/>
      <c r="AA21" s="75"/>
      <c r="AB21" s="76"/>
      <c r="AC21" s="691"/>
      <c r="AD21" s="691"/>
      <c r="AE21" s="691"/>
      <c r="AF21" s="76"/>
      <c r="AG21" s="76"/>
      <c r="AH21" s="75"/>
      <c r="AI21" s="75"/>
    </row>
    <row r="22" spans="1:39" x14ac:dyDescent="0.2">
      <c r="A22" s="307"/>
      <c r="B22" s="304"/>
      <c r="C22" s="154"/>
      <c r="D22" s="56"/>
      <c r="E22" s="56"/>
      <c r="F22" s="56"/>
      <c r="G22" s="56"/>
      <c r="H22" s="25"/>
      <c r="I22" s="25"/>
      <c r="J22" s="25"/>
      <c r="K22" s="25"/>
      <c r="L22" s="25"/>
      <c r="M22" s="25"/>
      <c r="N22" s="25"/>
      <c r="O22" s="25"/>
      <c r="P22" s="25"/>
      <c r="Q22" s="25"/>
      <c r="R22" s="25"/>
      <c r="S22" s="25"/>
      <c r="T22" s="25"/>
      <c r="U22" s="743"/>
      <c r="V22" s="743"/>
      <c r="W22" s="743"/>
      <c r="X22" s="25"/>
      <c r="Y22" s="75"/>
      <c r="Z22" s="75"/>
      <c r="AA22" s="75"/>
      <c r="AB22" s="76"/>
      <c r="AC22" s="691"/>
      <c r="AD22" s="691"/>
      <c r="AE22" s="691"/>
      <c r="AF22" s="76"/>
      <c r="AG22" s="76"/>
      <c r="AH22" s="75"/>
      <c r="AI22" s="75"/>
    </row>
    <row r="23" spans="1:39" hidden="1" x14ac:dyDescent="0.2">
      <c r="A23" s="307"/>
      <c r="B23" s="52"/>
      <c r="C23" s="22"/>
      <c r="D23" s="56"/>
      <c r="E23" s="56"/>
      <c r="F23" s="56"/>
      <c r="G23" s="56"/>
      <c r="H23" s="22"/>
      <c r="I23" s="22"/>
      <c r="J23" s="22"/>
      <c r="K23" s="22"/>
      <c r="L23" s="22"/>
      <c r="M23" s="22"/>
      <c r="N23" s="22"/>
      <c r="O23" s="22"/>
      <c r="P23" s="22"/>
      <c r="Q23" s="22"/>
      <c r="R23" s="22"/>
      <c r="S23" s="22"/>
      <c r="T23" s="22"/>
      <c r="U23" s="697"/>
      <c r="V23" s="697"/>
      <c r="W23" s="697"/>
      <c r="X23" s="22"/>
      <c r="Y23" s="100"/>
      <c r="Z23" s="100"/>
      <c r="AA23" s="100"/>
      <c r="AB23" s="101"/>
      <c r="AC23" s="703"/>
      <c r="AD23" s="703"/>
      <c r="AE23" s="703"/>
      <c r="AF23" s="101"/>
      <c r="AG23" s="101"/>
      <c r="AH23" s="100"/>
      <c r="AI23" s="100"/>
    </row>
    <row r="24" spans="1:39" hidden="1" x14ac:dyDescent="0.2">
      <c r="A24" s="301" t="s">
        <v>824</v>
      </c>
      <c r="B24" s="52" t="s">
        <v>1356</v>
      </c>
      <c r="C24" s="52" t="s">
        <v>1357</v>
      </c>
      <c r="D24" s="56" t="s">
        <v>1358</v>
      </c>
      <c r="E24" s="56" t="s">
        <v>992</v>
      </c>
      <c r="F24" s="56" t="s">
        <v>1065</v>
      </c>
      <c r="G24" s="56" t="s">
        <v>1338</v>
      </c>
      <c r="H24" s="75"/>
      <c r="I24" s="75"/>
      <c r="J24" s="75">
        <f t="shared" ref="J24:J30" si="0">SUM(H24:I24)</f>
        <v>0</v>
      </c>
      <c r="K24" s="52"/>
      <c r="L24" s="52"/>
      <c r="M24" s="52"/>
      <c r="N24" s="52"/>
      <c r="O24" s="75"/>
      <c r="P24" s="27"/>
      <c r="Q24" s="52"/>
      <c r="R24" s="52"/>
      <c r="S24" s="52"/>
      <c r="T24" s="52"/>
      <c r="U24" s="696">
        <f>H24+L24+O24+R24</f>
        <v>0</v>
      </c>
      <c r="V24" s="696"/>
      <c r="W24" s="696">
        <f>SUM(U24:V24)</f>
        <v>0</v>
      </c>
      <c r="X24" s="52"/>
      <c r="Y24" s="75">
        <f>H24+L24+O24+R24</f>
        <v>0</v>
      </c>
      <c r="Z24" s="75"/>
      <c r="AA24" s="75">
        <f t="shared" ref="AA24:AA30" si="1">SUM(Y24:Z24)</f>
        <v>0</v>
      </c>
      <c r="AB24" s="76"/>
      <c r="AC24" s="702">
        <f>U24-Y24</f>
        <v>0</v>
      </c>
      <c r="AD24" s="702"/>
      <c r="AE24" s="696">
        <f>SUM(AC24:AD24)</f>
        <v>0</v>
      </c>
      <c r="AF24" s="76"/>
      <c r="AG24" s="75">
        <v>0</v>
      </c>
      <c r="AH24" s="75"/>
      <c r="AI24" s="75">
        <f>SUM(AG24:AH24)</f>
        <v>0</v>
      </c>
      <c r="AM24" s="109"/>
    </row>
    <row r="25" spans="1:39" x14ac:dyDescent="0.2">
      <c r="A25" s="301" t="s">
        <v>824</v>
      </c>
      <c r="B25" s="52" t="s">
        <v>546</v>
      </c>
      <c r="C25" s="52" t="s">
        <v>1018</v>
      </c>
      <c r="D25" s="56" t="s">
        <v>923</v>
      </c>
      <c r="E25" s="56" t="s">
        <v>992</v>
      </c>
      <c r="F25" s="56" t="s">
        <v>993</v>
      </c>
      <c r="G25" s="56" t="s">
        <v>1338</v>
      </c>
      <c r="H25" s="75"/>
      <c r="I25" s="75"/>
      <c r="J25" s="75">
        <f t="shared" si="0"/>
        <v>0</v>
      </c>
      <c r="K25" s="52"/>
      <c r="L25" s="52"/>
      <c r="M25" s="52"/>
      <c r="N25" s="52"/>
      <c r="O25" s="313"/>
      <c r="P25" s="27"/>
      <c r="Q25" s="52"/>
      <c r="R25" s="52"/>
      <c r="S25" s="52"/>
      <c r="T25" s="52"/>
      <c r="U25" s="696"/>
      <c r="V25" s="696"/>
      <c r="W25" s="696"/>
      <c r="X25" s="52"/>
      <c r="Y25" s="75">
        <f>H25+L25+O25+R25</f>
        <v>0</v>
      </c>
      <c r="Z25" s="75"/>
      <c r="AA25" s="75">
        <f>SUM(Y25:Z25)</f>
        <v>0</v>
      </c>
      <c r="AB25" s="76"/>
      <c r="AC25" s="702"/>
      <c r="AD25" s="702"/>
      <c r="AE25" s="696"/>
      <c r="AF25" s="76"/>
      <c r="AG25" s="75"/>
      <c r="AH25" s="75"/>
      <c r="AI25" s="75"/>
      <c r="AM25" s="109"/>
    </row>
    <row r="26" spans="1:39" x14ac:dyDescent="0.2">
      <c r="A26" s="301" t="s">
        <v>824</v>
      </c>
      <c r="B26" s="52" t="s">
        <v>509</v>
      </c>
      <c r="C26" s="27" t="s">
        <v>1017</v>
      </c>
      <c r="D26" s="56" t="s">
        <v>854</v>
      </c>
      <c r="E26" s="56" t="s">
        <v>977</v>
      </c>
      <c r="F26" s="56" t="s">
        <v>978</v>
      </c>
      <c r="G26" s="56" t="s">
        <v>1338</v>
      </c>
      <c r="H26" s="86">
        <v>0</v>
      </c>
      <c r="I26" s="86"/>
      <c r="J26" s="118">
        <f t="shared" si="0"/>
        <v>0</v>
      </c>
      <c r="K26" s="112"/>
      <c r="L26" s="112"/>
      <c r="M26" s="112"/>
      <c r="N26" s="112"/>
      <c r="O26" s="313"/>
      <c r="P26" s="52"/>
      <c r="Q26" s="52"/>
      <c r="R26" s="52"/>
      <c r="S26" s="52"/>
      <c r="T26" s="112"/>
      <c r="U26" s="696">
        <f>H26+L26+O26+R26</f>
        <v>0</v>
      </c>
      <c r="V26" s="696"/>
      <c r="W26" s="696">
        <f>SUM(U26:V26)</f>
        <v>0</v>
      </c>
      <c r="X26" s="112"/>
      <c r="Y26" s="86">
        <f>H26+L26+O26</f>
        <v>0</v>
      </c>
      <c r="Z26" s="86"/>
      <c r="AA26" s="118">
        <f t="shared" si="1"/>
        <v>0</v>
      </c>
      <c r="AB26" s="76"/>
      <c r="AC26" s="702">
        <f>U26-Y26</f>
        <v>0</v>
      </c>
      <c r="AD26" s="702"/>
      <c r="AE26" s="696">
        <f>SUM(AC26:AD26)</f>
        <v>0</v>
      </c>
      <c r="AF26" s="76"/>
      <c r="AG26" s="75"/>
      <c r="AH26" s="75"/>
      <c r="AI26" s="75"/>
      <c r="AM26" s="109"/>
    </row>
    <row r="27" spans="1:39" x14ac:dyDescent="0.2">
      <c r="A27" s="301" t="s">
        <v>824</v>
      </c>
      <c r="B27" s="52" t="s">
        <v>258</v>
      </c>
      <c r="C27" s="95" t="s">
        <v>452</v>
      </c>
      <c r="D27" s="56" t="s">
        <v>907</v>
      </c>
      <c r="E27" s="56" t="s">
        <v>977</v>
      </c>
      <c r="F27" s="56" t="s">
        <v>978</v>
      </c>
      <c r="G27" s="56" t="s">
        <v>1338</v>
      </c>
      <c r="H27" s="86">
        <v>0</v>
      </c>
      <c r="I27" s="86"/>
      <c r="J27" s="118">
        <f t="shared" si="0"/>
        <v>0</v>
      </c>
      <c r="K27" s="112"/>
      <c r="L27" s="112"/>
      <c r="M27" s="112"/>
      <c r="N27" s="112"/>
      <c r="O27" s="313"/>
      <c r="P27" s="52"/>
      <c r="Q27" s="52"/>
      <c r="R27" s="52"/>
      <c r="S27" s="52"/>
      <c r="T27" s="112"/>
      <c r="U27" s="696">
        <f>H27+L27+O27+R27</f>
        <v>0</v>
      </c>
      <c r="V27" s="696"/>
      <c r="W27" s="696">
        <f>SUM(U27:V27)</f>
        <v>0</v>
      </c>
      <c r="X27" s="112"/>
      <c r="Y27" s="86">
        <f>H27+L27+O27</f>
        <v>0</v>
      </c>
      <c r="Z27" s="86"/>
      <c r="AA27" s="118">
        <f t="shared" si="1"/>
        <v>0</v>
      </c>
      <c r="AB27" s="76"/>
      <c r="AC27" s="702">
        <f>U27-Y27</f>
        <v>0</v>
      </c>
      <c r="AD27" s="702"/>
      <c r="AE27" s="696">
        <f>SUM(AC27:AD27)</f>
        <v>0</v>
      </c>
      <c r="AF27" s="76"/>
      <c r="AG27" s="75"/>
      <c r="AH27" s="75"/>
      <c r="AI27" s="75"/>
      <c r="AM27" s="109"/>
    </row>
    <row r="28" spans="1:39" hidden="1" x14ac:dyDescent="0.2">
      <c r="A28" s="301" t="s">
        <v>824</v>
      </c>
      <c r="B28" s="27"/>
      <c r="C28" s="27"/>
      <c r="D28" s="56"/>
      <c r="E28" s="140"/>
      <c r="F28" s="140"/>
      <c r="G28" s="117" t="s">
        <v>1014</v>
      </c>
      <c r="H28" s="75"/>
      <c r="I28" s="75"/>
      <c r="J28" s="75">
        <f t="shared" si="0"/>
        <v>0</v>
      </c>
      <c r="K28" s="27"/>
      <c r="L28" s="27"/>
      <c r="M28" s="27"/>
      <c r="N28" s="27"/>
      <c r="O28" s="75"/>
      <c r="P28" s="27"/>
      <c r="Q28" s="27"/>
      <c r="R28" s="27"/>
      <c r="S28" s="27"/>
      <c r="T28" s="27"/>
      <c r="U28" s="725"/>
      <c r="V28" s="725"/>
      <c r="W28" s="725"/>
      <c r="X28" s="27"/>
      <c r="Y28" s="75">
        <f>H28+L28+O28+R28</f>
        <v>0</v>
      </c>
      <c r="Z28" s="75"/>
      <c r="AA28" s="75">
        <f t="shared" si="1"/>
        <v>0</v>
      </c>
      <c r="AB28" s="76"/>
      <c r="AC28" s="691"/>
      <c r="AD28" s="691"/>
      <c r="AE28" s="691"/>
      <c r="AF28" s="76"/>
      <c r="AG28" s="75">
        <v>0</v>
      </c>
      <c r="AH28" s="75"/>
      <c r="AI28" s="75">
        <f>SUM(AG28:AH28)</f>
        <v>0</v>
      </c>
      <c r="AM28" s="109"/>
    </row>
    <row r="29" spans="1:39" hidden="1" x14ac:dyDescent="0.2">
      <c r="A29" s="301" t="s">
        <v>824</v>
      </c>
      <c r="B29" s="27"/>
      <c r="C29" s="27"/>
      <c r="D29" s="56"/>
      <c r="E29" s="140"/>
      <c r="F29" s="140"/>
      <c r="G29" s="117" t="s">
        <v>1014</v>
      </c>
      <c r="H29" s="75">
        <f>600+80+60-740</f>
        <v>0</v>
      </c>
      <c r="I29" s="75"/>
      <c r="J29" s="75">
        <f t="shared" si="0"/>
        <v>0</v>
      </c>
      <c r="K29" s="27"/>
      <c r="L29" s="27"/>
      <c r="M29" s="27"/>
      <c r="N29" s="27"/>
      <c r="O29" s="75"/>
      <c r="P29" s="27"/>
      <c r="Q29" s="27"/>
      <c r="R29" s="27"/>
      <c r="S29" s="27"/>
      <c r="T29" s="27"/>
      <c r="U29" s="725"/>
      <c r="V29" s="725"/>
      <c r="W29" s="725"/>
      <c r="X29" s="27"/>
      <c r="Y29" s="75">
        <f>H29+L29+O29</f>
        <v>0</v>
      </c>
      <c r="Z29" s="75"/>
      <c r="AA29" s="75">
        <f t="shared" si="1"/>
        <v>0</v>
      </c>
      <c r="AB29" s="76"/>
      <c r="AC29" s="691"/>
      <c r="AD29" s="691"/>
      <c r="AE29" s="691"/>
      <c r="AF29" s="76"/>
      <c r="AG29" s="76"/>
      <c r="AH29" s="75"/>
      <c r="AI29" s="75"/>
    </row>
    <row r="30" spans="1:39" hidden="1" x14ac:dyDescent="0.2">
      <c r="A30" s="301" t="s">
        <v>824</v>
      </c>
      <c r="B30" s="27"/>
      <c r="C30" s="27"/>
      <c r="D30" s="56"/>
      <c r="E30" s="140"/>
      <c r="F30" s="140"/>
      <c r="G30" s="117" t="s">
        <v>1014</v>
      </c>
      <c r="H30" s="75">
        <f>2400+24-2424</f>
        <v>0</v>
      </c>
      <c r="I30" s="75"/>
      <c r="J30" s="75">
        <f t="shared" si="0"/>
        <v>0</v>
      </c>
      <c r="K30" s="27"/>
      <c r="L30" s="27"/>
      <c r="M30" s="27"/>
      <c r="N30" s="27"/>
      <c r="O30" s="75"/>
      <c r="P30" s="27"/>
      <c r="Q30" s="27"/>
      <c r="R30" s="27"/>
      <c r="S30" s="27"/>
      <c r="T30" s="27"/>
      <c r="U30" s="725"/>
      <c r="V30" s="725"/>
      <c r="W30" s="725"/>
      <c r="X30" s="27"/>
      <c r="Y30" s="75">
        <f>H30+L30+O30</f>
        <v>0</v>
      </c>
      <c r="Z30" s="75"/>
      <c r="AA30" s="75">
        <f t="shared" si="1"/>
        <v>0</v>
      </c>
      <c r="AB30" s="76"/>
      <c r="AC30" s="691"/>
      <c r="AD30" s="691"/>
      <c r="AE30" s="691"/>
      <c r="AF30" s="76"/>
      <c r="AG30" s="76"/>
      <c r="AH30" s="75"/>
      <c r="AI30" s="75"/>
    </row>
    <row r="31" spans="1:39" ht="8.1" customHeight="1" x14ac:dyDescent="0.2">
      <c r="A31" s="307"/>
      <c r="B31" s="27"/>
      <c r="C31" s="27"/>
      <c r="D31" s="56"/>
      <c r="E31" s="140"/>
      <c r="F31" s="140"/>
      <c r="G31" s="140"/>
      <c r="H31" s="75"/>
      <c r="I31" s="75"/>
      <c r="J31" s="75"/>
      <c r="K31" s="27"/>
      <c r="L31" s="27"/>
      <c r="M31" s="27"/>
      <c r="N31" s="27"/>
      <c r="O31" s="27"/>
      <c r="P31" s="27"/>
      <c r="Q31" s="27"/>
      <c r="R31" s="27"/>
      <c r="S31" s="27"/>
      <c r="T31" s="27"/>
      <c r="U31" s="725"/>
      <c r="V31" s="725"/>
      <c r="W31" s="725"/>
      <c r="X31" s="27"/>
      <c r="Y31" s="75"/>
      <c r="Z31" s="75"/>
      <c r="AA31" s="75"/>
      <c r="AB31" s="76"/>
      <c r="AC31" s="691"/>
      <c r="AD31" s="691"/>
      <c r="AE31" s="691"/>
      <c r="AF31" s="76"/>
      <c r="AG31" s="76"/>
      <c r="AH31" s="75"/>
      <c r="AI31" s="75"/>
    </row>
    <row r="32" spans="1:39" x14ac:dyDescent="0.2">
      <c r="A32" s="307"/>
      <c r="B32" s="27"/>
      <c r="C32" s="139" t="s">
        <v>2</v>
      </c>
      <c r="D32" s="56"/>
      <c r="E32" s="140"/>
      <c r="F32" s="140"/>
      <c r="G32" s="140"/>
      <c r="H32" s="151">
        <f>SUM(H24:H31)</f>
        <v>0</v>
      </c>
      <c r="I32" s="151"/>
      <c r="J32" s="151">
        <f>SUM(J24:J31)</f>
        <v>0</v>
      </c>
      <c r="K32" s="139"/>
      <c r="L32" s="151">
        <f>SUM(L24:L31)</f>
        <v>0</v>
      </c>
      <c r="M32" s="139"/>
      <c r="N32" s="139"/>
      <c r="O32" s="314">
        <f>SUM(O24:O31)</f>
        <v>0</v>
      </c>
      <c r="P32" s="139"/>
      <c r="Q32" s="139"/>
      <c r="R32" s="139"/>
      <c r="S32" s="139"/>
      <c r="T32" s="139"/>
      <c r="U32" s="714">
        <f>SUM(U24:U31)</f>
        <v>0</v>
      </c>
      <c r="V32" s="714"/>
      <c r="W32" s="756">
        <f>SUM(W24:W31)</f>
        <v>0</v>
      </c>
      <c r="X32" s="139"/>
      <c r="Y32" s="151">
        <f>SUM(Y24:Y31)</f>
        <v>0</v>
      </c>
      <c r="Z32" s="151"/>
      <c r="AA32" s="314">
        <f>SUM(AA24:AA31)</f>
        <v>0</v>
      </c>
      <c r="AB32" s="269"/>
      <c r="AC32" s="714">
        <f>SUM(AC24:AC31)</f>
        <v>0</v>
      </c>
      <c r="AD32" s="714"/>
      <c r="AE32" s="756">
        <f>SUM(AE24:AE31)</f>
        <v>0</v>
      </c>
      <c r="AF32" s="269"/>
      <c r="AG32" s="151">
        <f>SUM(AG24:AG31)</f>
        <v>0</v>
      </c>
      <c r="AH32" s="75"/>
      <c r="AI32" s="151">
        <f>SUM(AI24:AI31)</f>
        <v>0</v>
      </c>
    </row>
    <row r="33" spans="1:39" x14ac:dyDescent="0.2">
      <c r="A33" s="307"/>
      <c r="B33" s="27"/>
      <c r="C33" s="27"/>
      <c r="D33" s="56"/>
      <c r="E33" s="140"/>
      <c r="F33" s="140"/>
      <c r="G33" s="140"/>
      <c r="H33" s="75"/>
      <c r="I33" s="75"/>
      <c r="J33" s="75"/>
      <c r="K33" s="27"/>
      <c r="L33" s="27"/>
      <c r="M33" s="27"/>
      <c r="N33" s="27"/>
      <c r="O33" s="27"/>
      <c r="P33" s="27"/>
      <c r="Q33" s="27"/>
      <c r="R33" s="27"/>
      <c r="S33" s="27"/>
      <c r="T33" s="27"/>
      <c r="U33" s="725"/>
      <c r="V33" s="725"/>
      <c r="W33" s="725"/>
      <c r="X33" s="27"/>
      <c r="Y33" s="75"/>
      <c r="Z33" s="75"/>
      <c r="AA33" s="75"/>
      <c r="AB33" s="76"/>
      <c r="AC33" s="691"/>
      <c r="AD33" s="691"/>
      <c r="AE33" s="691"/>
      <c r="AF33" s="76"/>
      <c r="AG33" s="76"/>
      <c r="AH33" s="75"/>
      <c r="AI33" s="75"/>
    </row>
    <row r="34" spans="1:39" x14ac:dyDescent="0.2">
      <c r="A34" s="301" t="s">
        <v>824</v>
      </c>
      <c r="B34" s="52" t="s">
        <v>562</v>
      </c>
      <c r="C34" s="134" t="s">
        <v>90</v>
      </c>
      <c r="D34" s="64" t="s">
        <v>908</v>
      </c>
      <c r="E34" s="56" t="s">
        <v>976</v>
      </c>
      <c r="F34" s="134" t="s">
        <v>636</v>
      </c>
      <c r="G34" s="56" t="s">
        <v>1338</v>
      </c>
      <c r="H34" s="75">
        <v>0</v>
      </c>
      <c r="I34" s="75"/>
      <c r="J34" s="75">
        <f>SUM(H34:I34)</f>
        <v>0</v>
      </c>
      <c r="K34" s="27"/>
      <c r="L34" s="27"/>
      <c r="M34" s="27"/>
      <c r="N34" s="27"/>
      <c r="O34" s="313"/>
      <c r="P34" s="27"/>
      <c r="Q34" s="27"/>
      <c r="R34" s="27"/>
      <c r="S34" s="27"/>
      <c r="T34" s="27"/>
      <c r="U34" s="696">
        <f>H34+L34+O34+R34</f>
        <v>0</v>
      </c>
      <c r="V34" s="696"/>
      <c r="W34" s="696">
        <f>SUM(U34:V34)</f>
        <v>0</v>
      </c>
      <c r="X34" s="27"/>
      <c r="Y34" s="75">
        <f>H34+L34+O34+R34</f>
        <v>0</v>
      </c>
      <c r="Z34" s="75"/>
      <c r="AA34" s="75">
        <f>SUM(Y34:Z34)</f>
        <v>0</v>
      </c>
      <c r="AB34" s="76"/>
      <c r="AC34" s="702">
        <f>U34-Y34</f>
        <v>0</v>
      </c>
      <c r="AD34" s="702"/>
      <c r="AE34" s="696">
        <f>SUM(AC34:AD34)</f>
        <v>0</v>
      </c>
      <c r="AF34" s="76"/>
      <c r="AG34" s="75">
        <v>0</v>
      </c>
      <c r="AH34" s="75"/>
      <c r="AI34" s="75">
        <f>SUM(AG34:AH34)</f>
        <v>0</v>
      </c>
      <c r="AM34" s="279"/>
    </row>
    <row r="35" spans="1:39" x14ac:dyDescent="0.2">
      <c r="A35" s="301" t="s">
        <v>824</v>
      </c>
      <c r="B35" s="134" t="s">
        <v>225</v>
      </c>
      <c r="C35" s="134" t="s">
        <v>226</v>
      </c>
      <c r="D35" s="64" t="s">
        <v>910</v>
      </c>
      <c r="E35" s="56" t="s">
        <v>976</v>
      </c>
      <c r="F35" s="134" t="s">
        <v>636</v>
      </c>
      <c r="G35" s="56" t="s">
        <v>1338</v>
      </c>
      <c r="H35" s="75">
        <v>0</v>
      </c>
      <c r="I35" s="75"/>
      <c r="J35" s="75">
        <f>SUM(H35:I35)</f>
        <v>0</v>
      </c>
      <c r="K35" s="27"/>
      <c r="L35" s="27"/>
      <c r="M35" s="27"/>
      <c r="N35" s="27"/>
      <c r="O35" s="313"/>
      <c r="P35" s="27"/>
      <c r="Q35" s="27"/>
      <c r="R35" s="27"/>
      <c r="S35" s="27"/>
      <c r="T35" s="27"/>
      <c r="U35" s="725"/>
      <c r="V35" s="725"/>
      <c r="W35" s="725"/>
      <c r="X35" s="27"/>
      <c r="Y35" s="75">
        <f>H35+L35+O35+R35</f>
        <v>0</v>
      </c>
      <c r="Z35" s="75"/>
      <c r="AA35" s="75">
        <f>SUM(Y35:Z35)</f>
        <v>0</v>
      </c>
      <c r="AB35" s="76"/>
      <c r="AC35" s="691"/>
      <c r="AD35" s="691"/>
      <c r="AE35" s="691"/>
      <c r="AF35" s="76"/>
      <c r="AG35" s="75">
        <v>0</v>
      </c>
      <c r="AH35" s="75"/>
      <c r="AI35" s="75">
        <f>SUM(AG35:AH35)</f>
        <v>0</v>
      </c>
      <c r="AM35" s="279"/>
    </row>
    <row r="36" spans="1:39" hidden="1" x14ac:dyDescent="0.2">
      <c r="A36" s="301" t="s">
        <v>824</v>
      </c>
      <c r="B36" s="134" t="s">
        <v>506</v>
      </c>
      <c r="C36" s="134" t="s">
        <v>349</v>
      </c>
      <c r="D36" s="64" t="s">
        <v>911</v>
      </c>
      <c r="E36" s="56" t="s">
        <v>976</v>
      </c>
      <c r="F36" s="134" t="s">
        <v>636</v>
      </c>
      <c r="G36" s="56" t="s">
        <v>1014</v>
      </c>
      <c r="H36" s="75">
        <v>0</v>
      </c>
      <c r="I36" s="75"/>
      <c r="J36" s="75">
        <f>SUM(H36:I36)</f>
        <v>0</v>
      </c>
      <c r="K36" s="27"/>
      <c r="L36" s="27"/>
      <c r="M36" s="27"/>
      <c r="N36" s="27"/>
      <c r="O36" s="510"/>
      <c r="P36" s="27"/>
      <c r="Q36" s="27"/>
      <c r="R36" s="27"/>
      <c r="S36" s="27"/>
      <c r="T36" s="27"/>
      <c r="U36" s="725"/>
      <c r="V36" s="725"/>
      <c r="W36" s="725"/>
      <c r="X36" s="27"/>
      <c r="Y36" s="75">
        <f>H36+L36+O36+R36</f>
        <v>0</v>
      </c>
      <c r="Z36" s="75"/>
      <c r="AA36" s="75">
        <f>SUM(Y36:Z36)</f>
        <v>0</v>
      </c>
      <c r="AB36" s="76"/>
      <c r="AC36" s="691"/>
      <c r="AD36" s="691"/>
      <c r="AE36" s="691"/>
      <c r="AF36" s="76"/>
      <c r="AG36" s="75">
        <v>0</v>
      </c>
      <c r="AH36" s="75"/>
      <c r="AI36" s="75">
        <f>SUM(AG36:AH36)</f>
        <v>0</v>
      </c>
      <c r="AM36" s="279"/>
    </row>
    <row r="37" spans="1:39" hidden="1" x14ac:dyDescent="0.2">
      <c r="A37" s="301" t="s">
        <v>824</v>
      </c>
      <c r="B37" s="52" t="s">
        <v>754</v>
      </c>
      <c r="C37" s="52" t="s">
        <v>284</v>
      </c>
      <c r="D37" s="64" t="s">
        <v>909</v>
      </c>
      <c r="E37" s="56" t="s">
        <v>976</v>
      </c>
      <c r="F37" s="134" t="s">
        <v>636</v>
      </c>
      <c r="G37" s="56" t="s">
        <v>1014</v>
      </c>
      <c r="H37" s="75"/>
      <c r="I37" s="75"/>
      <c r="J37" s="75">
        <f>SUM(H37:I37)</f>
        <v>0</v>
      </c>
      <c r="K37" s="27"/>
      <c r="L37" s="27"/>
      <c r="M37" s="27"/>
      <c r="N37" s="27"/>
      <c r="O37" s="510"/>
      <c r="P37" s="27"/>
      <c r="Q37" s="27"/>
      <c r="R37" s="27"/>
      <c r="S37" s="27"/>
      <c r="T37" s="27"/>
      <c r="U37" s="725"/>
      <c r="V37" s="725"/>
      <c r="W37" s="725"/>
      <c r="X37" s="27"/>
      <c r="Y37" s="75">
        <f>H37+L37+O37+R37</f>
        <v>0</v>
      </c>
      <c r="Z37" s="75"/>
      <c r="AA37" s="75">
        <f>SUM(Y37:Z37)</f>
        <v>0</v>
      </c>
      <c r="AB37" s="76"/>
      <c r="AC37" s="691"/>
      <c r="AD37" s="691"/>
      <c r="AE37" s="691"/>
      <c r="AF37" s="76"/>
      <c r="AG37" s="76"/>
      <c r="AH37" s="75"/>
      <c r="AI37" s="75"/>
      <c r="AM37" s="279"/>
    </row>
    <row r="38" spans="1:39" x14ac:dyDescent="0.2">
      <c r="A38" s="301" t="s">
        <v>824</v>
      </c>
      <c r="B38" s="134" t="s">
        <v>285</v>
      </c>
      <c r="C38" s="134" t="s">
        <v>564</v>
      </c>
      <c r="D38" s="64" t="s">
        <v>912</v>
      </c>
      <c r="E38" s="56" t="s">
        <v>976</v>
      </c>
      <c r="F38" s="134" t="s">
        <v>636</v>
      </c>
      <c r="G38" s="56" t="s">
        <v>1338</v>
      </c>
      <c r="H38" s="75"/>
      <c r="I38" s="75"/>
      <c r="J38" s="75">
        <f>SUM(H38:I38)</f>
        <v>0</v>
      </c>
      <c r="K38" s="27"/>
      <c r="L38" s="27"/>
      <c r="M38" s="27"/>
      <c r="N38" s="27"/>
      <c r="O38" s="313"/>
      <c r="P38" s="27"/>
      <c r="Q38" s="27"/>
      <c r="R38" s="27"/>
      <c r="S38" s="27"/>
      <c r="T38" s="27"/>
      <c r="U38" s="725"/>
      <c r="V38" s="725"/>
      <c r="W38" s="725"/>
      <c r="X38" s="27"/>
      <c r="Y38" s="75">
        <f>H38+L38+O38+R38</f>
        <v>0</v>
      </c>
      <c r="Z38" s="75"/>
      <c r="AA38" s="75">
        <f>SUM(Y38:Z38)</f>
        <v>0</v>
      </c>
      <c r="AB38" s="76"/>
      <c r="AC38" s="691"/>
      <c r="AD38" s="691"/>
      <c r="AE38" s="691"/>
      <c r="AF38" s="76"/>
      <c r="AG38" s="76"/>
      <c r="AH38" s="75"/>
      <c r="AI38" s="75">
        <f>SUM(AG38:AH38)</f>
        <v>0</v>
      </c>
      <c r="AM38" s="279"/>
    </row>
    <row r="39" spans="1:39" ht="8.1" customHeight="1" x14ac:dyDescent="0.2">
      <c r="A39" s="307"/>
      <c r="B39" s="52"/>
      <c r="C39" s="52"/>
      <c r="D39" s="56"/>
      <c r="E39" s="56"/>
      <c r="F39" s="56"/>
      <c r="G39" s="56"/>
      <c r="H39" s="75"/>
      <c r="I39" s="75"/>
      <c r="J39" s="75"/>
      <c r="K39" s="27"/>
      <c r="L39" s="27"/>
      <c r="M39" s="27"/>
      <c r="N39" s="27"/>
      <c r="O39" s="75"/>
      <c r="P39" s="27"/>
      <c r="Q39" s="27"/>
      <c r="R39" s="27"/>
      <c r="S39" s="27"/>
      <c r="T39" s="27"/>
      <c r="U39" s="725"/>
      <c r="V39" s="725"/>
      <c r="W39" s="725"/>
      <c r="X39" s="27"/>
      <c r="Y39" s="75"/>
      <c r="Z39" s="75"/>
      <c r="AA39" s="75"/>
      <c r="AB39" s="76"/>
      <c r="AC39" s="691"/>
      <c r="AD39" s="691"/>
      <c r="AE39" s="691"/>
      <c r="AF39" s="76"/>
      <c r="AG39" s="76"/>
      <c r="AH39" s="75"/>
      <c r="AI39" s="75"/>
    </row>
    <row r="40" spans="1:39" x14ac:dyDescent="0.2">
      <c r="A40" s="307"/>
      <c r="B40" s="52"/>
      <c r="C40" s="139" t="s">
        <v>563</v>
      </c>
      <c r="D40" s="56"/>
      <c r="E40" s="56" t="s">
        <v>652</v>
      </c>
      <c r="F40" s="56"/>
      <c r="G40" s="56"/>
      <c r="H40" s="151">
        <f>SUM(H34:H39)</f>
        <v>0</v>
      </c>
      <c r="I40" s="75"/>
      <c r="J40" s="151">
        <f>SUM(J34:J39)</f>
        <v>0</v>
      </c>
      <c r="K40" s="139"/>
      <c r="L40" s="151">
        <f>SUM(L34:L39)</f>
        <v>0</v>
      </c>
      <c r="M40" s="139"/>
      <c r="N40" s="139"/>
      <c r="O40" s="314">
        <f>SUM(O34:O39)</f>
        <v>0</v>
      </c>
      <c r="P40" s="139"/>
      <c r="Q40" s="139"/>
      <c r="R40" s="139"/>
      <c r="S40" s="139"/>
      <c r="T40" s="139"/>
      <c r="U40" s="714">
        <f>SUM(U34:U39)</f>
        <v>0</v>
      </c>
      <c r="V40" s="677"/>
      <c r="W40" s="756">
        <f>SUM(W34:W39)</f>
        <v>0</v>
      </c>
      <c r="X40" s="139"/>
      <c r="Y40" s="151">
        <f>SUM(Y34:Y39)</f>
        <v>0</v>
      </c>
      <c r="Z40" s="75"/>
      <c r="AA40" s="314">
        <f>SUM(AA34:AA39)</f>
        <v>0</v>
      </c>
      <c r="AB40" s="269"/>
      <c r="AC40" s="714">
        <f>SUM(AC34:AC39)</f>
        <v>0</v>
      </c>
      <c r="AD40" s="677"/>
      <c r="AE40" s="756">
        <f>SUM(AE34:AE39)</f>
        <v>0</v>
      </c>
      <c r="AF40" s="269"/>
      <c r="AG40" s="151">
        <f>SUM(AG34:AG39)</f>
        <v>0</v>
      </c>
      <c r="AH40" s="75"/>
      <c r="AI40" s="151">
        <f>SUM(AG40:AH40)</f>
        <v>0</v>
      </c>
    </row>
    <row r="41" spans="1:39" x14ac:dyDescent="0.2">
      <c r="A41" s="307"/>
      <c r="B41" s="134"/>
      <c r="C41" s="139"/>
      <c r="D41" s="64"/>
      <c r="E41" s="135"/>
      <c r="F41" s="135"/>
      <c r="G41" s="135"/>
      <c r="H41" s="151"/>
      <c r="I41" s="76"/>
      <c r="J41" s="151"/>
      <c r="K41" s="139"/>
      <c r="L41" s="139"/>
      <c r="M41" s="139"/>
      <c r="N41" s="139"/>
      <c r="O41" s="75"/>
      <c r="P41" s="139"/>
      <c r="Q41" s="139"/>
      <c r="R41" s="139"/>
      <c r="S41" s="139"/>
      <c r="T41" s="139"/>
      <c r="U41" s="744"/>
      <c r="V41" s="744"/>
      <c r="W41" s="744"/>
      <c r="X41" s="139"/>
      <c r="Y41" s="151"/>
      <c r="Z41" s="76"/>
      <c r="AA41" s="151"/>
      <c r="AB41" s="269"/>
      <c r="AC41" s="748"/>
      <c r="AD41" s="748"/>
      <c r="AE41" s="748"/>
      <c r="AF41" s="269"/>
      <c r="AG41" s="76"/>
      <c r="AH41" s="76"/>
      <c r="AI41" s="76"/>
    </row>
    <row r="42" spans="1:39" x14ac:dyDescent="0.2">
      <c r="A42" s="307"/>
      <c r="B42" s="139"/>
      <c r="C42" s="139"/>
      <c r="D42" s="184"/>
      <c r="E42" s="191"/>
      <c r="F42" s="191"/>
      <c r="G42" s="191"/>
      <c r="H42" s="75"/>
      <c r="I42" s="76"/>
      <c r="J42" s="76"/>
      <c r="K42" s="139"/>
      <c r="L42" s="139"/>
      <c r="M42" s="139"/>
      <c r="N42" s="139"/>
      <c r="O42" s="139"/>
      <c r="P42" s="139"/>
      <c r="Q42" s="139"/>
      <c r="R42" s="139"/>
      <c r="S42" s="139"/>
      <c r="T42" s="139"/>
      <c r="U42" s="744"/>
      <c r="V42" s="744"/>
      <c r="W42" s="744"/>
      <c r="X42" s="139"/>
      <c r="Y42" s="75"/>
      <c r="Z42" s="76"/>
      <c r="AA42" s="76"/>
      <c r="AB42" s="76"/>
      <c r="AC42" s="691"/>
      <c r="AD42" s="691"/>
      <c r="AE42" s="691"/>
      <c r="AF42" s="76"/>
      <c r="AG42" s="75"/>
      <c r="AH42" s="76"/>
      <c r="AI42" s="76"/>
    </row>
    <row r="43" spans="1:39" x14ac:dyDescent="0.2">
      <c r="A43" s="307" t="s">
        <v>824</v>
      </c>
      <c r="B43" s="52" t="s">
        <v>353</v>
      </c>
      <c r="C43" s="52" t="s">
        <v>131</v>
      </c>
      <c r="D43" s="56" t="s">
        <v>865</v>
      </c>
      <c r="E43" s="56" t="s">
        <v>994</v>
      </c>
      <c r="F43" s="564" t="s">
        <v>767</v>
      </c>
      <c r="G43" s="56" t="s">
        <v>1338</v>
      </c>
      <c r="H43" s="75"/>
      <c r="I43" s="76"/>
      <c r="J43" s="192"/>
      <c r="K43" s="139"/>
      <c r="L43" s="139"/>
      <c r="M43" s="139"/>
      <c r="N43" s="139"/>
      <c r="O43" s="620"/>
      <c r="P43" s="139"/>
      <c r="Q43" s="139"/>
      <c r="R43" s="139"/>
      <c r="S43" s="139"/>
      <c r="T43" s="139"/>
      <c r="U43" s="696">
        <f t="shared" ref="U43:V45" si="2">H43+L43+O43+R43</f>
        <v>0</v>
      </c>
      <c r="V43" s="696">
        <f t="shared" si="2"/>
        <v>0</v>
      </c>
      <c r="W43" s="696">
        <f>SUM(U43:V43)</f>
        <v>0</v>
      </c>
      <c r="X43" s="139"/>
      <c r="Y43" s="145">
        <f>H43+L43+O43+R43</f>
        <v>0</v>
      </c>
      <c r="Z43" s="76"/>
      <c r="AA43" s="192">
        <f>SUM(Y43:Z43)</f>
        <v>0</v>
      </c>
      <c r="AB43" s="76"/>
      <c r="AC43" s="702">
        <f t="shared" ref="AC43:AD45" si="3">U43-Y43</f>
        <v>0</v>
      </c>
      <c r="AD43" s="702">
        <f t="shared" si="3"/>
        <v>0</v>
      </c>
      <c r="AE43" s="696">
        <f>SUM(AC43:AD43)</f>
        <v>0</v>
      </c>
      <c r="AF43" s="76"/>
      <c r="AG43" s="75"/>
      <c r="AH43" s="76"/>
      <c r="AI43" s="76"/>
    </row>
    <row r="44" spans="1:39" x14ac:dyDescent="0.2">
      <c r="A44" s="301" t="s">
        <v>824</v>
      </c>
      <c r="B44" s="52" t="s">
        <v>755</v>
      </c>
      <c r="C44" s="52" t="s">
        <v>185</v>
      </c>
      <c r="D44" s="56" t="s">
        <v>867</v>
      </c>
      <c r="E44" s="56" t="s">
        <v>994</v>
      </c>
      <c r="F44" s="564" t="s">
        <v>767</v>
      </c>
      <c r="G44" s="56" t="s">
        <v>1338</v>
      </c>
      <c r="H44" s="75">
        <v>0</v>
      </c>
      <c r="I44" s="76"/>
      <c r="J44" s="192">
        <f t="shared" ref="J44:J56" si="4">SUM(H44:I44)</f>
        <v>0</v>
      </c>
      <c r="K44" s="139"/>
      <c r="L44" s="139"/>
      <c r="M44" s="139"/>
      <c r="N44" s="139"/>
      <c r="O44" s="156"/>
      <c r="P44" s="22"/>
      <c r="Q44" s="139"/>
      <c r="R44" s="139"/>
      <c r="S44" s="139"/>
      <c r="T44" s="139"/>
      <c r="U44" s="696">
        <f t="shared" si="2"/>
        <v>0</v>
      </c>
      <c r="V44" s="696">
        <f t="shared" si="2"/>
        <v>0</v>
      </c>
      <c r="W44" s="696">
        <f>SUM(U44:V44)</f>
        <v>0</v>
      </c>
      <c r="X44" s="139"/>
      <c r="Y44" s="145">
        <f>H44+L44+O44+R44</f>
        <v>0</v>
      </c>
      <c r="Z44" s="76"/>
      <c r="AA44" s="192">
        <f>SUM(Y44:Z44)</f>
        <v>0</v>
      </c>
      <c r="AB44" s="192"/>
      <c r="AC44" s="702">
        <f t="shared" si="3"/>
        <v>0</v>
      </c>
      <c r="AD44" s="702">
        <f t="shared" si="3"/>
        <v>0</v>
      </c>
      <c r="AE44" s="696">
        <f>SUM(AC44:AD44)</f>
        <v>0</v>
      </c>
      <c r="AF44" s="192"/>
      <c r="AG44" s="75">
        <v>0</v>
      </c>
      <c r="AH44" s="76"/>
      <c r="AI44" s="76">
        <f>SUM(AG44:AH44)</f>
        <v>0</v>
      </c>
    </row>
    <row r="45" spans="1:39" x14ac:dyDescent="0.2">
      <c r="A45" s="301" t="s">
        <v>824</v>
      </c>
      <c r="B45" s="52" t="s">
        <v>475</v>
      </c>
      <c r="C45" s="52" t="s">
        <v>363</v>
      </c>
      <c r="D45" s="56" t="s">
        <v>852</v>
      </c>
      <c r="E45" s="56" t="s">
        <v>994</v>
      </c>
      <c r="F45" s="564" t="s">
        <v>767</v>
      </c>
      <c r="G45" s="56" t="s">
        <v>1338</v>
      </c>
      <c r="H45" s="75"/>
      <c r="I45" s="76"/>
      <c r="J45" s="192">
        <f t="shared" si="4"/>
        <v>0</v>
      </c>
      <c r="K45" s="139"/>
      <c r="L45" s="139"/>
      <c r="M45" s="139"/>
      <c r="N45" s="139"/>
      <c r="O45" s="156"/>
      <c r="P45" s="139"/>
      <c r="Q45" s="139"/>
      <c r="R45" s="139"/>
      <c r="S45" s="139"/>
      <c r="T45" s="139"/>
      <c r="U45" s="696">
        <f t="shared" si="2"/>
        <v>0</v>
      </c>
      <c r="V45" s="696">
        <f t="shared" si="2"/>
        <v>0</v>
      </c>
      <c r="W45" s="696">
        <f>SUM(U45:V45)</f>
        <v>0</v>
      </c>
      <c r="X45" s="139"/>
      <c r="Y45" s="145">
        <f>H45+L45+O45+R45</f>
        <v>0</v>
      </c>
      <c r="Z45" s="76"/>
      <c r="AA45" s="192">
        <f>SUM(Y45:Z45)</f>
        <v>0</v>
      </c>
      <c r="AB45" s="192"/>
      <c r="AC45" s="702">
        <f t="shared" si="3"/>
        <v>0</v>
      </c>
      <c r="AD45" s="702">
        <f t="shared" si="3"/>
        <v>0</v>
      </c>
      <c r="AE45" s="696">
        <f>SUM(AC45:AD45)</f>
        <v>0</v>
      </c>
      <c r="AF45" s="192"/>
      <c r="AG45" s="75"/>
      <c r="AH45" s="76"/>
      <c r="AI45" s="76"/>
    </row>
    <row r="46" spans="1:39" x14ac:dyDescent="0.2">
      <c r="A46" s="301"/>
      <c r="B46" s="134"/>
      <c r="C46" s="134"/>
      <c r="D46" s="64"/>
      <c r="E46" s="135"/>
      <c r="F46" s="135"/>
      <c r="G46" s="56"/>
      <c r="H46" s="145"/>
      <c r="I46" s="192"/>
      <c r="J46" s="192"/>
      <c r="K46" s="134"/>
      <c r="L46" s="134"/>
      <c r="M46" s="134"/>
      <c r="N46" s="134"/>
      <c r="O46" s="313"/>
      <c r="P46" s="134"/>
      <c r="Q46" s="134"/>
      <c r="R46" s="134"/>
      <c r="S46" s="134"/>
      <c r="T46" s="134"/>
      <c r="U46" s="679"/>
      <c r="V46" s="679"/>
      <c r="W46" s="679"/>
      <c r="X46" s="134"/>
      <c r="Y46" s="145"/>
      <c r="Z46" s="192"/>
      <c r="AA46" s="192"/>
      <c r="AB46" s="192"/>
      <c r="AC46" s="694"/>
      <c r="AD46" s="694"/>
      <c r="AE46" s="694"/>
      <c r="AF46" s="192"/>
      <c r="AG46" s="145"/>
      <c r="AH46" s="76"/>
      <c r="AI46" s="76"/>
    </row>
    <row r="47" spans="1:39" x14ac:dyDescent="0.2">
      <c r="A47" s="301" t="s">
        <v>824</v>
      </c>
      <c r="B47" s="52" t="s">
        <v>224</v>
      </c>
      <c r="C47" s="52" t="s">
        <v>298</v>
      </c>
      <c r="D47" s="56" t="s">
        <v>845</v>
      </c>
      <c r="E47" s="56" t="s">
        <v>996</v>
      </c>
      <c r="F47" s="564" t="s">
        <v>771</v>
      </c>
      <c r="G47" s="56" t="s">
        <v>1338</v>
      </c>
      <c r="H47" s="145">
        <v>0</v>
      </c>
      <c r="I47" s="192"/>
      <c r="J47" s="192">
        <f t="shared" si="4"/>
        <v>0</v>
      </c>
      <c r="K47" s="134"/>
      <c r="L47" s="134"/>
      <c r="M47" s="134"/>
      <c r="N47" s="134"/>
      <c r="O47" s="156"/>
      <c r="P47" s="134"/>
      <c r="Q47" s="134"/>
      <c r="R47" s="134"/>
      <c r="S47" s="134"/>
      <c r="T47" s="134"/>
      <c r="U47" s="696">
        <f t="shared" ref="U47:V55" si="5">H47+L47+O47+R47</f>
        <v>0</v>
      </c>
      <c r="V47" s="696">
        <f t="shared" si="5"/>
        <v>0</v>
      </c>
      <c r="W47" s="696">
        <f t="shared" ref="W47:W55" si="6">SUM(U47:V47)</f>
        <v>0</v>
      </c>
      <c r="X47" s="134"/>
      <c r="Y47" s="145">
        <f t="shared" ref="Y47:Y54" si="7">H47+L47+O47+R47</f>
        <v>0</v>
      </c>
      <c r="Z47" s="192"/>
      <c r="AA47" s="192">
        <f t="shared" ref="AA47:AA56" si="8">SUM(Y47:Z47)</f>
        <v>0</v>
      </c>
      <c r="AB47" s="192"/>
      <c r="AC47" s="702">
        <f t="shared" ref="AC47:AD55" si="9">U47-Y47</f>
        <v>0</v>
      </c>
      <c r="AD47" s="702">
        <f t="shared" si="9"/>
        <v>0</v>
      </c>
      <c r="AE47" s="696">
        <f t="shared" ref="AE47:AE55" si="10">SUM(AC47:AD47)</f>
        <v>0</v>
      </c>
      <c r="AF47" s="192"/>
      <c r="AG47" s="145">
        <v>0</v>
      </c>
      <c r="AH47" s="76"/>
      <c r="AI47" s="76">
        <f>SUM(AG47:AH47)</f>
        <v>0</v>
      </c>
    </row>
    <row r="48" spans="1:39" hidden="1" x14ac:dyDescent="0.2">
      <c r="A48" s="301" t="s">
        <v>824</v>
      </c>
      <c r="B48" s="27" t="s">
        <v>195</v>
      </c>
      <c r="C48" s="52" t="s">
        <v>196</v>
      </c>
      <c r="D48" s="56" t="s">
        <v>876</v>
      </c>
      <c r="E48" s="140" t="s">
        <v>1004</v>
      </c>
      <c r="F48" s="564" t="s">
        <v>772</v>
      </c>
      <c r="G48" s="56" t="s">
        <v>1338</v>
      </c>
      <c r="H48" s="145"/>
      <c r="I48" s="192"/>
      <c r="J48" s="192">
        <f t="shared" si="4"/>
        <v>0</v>
      </c>
      <c r="K48" s="134"/>
      <c r="L48" s="134"/>
      <c r="M48" s="134"/>
      <c r="N48" s="134"/>
      <c r="O48" s="313"/>
      <c r="P48" s="134"/>
      <c r="Q48" s="134"/>
      <c r="R48" s="134"/>
      <c r="S48" s="134"/>
      <c r="T48" s="134"/>
      <c r="U48" s="696">
        <f t="shared" si="5"/>
        <v>0</v>
      </c>
      <c r="V48" s="696">
        <f t="shared" si="5"/>
        <v>0</v>
      </c>
      <c r="W48" s="696">
        <f t="shared" si="6"/>
        <v>0</v>
      </c>
      <c r="X48" s="134"/>
      <c r="Y48" s="145">
        <f t="shared" si="7"/>
        <v>0</v>
      </c>
      <c r="Z48" s="192"/>
      <c r="AA48" s="192">
        <f t="shared" si="8"/>
        <v>0</v>
      </c>
      <c r="AB48" s="192"/>
      <c r="AC48" s="702">
        <f t="shared" si="9"/>
        <v>0</v>
      </c>
      <c r="AD48" s="702">
        <f t="shared" si="9"/>
        <v>0</v>
      </c>
      <c r="AE48" s="696">
        <f t="shared" si="10"/>
        <v>0</v>
      </c>
      <c r="AF48" s="192"/>
      <c r="AG48" s="145"/>
      <c r="AH48" s="76"/>
      <c r="AI48" s="76"/>
    </row>
    <row r="49" spans="1:35" x14ac:dyDescent="0.2">
      <c r="A49" s="301" t="s">
        <v>824</v>
      </c>
      <c r="B49" s="52" t="s">
        <v>153</v>
      </c>
      <c r="C49" s="52" t="s">
        <v>337</v>
      </c>
      <c r="D49" s="56" t="s">
        <v>846</v>
      </c>
      <c r="E49" s="56" t="s">
        <v>975</v>
      </c>
      <c r="F49" s="564" t="s">
        <v>774</v>
      </c>
      <c r="G49" s="56" t="s">
        <v>1338</v>
      </c>
      <c r="H49" s="145">
        <v>0</v>
      </c>
      <c r="I49" s="192"/>
      <c r="J49" s="192">
        <f t="shared" si="4"/>
        <v>0</v>
      </c>
      <c r="K49" s="134"/>
      <c r="L49" s="134"/>
      <c r="M49" s="134"/>
      <c r="N49" s="134"/>
      <c r="O49" s="313"/>
      <c r="P49" s="134"/>
      <c r="Q49" s="134"/>
      <c r="R49" s="134"/>
      <c r="S49" s="134"/>
      <c r="T49" s="134"/>
      <c r="U49" s="696">
        <f t="shared" si="5"/>
        <v>0</v>
      </c>
      <c r="V49" s="696">
        <f t="shared" si="5"/>
        <v>0</v>
      </c>
      <c r="W49" s="696">
        <f t="shared" si="6"/>
        <v>0</v>
      </c>
      <c r="X49" s="134"/>
      <c r="Y49" s="145">
        <f t="shared" si="7"/>
        <v>0</v>
      </c>
      <c r="Z49" s="192"/>
      <c r="AA49" s="192">
        <f t="shared" si="8"/>
        <v>0</v>
      </c>
      <c r="AB49" s="192"/>
      <c r="AC49" s="702">
        <f t="shared" si="9"/>
        <v>0</v>
      </c>
      <c r="AD49" s="702">
        <f t="shared" si="9"/>
        <v>0</v>
      </c>
      <c r="AE49" s="696">
        <f t="shared" si="10"/>
        <v>0</v>
      </c>
      <c r="AF49" s="192"/>
      <c r="AG49" s="145">
        <v>0</v>
      </c>
      <c r="AH49" s="76"/>
      <c r="AI49" s="76">
        <f>SUM(AG49:AH49)</f>
        <v>0</v>
      </c>
    </row>
    <row r="50" spans="1:35" x14ac:dyDescent="0.2">
      <c r="A50" s="301" t="s">
        <v>824</v>
      </c>
      <c r="B50" s="27" t="s">
        <v>739</v>
      </c>
      <c r="C50" s="52" t="s">
        <v>333</v>
      </c>
      <c r="D50" s="349" t="s">
        <v>858</v>
      </c>
      <c r="E50" s="140" t="s">
        <v>975</v>
      </c>
      <c r="F50" s="564" t="s">
        <v>774</v>
      </c>
      <c r="G50" s="56" t="s">
        <v>1338</v>
      </c>
      <c r="H50" s="145"/>
      <c r="I50" s="192"/>
      <c r="J50" s="192">
        <f t="shared" si="4"/>
        <v>0</v>
      </c>
      <c r="K50" s="134"/>
      <c r="L50" s="134"/>
      <c r="M50" s="134"/>
      <c r="N50" s="134"/>
      <c r="O50" s="313"/>
      <c r="P50" s="134"/>
      <c r="Q50" s="134"/>
      <c r="R50" s="134"/>
      <c r="S50" s="134"/>
      <c r="T50" s="134"/>
      <c r="U50" s="696">
        <f t="shared" si="5"/>
        <v>0</v>
      </c>
      <c r="V50" s="696">
        <f t="shared" si="5"/>
        <v>0</v>
      </c>
      <c r="W50" s="696">
        <f t="shared" si="6"/>
        <v>0</v>
      </c>
      <c r="X50" s="134"/>
      <c r="Y50" s="145">
        <f t="shared" si="7"/>
        <v>0</v>
      </c>
      <c r="Z50" s="192"/>
      <c r="AA50" s="192">
        <f t="shared" si="8"/>
        <v>0</v>
      </c>
      <c r="AB50" s="192"/>
      <c r="AC50" s="702">
        <f t="shared" si="9"/>
        <v>0</v>
      </c>
      <c r="AD50" s="702">
        <f t="shared" si="9"/>
        <v>0</v>
      </c>
      <c r="AE50" s="696">
        <f t="shared" si="10"/>
        <v>0</v>
      </c>
      <c r="AF50" s="192"/>
      <c r="AG50" s="145"/>
      <c r="AH50" s="76"/>
      <c r="AI50" s="76"/>
    </row>
    <row r="51" spans="1:35" x14ac:dyDescent="0.2">
      <c r="A51" s="301" t="s">
        <v>824</v>
      </c>
      <c r="B51" s="27" t="s">
        <v>121</v>
      </c>
      <c r="C51" s="52" t="s">
        <v>94</v>
      </c>
      <c r="D51" s="140" t="s">
        <v>879</v>
      </c>
      <c r="E51" s="140" t="s">
        <v>975</v>
      </c>
      <c r="F51" s="564" t="s">
        <v>774</v>
      </c>
      <c r="G51" s="56" t="s">
        <v>1338</v>
      </c>
      <c r="H51" s="145"/>
      <c r="I51" s="192"/>
      <c r="J51" s="192">
        <f t="shared" si="4"/>
        <v>0</v>
      </c>
      <c r="K51" s="134"/>
      <c r="L51" s="134"/>
      <c r="M51" s="134"/>
      <c r="N51" s="134"/>
      <c r="O51" s="313"/>
      <c r="P51" s="134"/>
      <c r="Q51" s="134"/>
      <c r="R51" s="134"/>
      <c r="S51" s="134"/>
      <c r="T51" s="134"/>
      <c r="U51" s="696">
        <f t="shared" si="5"/>
        <v>0</v>
      </c>
      <c r="V51" s="696">
        <f t="shared" si="5"/>
        <v>0</v>
      </c>
      <c r="W51" s="696">
        <f t="shared" si="6"/>
        <v>0</v>
      </c>
      <c r="X51" s="134"/>
      <c r="Y51" s="145">
        <f t="shared" si="7"/>
        <v>0</v>
      </c>
      <c r="Z51" s="192"/>
      <c r="AA51" s="192">
        <f t="shared" si="8"/>
        <v>0</v>
      </c>
      <c r="AB51" s="192"/>
      <c r="AC51" s="702">
        <f t="shared" si="9"/>
        <v>0</v>
      </c>
      <c r="AD51" s="702">
        <f t="shared" si="9"/>
        <v>0</v>
      </c>
      <c r="AE51" s="696">
        <f t="shared" si="10"/>
        <v>0</v>
      </c>
      <c r="AF51" s="192"/>
      <c r="AG51" s="145"/>
      <c r="AH51" s="76"/>
      <c r="AI51" s="76"/>
    </row>
    <row r="52" spans="1:35" x14ac:dyDescent="0.2">
      <c r="A52" s="301" t="s">
        <v>824</v>
      </c>
      <c r="B52" s="128" t="s">
        <v>253</v>
      </c>
      <c r="C52" s="128" t="s">
        <v>366</v>
      </c>
      <c r="D52" s="129" t="s">
        <v>847</v>
      </c>
      <c r="E52" s="349" t="s">
        <v>975</v>
      </c>
      <c r="F52" s="564" t="s">
        <v>774</v>
      </c>
      <c r="G52" s="56" t="s">
        <v>1338</v>
      </c>
      <c r="H52" s="145">
        <v>0</v>
      </c>
      <c r="I52" s="192"/>
      <c r="J52" s="192">
        <f t="shared" si="4"/>
        <v>0</v>
      </c>
      <c r="K52" s="52"/>
      <c r="L52" s="52"/>
      <c r="M52" s="52"/>
      <c r="N52" s="52"/>
      <c r="O52" s="313"/>
      <c r="P52" s="134"/>
      <c r="Q52" s="52"/>
      <c r="R52" s="52"/>
      <c r="S52" s="52"/>
      <c r="T52" s="112"/>
      <c r="U52" s="696">
        <f t="shared" si="5"/>
        <v>0</v>
      </c>
      <c r="V52" s="696">
        <f t="shared" si="5"/>
        <v>0</v>
      </c>
      <c r="W52" s="696">
        <f t="shared" si="6"/>
        <v>0</v>
      </c>
      <c r="X52" s="112"/>
      <c r="Y52" s="145">
        <f t="shared" si="7"/>
        <v>0</v>
      </c>
      <c r="Z52" s="192"/>
      <c r="AA52" s="192">
        <f t="shared" si="8"/>
        <v>0</v>
      </c>
      <c r="AB52" s="192"/>
      <c r="AC52" s="702">
        <f t="shared" si="9"/>
        <v>0</v>
      </c>
      <c r="AD52" s="702">
        <f t="shared" si="9"/>
        <v>0</v>
      </c>
      <c r="AE52" s="696">
        <f t="shared" si="10"/>
        <v>0</v>
      </c>
      <c r="AF52" s="192"/>
      <c r="AG52" s="145">
        <v>0</v>
      </c>
      <c r="AH52" s="76"/>
      <c r="AI52" s="76">
        <f>SUM(AG52:AH52)</f>
        <v>0</v>
      </c>
    </row>
    <row r="53" spans="1:35" hidden="1" x14ac:dyDescent="0.2">
      <c r="A53" s="301" t="s">
        <v>824</v>
      </c>
      <c r="B53" s="52" t="s">
        <v>658</v>
      </c>
      <c r="C53" s="52" t="s">
        <v>135</v>
      </c>
      <c r="D53" s="56" t="s">
        <v>841</v>
      </c>
      <c r="E53" s="56" t="s">
        <v>975</v>
      </c>
      <c r="F53" s="564" t="s">
        <v>774</v>
      </c>
      <c r="G53" s="56" t="s">
        <v>1338</v>
      </c>
      <c r="H53" s="145"/>
      <c r="I53" s="192"/>
      <c r="J53" s="192">
        <f t="shared" si="4"/>
        <v>0</v>
      </c>
      <c r="K53" s="52"/>
      <c r="L53" s="52"/>
      <c r="M53" s="52"/>
      <c r="N53" s="52"/>
      <c r="O53" s="313"/>
      <c r="P53" s="139"/>
      <c r="Q53" s="52"/>
      <c r="R53" s="52"/>
      <c r="S53" s="52"/>
      <c r="T53" s="112"/>
      <c r="U53" s="696">
        <f t="shared" si="5"/>
        <v>0</v>
      </c>
      <c r="V53" s="696">
        <f t="shared" si="5"/>
        <v>0</v>
      </c>
      <c r="W53" s="696">
        <f t="shared" si="6"/>
        <v>0</v>
      </c>
      <c r="X53" s="112"/>
      <c r="Y53" s="145">
        <f t="shared" si="7"/>
        <v>0</v>
      </c>
      <c r="Z53" s="192"/>
      <c r="AA53" s="192">
        <f t="shared" si="8"/>
        <v>0</v>
      </c>
      <c r="AB53" s="192"/>
      <c r="AC53" s="702">
        <f t="shared" si="9"/>
        <v>0</v>
      </c>
      <c r="AD53" s="702"/>
      <c r="AE53" s="696">
        <f t="shared" si="10"/>
        <v>0</v>
      </c>
      <c r="AF53" s="192"/>
      <c r="AG53" s="192"/>
      <c r="AH53" s="76"/>
      <c r="AI53" s="76"/>
    </row>
    <row r="54" spans="1:35" hidden="1" x14ac:dyDescent="0.2">
      <c r="A54" s="301" t="s">
        <v>824</v>
      </c>
      <c r="B54" s="52" t="s">
        <v>453</v>
      </c>
      <c r="C54" s="52" t="s">
        <v>273</v>
      </c>
      <c r="D54" s="56">
        <v>5521937</v>
      </c>
      <c r="E54" s="56" t="s">
        <v>170</v>
      </c>
      <c r="F54" s="56"/>
      <c r="G54" s="56" t="s">
        <v>1338</v>
      </c>
      <c r="H54" s="145"/>
      <c r="I54" s="192"/>
      <c r="J54" s="192">
        <f t="shared" si="4"/>
        <v>0</v>
      </c>
      <c r="K54" s="52"/>
      <c r="L54" s="52"/>
      <c r="M54" s="52"/>
      <c r="N54" s="52"/>
      <c r="O54" s="313"/>
      <c r="P54" s="139"/>
      <c r="Q54" s="52"/>
      <c r="R54" s="52"/>
      <c r="S54" s="52"/>
      <c r="T54" s="112"/>
      <c r="U54" s="696">
        <f t="shared" si="5"/>
        <v>0</v>
      </c>
      <c r="V54" s="696">
        <f t="shared" si="5"/>
        <v>0</v>
      </c>
      <c r="W54" s="696">
        <f t="shared" si="6"/>
        <v>0</v>
      </c>
      <c r="X54" s="112"/>
      <c r="Y54" s="145">
        <f t="shared" si="7"/>
        <v>0</v>
      </c>
      <c r="Z54" s="192"/>
      <c r="AA54" s="192">
        <f t="shared" si="8"/>
        <v>0</v>
      </c>
      <c r="AB54" s="192"/>
      <c r="AC54" s="702">
        <f t="shared" si="9"/>
        <v>0</v>
      </c>
      <c r="AD54" s="702"/>
      <c r="AE54" s="696">
        <f t="shared" si="10"/>
        <v>0</v>
      </c>
      <c r="AF54" s="192"/>
      <c r="AG54" s="192"/>
      <c r="AH54" s="76"/>
      <c r="AI54" s="76"/>
    </row>
    <row r="55" spans="1:35" x14ac:dyDescent="0.2">
      <c r="A55" s="301" t="s">
        <v>824</v>
      </c>
      <c r="B55" s="52" t="s">
        <v>288</v>
      </c>
      <c r="C55" s="52" t="s">
        <v>1347</v>
      </c>
      <c r="D55" s="184" t="s">
        <v>961</v>
      </c>
      <c r="E55" s="140" t="s">
        <v>980</v>
      </c>
      <c r="F55" s="564" t="s">
        <v>775</v>
      </c>
      <c r="G55" s="56" t="s">
        <v>1338</v>
      </c>
      <c r="H55" s="75"/>
      <c r="I55" s="75">
        <v>0</v>
      </c>
      <c r="J55" s="192">
        <f>SUM(H55:I55)</f>
        <v>0</v>
      </c>
      <c r="K55" s="52"/>
      <c r="L55" s="52"/>
      <c r="M55" s="52"/>
      <c r="N55" s="52"/>
      <c r="O55" s="313"/>
      <c r="P55" s="313"/>
      <c r="Q55" s="144"/>
      <c r="R55" s="144"/>
      <c r="S55" s="144"/>
      <c r="T55" s="52"/>
      <c r="U55" s="696">
        <f t="shared" si="5"/>
        <v>0</v>
      </c>
      <c r="V55" s="696">
        <f t="shared" si="5"/>
        <v>0</v>
      </c>
      <c r="W55" s="696">
        <f t="shared" si="6"/>
        <v>0</v>
      </c>
      <c r="X55" s="52"/>
      <c r="Y55" s="75"/>
      <c r="Z55" s="145">
        <f>I55+M55+P55+S55</f>
        <v>0</v>
      </c>
      <c r="AA55" s="192">
        <f t="shared" si="8"/>
        <v>0</v>
      </c>
      <c r="AB55" s="192"/>
      <c r="AC55" s="702"/>
      <c r="AD55" s="702">
        <f t="shared" si="9"/>
        <v>0</v>
      </c>
      <c r="AE55" s="696">
        <f t="shared" si="10"/>
        <v>0</v>
      </c>
      <c r="AF55" s="192"/>
      <c r="AG55" s="76"/>
      <c r="AH55" s="75"/>
      <c r="AI55" s="75"/>
    </row>
    <row r="56" spans="1:35" hidden="1" x14ac:dyDescent="0.2">
      <c r="A56" s="301" t="s">
        <v>824</v>
      </c>
      <c r="B56" s="134" t="s">
        <v>303</v>
      </c>
      <c r="C56" s="134" t="s">
        <v>286</v>
      </c>
      <c r="D56" s="64">
        <v>5631906</v>
      </c>
      <c r="E56" s="135" t="s">
        <v>725</v>
      </c>
      <c r="F56" s="135"/>
      <c r="G56" s="135"/>
      <c r="H56" s="145">
        <v>0</v>
      </c>
      <c r="I56" s="192"/>
      <c r="J56" s="192">
        <f t="shared" si="4"/>
        <v>0</v>
      </c>
      <c r="K56" s="134"/>
      <c r="L56" s="134"/>
      <c r="M56" s="134"/>
      <c r="N56" s="134"/>
      <c r="O56" s="313"/>
      <c r="P56" s="134"/>
      <c r="Q56" s="134"/>
      <c r="R56" s="134"/>
      <c r="S56" s="134"/>
      <c r="T56" s="134"/>
      <c r="U56" s="679"/>
      <c r="V56" s="679"/>
      <c r="W56" s="679"/>
      <c r="X56" s="134"/>
      <c r="Y56" s="145">
        <f>H56+L56+O56+R56</f>
        <v>0</v>
      </c>
      <c r="Z56" s="192"/>
      <c r="AA56" s="192">
        <f t="shared" si="8"/>
        <v>0</v>
      </c>
      <c r="AB56" s="192"/>
      <c r="AC56" s="694"/>
      <c r="AD56" s="694"/>
      <c r="AE56" s="694"/>
      <c r="AF56" s="192"/>
      <c r="AG56" s="145">
        <v>0</v>
      </c>
      <c r="AH56" s="146"/>
      <c r="AI56" s="192">
        <f>SUM(AG56:AH56)</f>
        <v>0</v>
      </c>
    </row>
    <row r="57" spans="1:35" ht="8.1" customHeight="1" x14ac:dyDescent="0.2">
      <c r="A57" s="52"/>
      <c r="B57" s="27"/>
      <c r="C57" s="52"/>
      <c r="D57" s="56"/>
      <c r="E57" s="56"/>
      <c r="F57" s="56"/>
      <c r="G57" s="56"/>
      <c r="H57" s="75"/>
      <c r="I57" s="75"/>
      <c r="J57" s="192"/>
      <c r="K57" s="52"/>
      <c r="L57" s="52"/>
      <c r="M57" s="52"/>
      <c r="N57" s="52"/>
      <c r="O57" s="75"/>
      <c r="P57" s="144"/>
      <c r="Q57" s="144"/>
      <c r="R57" s="144"/>
      <c r="S57" s="144"/>
      <c r="T57" s="52"/>
      <c r="U57" s="680"/>
      <c r="V57" s="680"/>
      <c r="W57" s="680"/>
      <c r="X57" s="52"/>
      <c r="Y57" s="75"/>
      <c r="Z57" s="145"/>
      <c r="AA57" s="192"/>
      <c r="AB57" s="192"/>
      <c r="AC57" s="694"/>
      <c r="AD57" s="694"/>
      <c r="AE57" s="694"/>
      <c r="AF57" s="192"/>
      <c r="AG57" s="76"/>
      <c r="AH57" s="75"/>
      <c r="AI57" s="75"/>
    </row>
    <row r="58" spans="1:35" x14ac:dyDescent="0.2">
      <c r="A58" s="52"/>
      <c r="B58" s="52"/>
      <c r="C58" s="105" t="s">
        <v>473</v>
      </c>
      <c r="D58" s="56"/>
      <c r="E58" s="56"/>
      <c r="F58" s="564"/>
      <c r="G58" s="56"/>
      <c r="H58" s="151">
        <f>SUM(H43:H57)</f>
        <v>0</v>
      </c>
      <c r="I58" s="151">
        <f>SUM(I43:I57)</f>
        <v>0</v>
      </c>
      <c r="J58" s="151">
        <f>SUM(J43:J57)</f>
        <v>0</v>
      </c>
      <c r="K58" s="151"/>
      <c r="L58" s="151">
        <f>SUM(L43:L57)</f>
        <v>0</v>
      </c>
      <c r="M58" s="151">
        <f>SUM(M43:M57)</f>
        <v>0</v>
      </c>
      <c r="N58" s="151"/>
      <c r="O58" s="314">
        <f>SUM(O43:O57)</f>
        <v>0</v>
      </c>
      <c r="P58" s="314">
        <f>SUM(P43:P57)</f>
        <v>0</v>
      </c>
      <c r="Q58" s="151"/>
      <c r="R58" s="151">
        <f>SUM(R43:R57)</f>
        <v>0</v>
      </c>
      <c r="S58" s="151">
        <f>SUM(S43:S57)</f>
        <v>0</v>
      </c>
      <c r="T58" s="151"/>
      <c r="U58" s="714">
        <f>SUM(U43:U57)</f>
        <v>0</v>
      </c>
      <c r="V58" s="714">
        <f>SUM(V43:V57)</f>
        <v>0</v>
      </c>
      <c r="W58" s="756">
        <f>SUM(W43:W57)</f>
        <v>0</v>
      </c>
      <c r="X58" s="151"/>
      <c r="Y58" s="151">
        <f>SUM(Y43:Y57)</f>
        <v>0</v>
      </c>
      <c r="Z58" s="151">
        <f>SUM(Z43:Z57)</f>
        <v>0</v>
      </c>
      <c r="AA58" s="314">
        <f>SUM(AA43:AA57)</f>
        <v>0</v>
      </c>
      <c r="AB58" s="269"/>
      <c r="AC58" s="714">
        <f>SUM(AC43:AC57)</f>
        <v>0</v>
      </c>
      <c r="AD58" s="714">
        <f>SUM(AD43:AD57)</f>
        <v>0</v>
      </c>
      <c r="AE58" s="756">
        <f>SUM(AE43:AE57)</f>
        <v>0</v>
      </c>
      <c r="AF58" s="269"/>
      <c r="AG58" s="151">
        <f>SUM(AG44:AG56)</f>
        <v>0</v>
      </c>
      <c r="AH58" s="151">
        <f>SUM(AH44:AH56)</f>
        <v>0</v>
      </c>
      <c r="AI58" s="151">
        <f>SUM(AI44:AI56)</f>
        <v>0</v>
      </c>
    </row>
    <row r="59" spans="1:35" x14ac:dyDescent="0.2">
      <c r="A59" s="52"/>
      <c r="B59" s="52"/>
      <c r="C59" s="52"/>
      <c r="D59" s="56"/>
      <c r="E59" s="56"/>
      <c r="F59" s="56"/>
      <c r="G59" s="56"/>
      <c r="H59" s="75"/>
      <c r="I59" s="75"/>
      <c r="J59" s="75"/>
      <c r="K59" s="52"/>
      <c r="L59" s="52"/>
      <c r="M59" s="52"/>
      <c r="N59" s="52"/>
      <c r="O59" s="52"/>
      <c r="P59" s="52"/>
      <c r="Q59" s="52"/>
      <c r="R59" s="52"/>
      <c r="S59" s="52"/>
      <c r="T59" s="52"/>
      <c r="U59" s="680"/>
      <c r="V59" s="680"/>
      <c r="W59" s="680"/>
      <c r="X59" s="52"/>
      <c r="Y59" s="75"/>
      <c r="Z59" s="75"/>
      <c r="AA59" s="75"/>
      <c r="AB59" s="76"/>
      <c r="AC59" s="691"/>
      <c r="AD59" s="691"/>
      <c r="AE59" s="691"/>
      <c r="AF59" s="76"/>
      <c r="AG59" s="76"/>
      <c r="AH59" s="75"/>
      <c r="AI59" s="75"/>
    </row>
    <row r="60" spans="1:35" x14ac:dyDescent="0.2">
      <c r="A60" s="301" t="s">
        <v>824</v>
      </c>
      <c r="B60" s="128" t="s">
        <v>1019</v>
      </c>
      <c r="C60" s="187" t="s">
        <v>1340</v>
      </c>
      <c r="D60" s="129" t="s">
        <v>1021</v>
      </c>
      <c r="E60" s="129" t="s">
        <v>979</v>
      </c>
      <c r="F60" s="564" t="s">
        <v>640</v>
      </c>
      <c r="G60" s="117" t="s">
        <v>1338</v>
      </c>
      <c r="H60" s="174"/>
      <c r="I60" s="174"/>
      <c r="J60" s="461">
        <f>SUM(H60:I60)</f>
        <v>0</v>
      </c>
      <c r="K60" s="128"/>
      <c r="L60" s="128"/>
      <c r="M60" s="128"/>
      <c r="N60" s="128"/>
      <c r="O60" s="149"/>
      <c r="P60" s="128"/>
      <c r="Q60" s="128"/>
      <c r="R60" s="128"/>
      <c r="S60" s="128"/>
      <c r="T60" s="128"/>
      <c r="U60" s="696">
        <f>H60+L60+O60+R60</f>
        <v>0</v>
      </c>
      <c r="V60" s="696"/>
      <c r="W60" s="696">
        <f>SUM(U60:V60)</f>
        <v>0</v>
      </c>
      <c r="X60" s="128"/>
      <c r="Y60" s="174">
        <f>H60+L60+O60+R60</f>
        <v>0</v>
      </c>
      <c r="Z60" s="174"/>
      <c r="AA60" s="174">
        <f>SUM(Y60:Z60)</f>
        <v>0</v>
      </c>
      <c r="AB60" s="76"/>
      <c r="AC60" s="702">
        <f>U60-Y60</f>
        <v>0</v>
      </c>
      <c r="AD60" s="702"/>
      <c r="AE60" s="696">
        <f>SUM(AC60:AD60)</f>
        <v>0</v>
      </c>
      <c r="AF60" s="76"/>
      <c r="AG60" s="76"/>
      <c r="AH60" s="75"/>
      <c r="AI60" s="75"/>
    </row>
    <row r="61" spans="1:35" ht="8.1" customHeight="1" x14ac:dyDescent="0.2">
      <c r="A61" s="301"/>
      <c r="B61" s="128"/>
      <c r="C61" s="128"/>
      <c r="D61" s="129"/>
      <c r="E61" s="129"/>
      <c r="F61" s="129"/>
      <c r="G61" s="129"/>
      <c r="H61" s="174"/>
      <c r="I61" s="174"/>
      <c r="J61" s="174"/>
      <c r="K61" s="128"/>
      <c r="L61" s="128"/>
      <c r="M61" s="128"/>
      <c r="N61" s="128"/>
      <c r="O61" s="128"/>
      <c r="P61" s="128"/>
      <c r="Q61" s="128"/>
      <c r="R61" s="128"/>
      <c r="S61" s="128"/>
      <c r="T61" s="128"/>
      <c r="U61" s="729"/>
      <c r="V61" s="729"/>
      <c r="W61" s="729"/>
      <c r="X61" s="128"/>
      <c r="Y61" s="174"/>
      <c r="Z61" s="174"/>
      <c r="AA61" s="174"/>
      <c r="AB61" s="76"/>
      <c r="AC61" s="691"/>
      <c r="AD61" s="691"/>
      <c r="AE61" s="691"/>
      <c r="AF61" s="76"/>
      <c r="AG61" s="76"/>
      <c r="AH61" s="75"/>
      <c r="AI61" s="75"/>
    </row>
    <row r="62" spans="1:35" x14ac:dyDescent="0.2">
      <c r="A62" s="128"/>
      <c r="B62" s="128"/>
      <c r="C62" s="351" t="s">
        <v>761</v>
      </c>
      <c r="D62" s="129"/>
      <c r="E62" s="129"/>
      <c r="F62" s="129"/>
      <c r="G62" s="129"/>
      <c r="H62" s="283">
        <f>SUM(H60:H61)</f>
        <v>0</v>
      </c>
      <c r="I62" s="341"/>
      <c r="J62" s="283">
        <f>SUM(J60:J61)</f>
        <v>0</v>
      </c>
      <c r="K62" s="341"/>
      <c r="L62" s="283">
        <f>SUM(L60:L61)</f>
        <v>0</v>
      </c>
      <c r="M62" s="341"/>
      <c r="N62" s="341"/>
      <c r="O62" s="283">
        <f>SUM(O60:O61)</f>
        <v>0</v>
      </c>
      <c r="P62" s="128"/>
      <c r="Q62" s="128"/>
      <c r="R62" s="128"/>
      <c r="S62" s="128"/>
      <c r="T62" s="128"/>
      <c r="U62" s="733">
        <f>SUM(U60:U61)</f>
        <v>0</v>
      </c>
      <c r="V62" s="696"/>
      <c r="W62" s="733">
        <f>SUM(W60:W61)</f>
        <v>0</v>
      </c>
      <c r="X62" s="128"/>
      <c r="Y62" s="283">
        <f>SUM(Y60:Y61)</f>
        <v>0</v>
      </c>
      <c r="Z62" s="174"/>
      <c r="AA62" s="283">
        <f>SUM(AA60:AA61)</f>
        <v>0</v>
      </c>
      <c r="AB62" s="76"/>
      <c r="AC62" s="733">
        <f>SUM(AC60:AC61)</f>
        <v>0</v>
      </c>
      <c r="AD62" s="696"/>
      <c r="AE62" s="733">
        <f>SUM(AE60:AE61)</f>
        <v>0</v>
      </c>
      <c r="AF62" s="76"/>
      <c r="AG62" s="76"/>
      <c r="AH62" s="75"/>
      <c r="AI62" s="75"/>
    </row>
    <row r="63" spans="1:35" x14ac:dyDescent="0.2">
      <c r="A63" s="128"/>
      <c r="B63" s="128"/>
      <c r="C63" s="128"/>
      <c r="D63" s="129"/>
      <c r="E63" s="129"/>
      <c r="F63" s="129"/>
      <c r="G63" s="129"/>
      <c r="H63" s="174"/>
      <c r="I63" s="174"/>
      <c r="J63" s="174"/>
      <c r="K63" s="128"/>
      <c r="L63" s="128"/>
      <c r="M63" s="128"/>
      <c r="N63" s="128"/>
      <c r="O63" s="128"/>
      <c r="P63" s="128"/>
      <c r="Q63" s="128"/>
      <c r="R63" s="128"/>
      <c r="S63" s="128"/>
      <c r="T63" s="128"/>
      <c r="U63" s="729"/>
      <c r="V63" s="729"/>
      <c r="W63" s="729"/>
      <c r="X63" s="128"/>
      <c r="Y63" s="174"/>
      <c r="Z63" s="174"/>
      <c r="AA63" s="174"/>
      <c r="AB63" s="76"/>
      <c r="AC63" s="691"/>
      <c r="AD63" s="691"/>
      <c r="AE63" s="691"/>
      <c r="AF63" s="76"/>
      <c r="AG63" s="76"/>
      <c r="AH63" s="75"/>
      <c r="AI63" s="75"/>
    </row>
    <row r="64" spans="1:35" x14ac:dyDescent="0.2">
      <c r="A64" s="301" t="s">
        <v>824</v>
      </c>
      <c r="B64" s="128" t="s">
        <v>1025</v>
      </c>
      <c r="C64" s="187" t="s">
        <v>1341</v>
      </c>
      <c r="D64" s="129" t="s">
        <v>1344</v>
      </c>
      <c r="E64" s="129" t="s">
        <v>973</v>
      </c>
      <c r="F64" s="564" t="s">
        <v>18</v>
      </c>
      <c r="G64" s="117" t="s">
        <v>1338</v>
      </c>
      <c r="H64" s="174"/>
      <c r="I64" s="174"/>
      <c r="J64" s="461">
        <f>SUM(H64:I64)</f>
        <v>0</v>
      </c>
      <c r="K64" s="128"/>
      <c r="L64" s="128"/>
      <c r="M64" s="128"/>
      <c r="N64" s="128"/>
      <c r="O64" s="149"/>
      <c r="P64" s="128"/>
      <c r="Q64" s="128"/>
      <c r="R64" s="128"/>
      <c r="S64" s="128"/>
      <c r="T64" s="128"/>
      <c r="U64" s="696">
        <f>H64+L64+O64+R64</f>
        <v>0</v>
      </c>
      <c r="V64" s="696"/>
      <c r="W64" s="696">
        <f>SUM(U64:V64)</f>
        <v>0</v>
      </c>
      <c r="X64" s="128"/>
      <c r="Y64" s="174">
        <f>H64+L64+O64+R64</f>
        <v>0</v>
      </c>
      <c r="Z64" s="174"/>
      <c r="AA64" s="174">
        <f>SUM(Y64:Z64)</f>
        <v>0</v>
      </c>
      <c r="AB64" s="76"/>
      <c r="AC64" s="702">
        <f>U64-Y64</f>
        <v>0</v>
      </c>
      <c r="AD64" s="702"/>
      <c r="AE64" s="696">
        <f>SUM(AC64:AD64)</f>
        <v>0</v>
      </c>
      <c r="AF64" s="76"/>
      <c r="AG64" s="76"/>
      <c r="AH64" s="75"/>
      <c r="AI64" s="75"/>
    </row>
    <row r="65" spans="1:35" x14ac:dyDescent="0.2">
      <c r="A65" s="301" t="s">
        <v>824</v>
      </c>
      <c r="B65" s="128" t="s">
        <v>1023</v>
      </c>
      <c r="C65" s="187" t="s">
        <v>1342</v>
      </c>
      <c r="D65" s="129" t="s">
        <v>1345</v>
      </c>
      <c r="E65" s="129" t="s">
        <v>973</v>
      </c>
      <c r="F65" s="564" t="s">
        <v>18</v>
      </c>
      <c r="G65" s="117" t="s">
        <v>1338</v>
      </c>
      <c r="H65" s="174"/>
      <c r="I65" s="174"/>
      <c r="J65" s="461">
        <f>SUM(H65:I65)</f>
        <v>0</v>
      </c>
      <c r="K65" s="128"/>
      <c r="L65" s="128"/>
      <c r="M65" s="128"/>
      <c r="N65" s="128"/>
      <c r="O65" s="149"/>
      <c r="P65" s="128"/>
      <c r="Q65" s="128"/>
      <c r="R65" s="128"/>
      <c r="S65" s="128"/>
      <c r="T65" s="128"/>
      <c r="U65" s="696">
        <f>H65+L65+O65+R65</f>
        <v>0</v>
      </c>
      <c r="V65" s="696"/>
      <c r="W65" s="696">
        <f>SUM(U65:V65)</f>
        <v>0</v>
      </c>
      <c r="X65" s="128"/>
      <c r="Y65" s="174">
        <f>H65+L65+O65+R65</f>
        <v>0</v>
      </c>
      <c r="Z65" s="174"/>
      <c r="AA65" s="174">
        <f>SUM(Y65:Z65)</f>
        <v>0</v>
      </c>
      <c r="AB65" s="76"/>
      <c r="AC65" s="702">
        <f>U65-Y65</f>
        <v>0</v>
      </c>
      <c r="AD65" s="702"/>
      <c r="AE65" s="696">
        <f>SUM(AC65:AD65)</f>
        <v>0</v>
      </c>
      <c r="AF65" s="76"/>
      <c r="AG65" s="76"/>
      <c r="AH65" s="75"/>
      <c r="AI65" s="75"/>
    </row>
    <row r="66" spans="1:35" ht="8.1" customHeight="1" x14ac:dyDescent="0.2">
      <c r="A66" s="301"/>
      <c r="B66" s="128"/>
      <c r="C66" s="128"/>
      <c r="D66" s="129"/>
      <c r="E66" s="129"/>
      <c r="F66" s="129"/>
      <c r="G66" s="129"/>
      <c r="H66" s="174"/>
      <c r="I66" s="174"/>
      <c r="J66" s="174"/>
      <c r="K66" s="128"/>
      <c r="L66" s="128"/>
      <c r="M66" s="128"/>
      <c r="N66" s="128"/>
      <c r="O66" s="128"/>
      <c r="P66" s="128"/>
      <c r="Q66" s="128"/>
      <c r="R66" s="128"/>
      <c r="S66" s="128"/>
      <c r="T66" s="128"/>
      <c r="U66" s="729"/>
      <c r="V66" s="729"/>
      <c r="W66" s="729"/>
      <c r="X66" s="128"/>
      <c r="Y66" s="174"/>
      <c r="Z66" s="174"/>
      <c r="AA66" s="174"/>
      <c r="AB66" s="76"/>
      <c r="AC66" s="691"/>
      <c r="AD66" s="691"/>
      <c r="AE66" s="691"/>
      <c r="AF66" s="76"/>
      <c r="AG66" s="76"/>
      <c r="AH66" s="75"/>
      <c r="AI66" s="75"/>
    </row>
    <row r="67" spans="1:35" x14ac:dyDescent="0.2">
      <c r="A67" s="128"/>
      <c r="B67" s="128"/>
      <c r="C67" s="351" t="s">
        <v>762</v>
      </c>
      <c r="D67" s="129"/>
      <c r="E67" s="129"/>
      <c r="F67" s="129"/>
      <c r="G67" s="129"/>
      <c r="H67" s="283">
        <f>SUM(H64:H66)</f>
        <v>0</v>
      </c>
      <c r="I67" s="341"/>
      <c r="J67" s="283">
        <f>SUM(J64:J66)</f>
        <v>0</v>
      </c>
      <c r="K67" s="341"/>
      <c r="L67" s="283">
        <f>SUM(L64:L66)</f>
        <v>0</v>
      </c>
      <c r="M67" s="341"/>
      <c r="N67" s="341"/>
      <c r="O67" s="283">
        <f>SUM(O64:O66)</f>
        <v>0</v>
      </c>
      <c r="P67" s="128"/>
      <c r="Q67" s="128"/>
      <c r="R67" s="128"/>
      <c r="S67" s="128"/>
      <c r="T67" s="128"/>
      <c r="U67" s="733">
        <f>SUM(U64:U66)</f>
        <v>0</v>
      </c>
      <c r="V67" s="696"/>
      <c r="W67" s="733">
        <f>SUM(W64:W66)</f>
        <v>0</v>
      </c>
      <c r="X67" s="128"/>
      <c r="Y67" s="283">
        <f>SUM(Y64:Y66)</f>
        <v>0</v>
      </c>
      <c r="Z67" s="174"/>
      <c r="AA67" s="283">
        <f>SUM(AA64:AA66)</f>
        <v>0</v>
      </c>
      <c r="AB67" s="76"/>
      <c r="AC67" s="733">
        <f>SUM(AC64:AC66)</f>
        <v>0</v>
      </c>
      <c r="AD67" s="696"/>
      <c r="AE67" s="733">
        <f>SUM(AE64:AE66)</f>
        <v>0</v>
      </c>
      <c r="AF67" s="76"/>
      <c r="AG67" s="76"/>
      <c r="AH67" s="75"/>
      <c r="AI67" s="75"/>
    </row>
    <row r="68" spans="1:35" x14ac:dyDescent="0.2">
      <c r="A68" s="128"/>
      <c r="B68" s="128"/>
      <c r="C68" s="128"/>
      <c r="D68" s="129"/>
      <c r="E68" s="129"/>
      <c r="F68" s="129"/>
      <c r="G68" s="129"/>
      <c r="H68" s="174"/>
      <c r="I68" s="174"/>
      <c r="J68" s="174"/>
      <c r="K68" s="128"/>
      <c r="L68" s="128"/>
      <c r="M68" s="128"/>
      <c r="N68" s="128"/>
      <c r="O68" s="128"/>
      <c r="P68" s="128"/>
      <c r="Q68" s="128"/>
      <c r="R68" s="128"/>
      <c r="S68" s="128"/>
      <c r="T68" s="128"/>
      <c r="U68" s="696"/>
      <c r="V68" s="696"/>
      <c r="W68" s="696"/>
      <c r="X68" s="128"/>
      <c r="Y68" s="174"/>
      <c r="Z68" s="174"/>
      <c r="AA68" s="174"/>
      <c r="AB68" s="76"/>
      <c r="AC68" s="696"/>
      <c r="AD68" s="696"/>
      <c r="AE68" s="696"/>
      <c r="AF68" s="76"/>
      <c r="AG68" s="76"/>
      <c r="AH68" s="75"/>
      <c r="AI68" s="75"/>
    </row>
    <row r="69" spans="1:35" x14ac:dyDescent="0.2">
      <c r="A69" s="128"/>
      <c r="B69" s="343"/>
      <c r="C69" s="343" t="s">
        <v>1339</v>
      </c>
      <c r="D69" s="129"/>
      <c r="E69" s="129"/>
      <c r="F69" s="129"/>
      <c r="G69" s="129"/>
      <c r="H69" s="612">
        <f>H32+H40+H58+H62+H67</f>
        <v>0</v>
      </c>
      <c r="I69" s="612">
        <f>I32+I40+I58+I62+I67</f>
        <v>0</v>
      </c>
      <c r="J69" s="612">
        <f>J32+J40+J58+J62+J67</f>
        <v>0</v>
      </c>
      <c r="K69" s="612"/>
      <c r="L69" s="612">
        <f>L32+L40+L58+L62+L67</f>
        <v>0</v>
      </c>
      <c r="M69" s="612">
        <f>M32+M40+M58+M62+M67</f>
        <v>0</v>
      </c>
      <c r="N69" s="612"/>
      <c r="O69" s="612">
        <f>O32+O40+O58+O62+O67</f>
        <v>0</v>
      </c>
      <c r="P69" s="612">
        <f>P32+P40+P58+P62+P67</f>
        <v>0</v>
      </c>
      <c r="Q69" s="612"/>
      <c r="R69" s="612">
        <f>R32+R40+R58+R62+R67</f>
        <v>0</v>
      </c>
      <c r="S69" s="612">
        <f>S32+S40+S58+S62+S67</f>
        <v>0</v>
      </c>
      <c r="T69" s="612"/>
      <c r="U69" s="757">
        <f>U32+U40+U58+U62+U67</f>
        <v>0</v>
      </c>
      <c r="V69" s="757">
        <f>V32+V40+V58+V62+V67</f>
        <v>0</v>
      </c>
      <c r="W69" s="757">
        <f>W32+W40+W58+W62+W67</f>
        <v>0</v>
      </c>
      <c r="X69" s="612"/>
      <c r="Y69" s="612">
        <f>Y32+Y40+Y58+Y62+Y67</f>
        <v>0</v>
      </c>
      <c r="Z69" s="612">
        <f>Z32+Z40+Z58+Z62+Z67</f>
        <v>0</v>
      </c>
      <c r="AA69" s="612">
        <f>AA32+AA40+AA58+AA62+AA67</f>
        <v>0</v>
      </c>
      <c r="AB69" s="37"/>
      <c r="AC69" s="757">
        <f>AC32+AC40+AC58+AC62+AC67</f>
        <v>0</v>
      </c>
      <c r="AD69" s="757">
        <f>AD32+AD40+AD58+AD62+AD67</f>
        <v>0</v>
      </c>
      <c r="AE69" s="757">
        <f>AE32+AE40+AE58+AE62+AE67</f>
        <v>0</v>
      </c>
      <c r="AF69" s="37"/>
      <c r="AG69" s="37">
        <f>AG32+AG40+AG58</f>
        <v>0</v>
      </c>
      <c r="AH69" s="37">
        <f>AH32+AH40+AH58</f>
        <v>0</v>
      </c>
      <c r="AI69" s="37">
        <f>AI32+AI40+AI58</f>
        <v>0</v>
      </c>
    </row>
    <row r="70" spans="1:35" ht="13.5" thickBot="1" x14ac:dyDescent="0.25">
      <c r="A70" s="621"/>
      <c r="B70" s="621"/>
      <c r="C70" s="622"/>
      <c r="D70" s="623"/>
      <c r="E70" s="623"/>
      <c r="F70" s="623"/>
      <c r="G70" s="623"/>
      <c r="H70" s="624"/>
      <c r="I70" s="624"/>
      <c r="J70" s="624"/>
      <c r="K70" s="622"/>
      <c r="L70" s="622"/>
      <c r="M70" s="622"/>
      <c r="N70" s="622"/>
      <c r="O70" s="622"/>
      <c r="P70" s="622"/>
      <c r="Q70" s="622"/>
      <c r="R70" s="622"/>
      <c r="S70" s="622"/>
      <c r="T70" s="622"/>
      <c r="U70" s="760"/>
      <c r="V70" s="760"/>
      <c r="W70" s="760"/>
      <c r="X70" s="622"/>
      <c r="Y70" s="624"/>
      <c r="Z70" s="624"/>
      <c r="AA70" s="624"/>
      <c r="AB70" s="624"/>
      <c r="AC70" s="751"/>
      <c r="AD70" s="751"/>
      <c r="AE70" s="751"/>
      <c r="AF70" s="624"/>
      <c r="AG70" s="624"/>
      <c r="AH70" s="624"/>
      <c r="AI70" s="624"/>
    </row>
    <row r="71" spans="1:35" ht="13.5" thickBot="1" x14ac:dyDescent="0.25">
      <c r="A71" s="107"/>
      <c r="B71" s="107"/>
      <c r="C71" s="107"/>
      <c r="D71" s="107"/>
      <c r="E71" s="107"/>
      <c r="F71" s="107"/>
      <c r="G71" s="107"/>
      <c r="H71" s="107"/>
      <c r="I71" s="107"/>
      <c r="J71" s="107"/>
      <c r="K71" s="107"/>
      <c r="L71" s="107"/>
      <c r="M71" s="107"/>
      <c r="N71" s="107"/>
      <c r="O71" s="107"/>
      <c r="P71" s="107"/>
      <c r="Q71" s="107"/>
      <c r="R71" s="107"/>
      <c r="S71" s="107"/>
      <c r="T71" s="107"/>
      <c r="U71" s="701"/>
      <c r="V71" s="701"/>
      <c r="W71" s="701"/>
      <c r="X71" s="107"/>
      <c r="Y71" s="44"/>
      <c r="Z71" s="44"/>
      <c r="AA71" s="44"/>
      <c r="AB71" s="46"/>
      <c r="AC71" s="706"/>
      <c r="AD71" s="706"/>
      <c r="AE71" s="706"/>
      <c r="AF71" s="46"/>
      <c r="AG71" s="46"/>
      <c r="AH71" s="44"/>
      <c r="AI71" s="44"/>
    </row>
    <row r="72" spans="1:35" x14ac:dyDescent="0.2">
      <c r="AA72" s="279">
        <f>AA17-AA69</f>
        <v>0</v>
      </c>
    </row>
    <row r="73" spans="1:35" ht="18.75" x14ac:dyDescent="0.3">
      <c r="A73" s="308"/>
      <c r="M73" s="109">
        <f>L69+M69</f>
        <v>0</v>
      </c>
    </row>
    <row r="74" spans="1:35" ht="18.75" x14ac:dyDescent="0.3">
      <c r="A74" s="308"/>
      <c r="M74" s="109"/>
      <c r="N74"/>
      <c r="O74" s="109"/>
    </row>
    <row r="75" spans="1:35" ht="18.75" x14ac:dyDescent="0.3">
      <c r="A75" s="308"/>
    </row>
    <row r="76" spans="1:35" ht="18.75" x14ac:dyDescent="0.3">
      <c r="A76" s="308"/>
    </row>
    <row r="77" spans="1:35" ht="18.75" x14ac:dyDescent="0.3">
      <c r="A77" s="308"/>
    </row>
  </sheetData>
  <mergeCells count="11">
    <mergeCell ref="AC5:AE5"/>
    <mergeCell ref="AG5:AI5"/>
    <mergeCell ref="U6:W6"/>
    <mergeCell ref="AC6:AE6"/>
    <mergeCell ref="A1:AA1"/>
    <mergeCell ref="H5:J5"/>
    <mergeCell ref="L5:M5"/>
    <mergeCell ref="O5:P5"/>
    <mergeCell ref="R5:S5"/>
    <mergeCell ref="U5:W5"/>
    <mergeCell ref="Y5:AA5"/>
  </mergeCells>
  <printOptions horizontalCentered="1" verticalCentered="1"/>
  <pageMargins left="0.15748031496062992" right="0.15748031496062992" top="0.43307086614173229" bottom="0.55118110236220474" header="0.19685039370078741" footer="0.23622047244094491"/>
  <pageSetup paperSize="9" scale="70" firstPageNumber="0" orientation="landscape" horizontalDpi="300" verticalDpi="300" r:id="rId1"/>
  <headerFooter alignWithMargins="0">
    <oddFooter>&amp;C&amp;F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33"/>
  </sheetPr>
  <dimension ref="A1:AM66"/>
  <sheetViews>
    <sheetView topLeftCell="A5" zoomScale="80" zoomScaleNormal="80" workbookViewId="0">
      <pane xSplit="5" ySplit="6" topLeftCell="F25" activePane="bottomRight" state="frozen"/>
      <selection activeCell="O64" sqref="O64:O65"/>
      <selection pane="topRight" activeCell="O64" sqref="O64:O65"/>
      <selection pane="bottomLeft" activeCell="O64" sqref="O64:O65"/>
      <selection pane="bottomRight" activeCell="H5" sqref="H5:AI6"/>
    </sheetView>
  </sheetViews>
  <sheetFormatPr defaultColWidth="9.140625" defaultRowHeight="12.75" x14ac:dyDescent="0.2"/>
  <cols>
    <col min="1" max="2" width="10.42578125" style="96" customWidth="1"/>
    <col min="3" max="3" width="42.85546875" style="96" customWidth="1"/>
    <col min="4" max="4" width="12.42578125" style="96" customWidth="1"/>
    <col min="5" max="5" width="7.28515625" style="96" hidden="1" customWidth="1"/>
    <col min="6" max="6" width="7" style="96" customWidth="1"/>
    <col min="7" max="7" width="9.7109375" style="96" customWidth="1"/>
    <col min="8" max="10" width="8.7109375" style="96" customWidth="1"/>
    <col min="11" max="11" width="2.28515625" style="96" customWidth="1"/>
    <col min="12" max="13" width="8.7109375" style="96" customWidth="1"/>
    <col min="14" max="14" width="2.28515625" style="96" customWidth="1"/>
    <col min="15" max="15" width="13.140625" style="96" customWidth="1"/>
    <col min="16" max="16" width="9.7109375" style="96" customWidth="1"/>
    <col min="17" max="17" width="2.28515625" style="96" hidden="1" customWidth="1"/>
    <col min="18" max="18" width="12.42578125" style="96" hidden="1" customWidth="1"/>
    <col min="19" max="19" width="9.7109375" style="96" hidden="1" customWidth="1"/>
    <col min="20" max="20" width="2.28515625" style="96" customWidth="1"/>
    <col min="21" max="23" width="9.7109375" style="96" hidden="1" customWidth="1"/>
    <col min="24" max="24" width="2.28515625" style="96" hidden="1" customWidth="1"/>
    <col min="25" max="25" width="12.85546875" style="96" customWidth="1"/>
    <col min="26" max="26" width="9.7109375" style="96" customWidth="1"/>
    <col min="27" max="27" width="12.7109375" style="96" customWidth="1"/>
    <col min="28" max="28" width="2.42578125" style="96" hidden="1" customWidth="1"/>
    <col min="29" max="31" width="9.7109375" style="96" hidden="1" customWidth="1"/>
    <col min="32" max="32" width="2.42578125" style="96" hidden="1" customWidth="1"/>
    <col min="33" max="34" width="9.7109375" style="96" hidden="1" customWidth="1"/>
    <col min="35" max="35" width="7.5703125" style="96" hidden="1" customWidth="1"/>
    <col min="36" max="36" width="10.85546875" style="96" bestFit="1" customWidth="1"/>
    <col min="37" max="37" width="11.28515625" style="96" customWidth="1"/>
    <col min="38" max="16384" width="9.140625" style="96"/>
  </cols>
  <sheetData>
    <row r="1" spans="1:39" x14ac:dyDescent="0.2">
      <c r="A1" s="1732" t="s">
        <v>492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c r="Z1" s="1732"/>
      <c r="AA1" s="1732"/>
      <c r="AB1" s="54"/>
      <c r="AC1" s="54"/>
      <c r="AD1" s="54"/>
      <c r="AE1" s="54"/>
      <c r="AF1" s="54"/>
      <c r="AG1" s="85"/>
      <c r="AH1" s="85"/>
      <c r="AI1" s="85"/>
    </row>
    <row r="2" spans="1:39" x14ac:dyDescent="0.2">
      <c r="A2" s="40"/>
      <c r="B2" s="40"/>
      <c r="C2" s="40"/>
      <c r="D2" s="40"/>
      <c r="E2" s="40"/>
      <c r="F2" s="40"/>
      <c r="G2" s="40"/>
      <c r="H2" s="40"/>
      <c r="I2" s="40"/>
      <c r="J2" s="40"/>
      <c r="K2" s="40"/>
      <c r="L2" s="40"/>
      <c r="M2" s="40"/>
      <c r="N2" s="40"/>
      <c r="O2" s="40"/>
      <c r="P2" s="40"/>
      <c r="Q2" s="40"/>
      <c r="R2" s="40"/>
      <c r="S2" s="40"/>
      <c r="T2" s="40"/>
      <c r="U2" s="40"/>
      <c r="V2" s="40"/>
      <c r="W2" s="40"/>
      <c r="X2" s="40"/>
      <c r="Y2" s="125"/>
    </row>
    <row r="3" spans="1:39" x14ac:dyDescent="0.2">
      <c r="A3" s="40"/>
      <c r="B3" s="40"/>
      <c r="C3" s="40"/>
      <c r="D3" s="40"/>
      <c r="E3" s="40"/>
      <c r="F3" s="40"/>
      <c r="G3" s="40"/>
      <c r="H3" s="40"/>
      <c r="I3" s="40"/>
      <c r="J3" s="40"/>
      <c r="K3" s="40"/>
      <c r="L3" s="40"/>
      <c r="M3" s="40"/>
      <c r="N3" s="40"/>
      <c r="O3" s="40"/>
      <c r="P3" s="40"/>
      <c r="Q3" s="40"/>
      <c r="R3" s="40"/>
      <c r="S3" s="40"/>
      <c r="T3" s="40"/>
      <c r="U3" s="40"/>
      <c r="V3" s="40"/>
      <c r="W3" s="40"/>
      <c r="X3" s="40"/>
      <c r="Y3" s="125"/>
    </row>
    <row r="4" spans="1:39" ht="16.5" thickBot="1" x14ac:dyDescent="0.3">
      <c r="A4" s="170"/>
      <c r="B4" s="170"/>
      <c r="C4" s="170"/>
      <c r="D4" s="272"/>
      <c r="E4" s="272"/>
      <c r="F4" s="272"/>
      <c r="G4" s="272"/>
      <c r="H4" s="272"/>
      <c r="I4" s="272"/>
      <c r="J4" s="272"/>
      <c r="K4" s="272"/>
      <c r="L4" s="272"/>
      <c r="M4" s="272"/>
      <c r="N4" s="272"/>
      <c r="O4" s="272"/>
      <c r="P4" s="272"/>
      <c r="Q4" s="272"/>
      <c r="R4" s="272"/>
      <c r="S4" s="272"/>
      <c r="T4" s="272"/>
      <c r="U4" s="272"/>
      <c r="V4" s="272"/>
      <c r="W4" s="272"/>
      <c r="X4" s="272"/>
      <c r="Y4" s="125"/>
      <c r="AC4" s="753"/>
      <c r="AD4" s="753"/>
      <c r="AE4" s="753"/>
    </row>
    <row r="5" spans="1:39" ht="13.5" thickBot="1" x14ac:dyDescent="0.25">
      <c r="A5" s="51" t="s">
        <v>113</v>
      </c>
      <c r="B5" s="7" t="s">
        <v>478</v>
      </c>
      <c r="C5" s="51" t="s">
        <v>128</v>
      </c>
      <c r="D5" s="7" t="s">
        <v>308</v>
      </c>
      <c r="E5" s="7" t="s">
        <v>479</v>
      </c>
      <c r="F5" s="563" t="s">
        <v>972</v>
      </c>
      <c r="G5" s="563" t="s">
        <v>778</v>
      </c>
      <c r="H5" s="1721" t="s">
        <v>1361</v>
      </c>
      <c r="I5" s="1721"/>
      <c r="J5" s="1721"/>
      <c r="K5" s="293"/>
      <c r="L5" s="1722" t="s">
        <v>1332</v>
      </c>
      <c r="M5" s="1723"/>
      <c r="N5" s="293"/>
      <c r="O5" s="1722" t="s">
        <v>1362</v>
      </c>
      <c r="P5" s="1723"/>
      <c r="Q5" s="293"/>
      <c r="R5" s="1722" t="s">
        <v>123</v>
      </c>
      <c r="S5" s="1724"/>
      <c r="T5" s="293"/>
      <c r="U5" s="1725" t="s">
        <v>1087</v>
      </c>
      <c r="V5" s="1726"/>
      <c r="W5" s="1726"/>
      <c r="X5" s="293"/>
      <c r="Y5" s="1721" t="s">
        <v>1363</v>
      </c>
      <c r="Z5" s="1721"/>
      <c r="AA5" s="1721"/>
      <c r="AB5" s="360"/>
      <c r="AC5" s="1725"/>
      <c r="AD5" s="1726"/>
      <c r="AE5" s="1726"/>
      <c r="AF5" s="360"/>
      <c r="AG5" s="1721" t="s">
        <v>1281</v>
      </c>
      <c r="AH5" s="1721"/>
      <c r="AI5" s="1721"/>
    </row>
    <row r="6" spans="1:39" x14ac:dyDescent="0.2">
      <c r="A6" s="6" t="s">
        <v>114</v>
      </c>
      <c r="B6" s="6" t="s">
        <v>311</v>
      </c>
      <c r="C6" s="6" t="s">
        <v>295</v>
      </c>
      <c r="D6" s="8" t="s">
        <v>116</v>
      </c>
      <c r="E6" s="6" t="s">
        <v>220</v>
      </c>
      <c r="F6" s="6" t="s">
        <v>38</v>
      </c>
      <c r="G6" s="6" t="s">
        <v>779</v>
      </c>
      <c r="H6" s="22" t="s">
        <v>296</v>
      </c>
      <c r="I6" s="22" t="s">
        <v>368</v>
      </c>
      <c r="J6" s="22" t="s">
        <v>369</v>
      </c>
      <c r="K6" s="22"/>
      <c r="L6" s="22" t="s">
        <v>296</v>
      </c>
      <c r="M6" s="22" t="s">
        <v>368</v>
      </c>
      <c r="N6" s="22"/>
      <c r="O6" s="22" t="s">
        <v>296</v>
      </c>
      <c r="P6" s="22" t="s">
        <v>368</v>
      </c>
      <c r="Q6" s="22"/>
      <c r="R6" s="22" t="s">
        <v>296</v>
      </c>
      <c r="S6" s="22" t="s">
        <v>368</v>
      </c>
      <c r="T6" s="22"/>
      <c r="U6" s="1727" t="s">
        <v>1273</v>
      </c>
      <c r="V6" s="1728"/>
      <c r="W6" s="1729"/>
      <c r="X6" s="22"/>
      <c r="Y6" s="22" t="s">
        <v>296</v>
      </c>
      <c r="Z6" s="22" t="s">
        <v>368</v>
      </c>
      <c r="AA6" s="22" t="s">
        <v>369</v>
      </c>
      <c r="AB6" s="22"/>
      <c r="AC6" s="1727" t="s">
        <v>1274</v>
      </c>
      <c r="AD6" s="1728"/>
      <c r="AE6" s="1729"/>
      <c r="AF6" s="22"/>
      <c r="AG6" s="22" t="s">
        <v>296</v>
      </c>
      <c r="AH6" s="22" t="s">
        <v>368</v>
      </c>
      <c r="AI6" s="22" t="s">
        <v>369</v>
      </c>
    </row>
    <row r="7" spans="1:39" ht="13.5" thickBot="1" x14ac:dyDescent="0.25">
      <c r="A7" s="9" t="s">
        <v>370</v>
      </c>
      <c r="B7" s="10" t="s">
        <v>371</v>
      </c>
      <c r="C7" s="9"/>
      <c r="D7" s="9" t="s">
        <v>115</v>
      </c>
      <c r="E7" s="10" t="s">
        <v>221</v>
      </c>
      <c r="F7" s="10"/>
      <c r="G7" s="10" t="s">
        <v>780</v>
      </c>
      <c r="H7" s="98"/>
      <c r="I7" s="98"/>
      <c r="J7" s="98"/>
      <c r="K7" s="98"/>
      <c r="L7" s="98"/>
      <c r="M7" s="98"/>
      <c r="N7" s="98"/>
      <c r="O7" s="98"/>
      <c r="P7" s="98"/>
      <c r="Q7" s="98"/>
      <c r="R7" s="98"/>
      <c r="S7" s="98"/>
      <c r="T7" s="98"/>
      <c r="U7" s="683" t="s">
        <v>296</v>
      </c>
      <c r="V7" s="683" t="s">
        <v>368</v>
      </c>
      <c r="W7" s="683" t="s">
        <v>369</v>
      </c>
      <c r="X7" s="98"/>
      <c r="Y7" s="98"/>
      <c r="Z7" s="98"/>
      <c r="AA7" s="98"/>
      <c r="AB7" s="98"/>
      <c r="AC7" s="683" t="s">
        <v>296</v>
      </c>
      <c r="AD7" s="683" t="s">
        <v>368</v>
      </c>
      <c r="AE7" s="683" t="s">
        <v>369</v>
      </c>
      <c r="AF7" s="98"/>
      <c r="AG7" s="98"/>
      <c r="AH7" s="98"/>
      <c r="AI7" s="98"/>
    </row>
    <row r="8" spans="1:39" x14ac:dyDescent="0.2">
      <c r="A8" s="99"/>
      <c r="B8" s="99"/>
      <c r="C8" s="99"/>
      <c r="D8" s="95"/>
      <c r="E8" s="99"/>
      <c r="F8" s="99"/>
      <c r="G8" s="99"/>
      <c r="H8" s="99"/>
      <c r="I8" s="99"/>
      <c r="J8" s="99"/>
      <c r="K8" s="99"/>
      <c r="L8" s="99"/>
      <c r="M8" s="99"/>
      <c r="N8" s="99"/>
      <c r="O8" s="99"/>
      <c r="P8" s="99"/>
      <c r="Q8" s="99"/>
      <c r="R8" s="99"/>
      <c r="S8" s="99"/>
      <c r="T8" s="99"/>
      <c r="U8" s="675"/>
      <c r="V8" s="675"/>
      <c r="W8" s="675"/>
      <c r="X8" s="99"/>
      <c r="Y8" s="99"/>
      <c r="Z8" s="99"/>
      <c r="AA8" s="99"/>
      <c r="AB8" s="99"/>
      <c r="AC8" s="675"/>
      <c r="AD8" s="675"/>
      <c r="AE8" s="675"/>
      <c r="AF8" s="99"/>
      <c r="AG8" s="99"/>
      <c r="AH8" s="99"/>
      <c r="AI8" s="99"/>
    </row>
    <row r="9" spans="1:39" x14ac:dyDescent="0.2">
      <c r="A9" s="361" t="s">
        <v>736</v>
      </c>
      <c r="B9" s="95"/>
      <c r="C9" s="331" t="s">
        <v>1343</v>
      </c>
      <c r="D9" s="95"/>
      <c r="E9" s="95"/>
      <c r="F9" s="95"/>
      <c r="G9" s="95"/>
      <c r="H9" s="95"/>
      <c r="I9" s="95"/>
      <c r="J9" s="366" t="s">
        <v>520</v>
      </c>
      <c r="K9" s="95"/>
      <c r="L9" s="95"/>
      <c r="M9" s="95"/>
      <c r="N9" s="95"/>
      <c r="O9" s="95"/>
      <c r="P9" s="95"/>
      <c r="Q9" s="95"/>
      <c r="R9" s="95"/>
      <c r="S9" s="95"/>
      <c r="T9" s="95"/>
      <c r="U9" s="685"/>
      <c r="V9" s="685"/>
      <c r="W9" s="685"/>
      <c r="X9" s="95"/>
      <c r="Y9" s="95"/>
      <c r="Z9" s="95"/>
      <c r="AA9" s="95"/>
      <c r="AB9" s="95"/>
      <c r="AC9" s="685"/>
      <c r="AD9" s="685"/>
      <c r="AE9" s="685"/>
      <c r="AF9" s="95"/>
      <c r="AG9" s="95"/>
      <c r="AH9" s="95"/>
      <c r="AI9" s="95"/>
    </row>
    <row r="10" spans="1:39" x14ac:dyDescent="0.2">
      <c r="A10" s="95"/>
      <c r="B10" s="95"/>
      <c r="C10" s="95"/>
      <c r="D10" s="95"/>
      <c r="E10" s="95"/>
      <c r="F10" s="95"/>
      <c r="G10" s="95"/>
      <c r="H10" s="95"/>
      <c r="I10" s="95"/>
      <c r="J10" s="95"/>
      <c r="K10" s="95"/>
      <c r="L10" s="95"/>
      <c r="M10" s="95"/>
      <c r="N10" s="95"/>
      <c r="O10" s="95"/>
      <c r="P10" s="95"/>
      <c r="Q10" s="95"/>
      <c r="R10" s="95"/>
      <c r="S10" s="95"/>
      <c r="T10" s="95"/>
      <c r="U10" s="685"/>
      <c r="V10" s="685"/>
      <c r="W10" s="685"/>
      <c r="X10" s="95"/>
      <c r="Y10" s="95"/>
      <c r="Z10" s="95"/>
      <c r="AA10" s="95"/>
      <c r="AB10" s="95"/>
      <c r="AC10" s="685"/>
      <c r="AD10" s="685"/>
      <c r="AE10" s="685"/>
      <c r="AF10" s="95"/>
      <c r="AG10" s="95"/>
      <c r="AH10" s="95"/>
      <c r="AI10" s="95"/>
    </row>
    <row r="11" spans="1:39" x14ac:dyDescent="0.2">
      <c r="A11" s="301"/>
      <c r="B11" s="52"/>
      <c r="C11" s="22"/>
      <c r="D11" s="56"/>
      <c r="E11" s="56"/>
      <c r="F11" s="56"/>
      <c r="G11" s="56"/>
      <c r="H11" s="22"/>
      <c r="I11" s="22"/>
      <c r="J11" s="22"/>
      <c r="K11" s="22"/>
      <c r="L11" s="22"/>
      <c r="M11" s="22"/>
      <c r="N11" s="22"/>
      <c r="O11" s="22"/>
      <c r="P11" s="22"/>
      <c r="Q11" s="22"/>
      <c r="R11" s="22"/>
      <c r="S11" s="22"/>
      <c r="T11" s="22"/>
      <c r="U11" s="697"/>
      <c r="V11" s="697"/>
      <c r="W11" s="697"/>
      <c r="X11" s="22"/>
      <c r="Y11" s="75"/>
      <c r="Z11" s="75"/>
      <c r="AA11" s="75"/>
      <c r="AB11" s="76"/>
      <c r="AC11" s="691"/>
      <c r="AD11" s="691"/>
      <c r="AE11" s="691"/>
      <c r="AF11" s="76"/>
      <c r="AG11" s="76"/>
      <c r="AH11" s="75"/>
      <c r="AI11" s="75"/>
    </row>
    <row r="12" spans="1:39" hidden="1" x14ac:dyDescent="0.2">
      <c r="A12" s="301"/>
      <c r="B12" s="52"/>
      <c r="C12" s="22"/>
      <c r="D12" s="56"/>
      <c r="E12" s="56"/>
      <c r="F12" s="56"/>
      <c r="G12" s="56"/>
      <c r="H12" s="22"/>
      <c r="I12" s="22"/>
      <c r="J12" s="22"/>
      <c r="K12" s="22"/>
      <c r="L12" s="22"/>
      <c r="M12" s="22"/>
      <c r="N12" s="22"/>
      <c r="O12" s="22"/>
      <c r="P12" s="22"/>
      <c r="Q12" s="22"/>
      <c r="R12" s="22"/>
      <c r="S12" s="22"/>
      <c r="T12" s="22"/>
      <c r="U12" s="697"/>
      <c r="V12" s="697"/>
      <c r="W12" s="697"/>
      <c r="X12" s="22"/>
      <c r="Y12" s="75"/>
      <c r="Z12" s="75"/>
      <c r="AA12" s="75"/>
      <c r="AB12" s="76"/>
      <c r="AC12" s="691"/>
      <c r="AD12" s="691"/>
      <c r="AE12" s="691"/>
      <c r="AF12" s="76"/>
      <c r="AG12" s="76"/>
      <c r="AH12" s="75"/>
      <c r="AI12" s="75"/>
    </row>
    <row r="13" spans="1:39" x14ac:dyDescent="0.2">
      <c r="A13" s="301"/>
      <c r="B13" s="304" t="s">
        <v>8</v>
      </c>
      <c r="C13" s="22" t="s">
        <v>126</v>
      </c>
      <c r="D13" s="56"/>
      <c r="E13" s="56"/>
      <c r="F13" s="56"/>
      <c r="G13" s="56"/>
      <c r="H13" s="25"/>
      <c r="I13" s="25"/>
      <c r="J13" s="25"/>
      <c r="K13" s="25"/>
      <c r="L13" s="25"/>
      <c r="M13" s="25"/>
      <c r="N13" s="25"/>
      <c r="O13" s="25"/>
      <c r="P13" s="25"/>
      <c r="Q13" s="25"/>
      <c r="R13" s="25"/>
      <c r="S13" s="25"/>
      <c r="T13" s="25"/>
      <c r="U13" s="743"/>
      <c r="V13" s="743"/>
      <c r="W13" s="743"/>
      <c r="X13" s="25"/>
      <c r="Y13" s="75"/>
      <c r="Z13" s="75"/>
      <c r="AA13" s="75"/>
      <c r="AB13" s="76"/>
      <c r="AC13" s="691"/>
      <c r="AD13" s="691"/>
      <c r="AE13" s="691"/>
      <c r="AF13" s="76"/>
      <c r="AG13" s="76"/>
      <c r="AH13" s="75"/>
      <c r="AI13" s="75"/>
    </row>
    <row r="14" spans="1:39" hidden="1" x14ac:dyDescent="0.2">
      <c r="A14" s="307"/>
      <c r="B14" s="304"/>
      <c r="C14" s="154"/>
      <c r="D14" s="56"/>
      <c r="E14" s="56"/>
      <c r="F14" s="56"/>
      <c r="G14" s="56"/>
      <c r="H14" s="25"/>
      <c r="I14" s="25"/>
      <c r="J14" s="25"/>
      <c r="K14" s="25"/>
      <c r="L14" s="25"/>
      <c r="M14" s="25"/>
      <c r="N14" s="25"/>
      <c r="O14" s="25"/>
      <c r="P14" s="25"/>
      <c r="Q14" s="25"/>
      <c r="R14" s="25"/>
      <c r="S14" s="25"/>
      <c r="T14" s="25"/>
      <c r="U14" s="743"/>
      <c r="V14" s="743"/>
      <c r="W14" s="743"/>
      <c r="X14" s="25"/>
      <c r="Y14" s="75"/>
      <c r="Z14" s="75"/>
      <c r="AA14" s="75"/>
      <c r="AB14" s="76"/>
      <c r="AC14" s="691"/>
      <c r="AD14" s="691"/>
      <c r="AE14" s="691"/>
      <c r="AF14" s="76"/>
      <c r="AG14" s="76"/>
      <c r="AH14" s="75"/>
      <c r="AI14" s="75"/>
    </row>
    <row r="15" spans="1:39" x14ac:dyDescent="0.2">
      <c r="A15" s="307"/>
      <c r="B15" s="52"/>
      <c r="C15" s="22"/>
      <c r="D15" s="56"/>
      <c r="E15" s="56"/>
      <c r="F15" s="56"/>
      <c r="G15" s="56"/>
      <c r="H15" s="22"/>
      <c r="I15" s="22"/>
      <c r="J15" s="22"/>
      <c r="K15" s="22"/>
      <c r="L15" s="22"/>
      <c r="M15" s="22"/>
      <c r="N15" s="22"/>
      <c r="O15" s="22"/>
      <c r="P15" s="22"/>
      <c r="Q15" s="22"/>
      <c r="R15" s="22"/>
      <c r="S15" s="22"/>
      <c r="T15" s="22"/>
      <c r="U15" s="697"/>
      <c r="V15" s="697"/>
      <c r="W15" s="697"/>
      <c r="X15" s="22"/>
      <c r="Y15" s="100"/>
      <c r="Z15" s="100"/>
      <c r="AA15" s="100"/>
      <c r="AB15" s="101"/>
      <c r="AC15" s="703"/>
      <c r="AD15" s="703"/>
      <c r="AE15" s="703"/>
      <c r="AF15" s="101"/>
      <c r="AG15" s="101"/>
      <c r="AH15" s="100"/>
      <c r="AI15" s="100"/>
    </row>
    <row r="16" spans="1:39" x14ac:dyDescent="0.2">
      <c r="A16" s="301" t="s">
        <v>824</v>
      </c>
      <c r="B16" s="52" t="s">
        <v>546</v>
      </c>
      <c r="C16" s="52" t="s">
        <v>1018</v>
      </c>
      <c r="D16" s="56" t="s">
        <v>923</v>
      </c>
      <c r="E16" s="56" t="s">
        <v>992</v>
      </c>
      <c r="F16" s="56" t="s">
        <v>993</v>
      </c>
      <c r="G16" s="56" t="s">
        <v>1338</v>
      </c>
      <c r="H16" s="75"/>
      <c r="I16" s="75"/>
      <c r="J16" s="75">
        <f t="shared" ref="J16:J21" si="0">SUM(H16:I16)</f>
        <v>0</v>
      </c>
      <c r="K16" s="52"/>
      <c r="L16" s="52"/>
      <c r="M16" s="52"/>
      <c r="N16" s="52"/>
      <c r="O16" s="313"/>
      <c r="P16" s="27"/>
      <c r="Q16" s="52"/>
      <c r="R16" s="52"/>
      <c r="S16" s="52"/>
      <c r="T16" s="52"/>
      <c r="U16" s="696">
        <f>H16+L16+O16+R16</f>
        <v>0</v>
      </c>
      <c r="V16" s="696"/>
      <c r="W16" s="696">
        <f>SUM(U16:V16)</f>
        <v>0</v>
      </c>
      <c r="X16" s="52"/>
      <c r="Y16" s="75">
        <f>H16+L16+O16+R16</f>
        <v>0</v>
      </c>
      <c r="Z16" s="75"/>
      <c r="AA16" s="75">
        <f t="shared" ref="AA16:AA21" si="1">SUM(Y16:Z16)</f>
        <v>0</v>
      </c>
      <c r="AB16" s="76"/>
      <c r="AC16" s="702">
        <f>U16-Y16</f>
        <v>0</v>
      </c>
      <c r="AD16" s="702"/>
      <c r="AE16" s="696">
        <f>SUM(AC16:AD16)</f>
        <v>0</v>
      </c>
      <c r="AF16" s="76"/>
      <c r="AG16" s="75">
        <v>0</v>
      </c>
      <c r="AH16" s="75"/>
      <c r="AI16" s="75">
        <f>SUM(AG16:AH16)</f>
        <v>0</v>
      </c>
      <c r="AM16" s="109"/>
    </row>
    <row r="17" spans="1:39" x14ac:dyDescent="0.2">
      <c r="A17" s="301" t="s">
        <v>824</v>
      </c>
      <c r="B17" s="52" t="s">
        <v>509</v>
      </c>
      <c r="C17" s="27" t="s">
        <v>1017</v>
      </c>
      <c r="D17" s="56" t="s">
        <v>854</v>
      </c>
      <c r="E17" s="56" t="s">
        <v>977</v>
      </c>
      <c r="F17" s="56" t="s">
        <v>978</v>
      </c>
      <c r="G17" s="117" t="s">
        <v>1338</v>
      </c>
      <c r="H17" s="86">
        <v>0</v>
      </c>
      <c r="I17" s="86"/>
      <c r="J17" s="118">
        <f t="shared" si="0"/>
        <v>0</v>
      </c>
      <c r="K17" s="112"/>
      <c r="L17" s="112"/>
      <c r="M17" s="112"/>
      <c r="N17" s="112"/>
      <c r="O17" s="75"/>
      <c r="P17" s="52"/>
      <c r="Q17" s="52"/>
      <c r="R17" s="52"/>
      <c r="S17" s="52"/>
      <c r="T17" s="112"/>
      <c r="U17" s="696">
        <f>H17+L17+O17+R17</f>
        <v>0</v>
      </c>
      <c r="V17" s="696"/>
      <c r="W17" s="696">
        <f>SUM(U17:V17)</f>
        <v>0</v>
      </c>
      <c r="X17" s="112"/>
      <c r="Y17" s="86">
        <f>H17+L17+O17</f>
        <v>0</v>
      </c>
      <c r="Z17" s="86"/>
      <c r="AA17" s="118">
        <f t="shared" si="1"/>
        <v>0</v>
      </c>
      <c r="AB17" s="76"/>
      <c r="AC17" s="702">
        <f>U17-Y17</f>
        <v>0</v>
      </c>
      <c r="AD17" s="702"/>
      <c r="AE17" s="696">
        <f>SUM(AC17:AD17)</f>
        <v>0</v>
      </c>
      <c r="AF17" s="76"/>
      <c r="AG17" s="75"/>
      <c r="AH17" s="75"/>
      <c r="AI17" s="75"/>
      <c r="AM17" s="109"/>
    </row>
    <row r="18" spans="1:39" x14ac:dyDescent="0.2">
      <c r="A18" s="301" t="s">
        <v>824</v>
      </c>
      <c r="B18" s="52" t="s">
        <v>258</v>
      </c>
      <c r="C18" s="95" t="s">
        <v>452</v>
      </c>
      <c r="D18" s="56" t="s">
        <v>907</v>
      </c>
      <c r="E18" s="56" t="s">
        <v>977</v>
      </c>
      <c r="F18" s="56" t="s">
        <v>978</v>
      </c>
      <c r="G18" s="117" t="s">
        <v>1338</v>
      </c>
      <c r="H18" s="86">
        <v>0</v>
      </c>
      <c r="I18" s="86"/>
      <c r="J18" s="118">
        <f t="shared" si="0"/>
        <v>0</v>
      </c>
      <c r="K18" s="112"/>
      <c r="L18" s="112"/>
      <c r="M18" s="112"/>
      <c r="N18" s="112"/>
      <c r="O18" s="75"/>
      <c r="P18" s="52"/>
      <c r="Q18" s="52"/>
      <c r="R18" s="52"/>
      <c r="S18" s="52"/>
      <c r="T18" s="112"/>
      <c r="U18" s="696">
        <f>H18+L18+O18+R18</f>
        <v>0</v>
      </c>
      <c r="V18" s="696"/>
      <c r="W18" s="696">
        <f>SUM(U18:V18)</f>
        <v>0</v>
      </c>
      <c r="X18" s="112"/>
      <c r="Y18" s="86">
        <f>H18+L18+O18</f>
        <v>0</v>
      </c>
      <c r="Z18" s="86"/>
      <c r="AA18" s="118">
        <f t="shared" si="1"/>
        <v>0</v>
      </c>
      <c r="AB18" s="76"/>
      <c r="AC18" s="702">
        <f>U18-Y18</f>
        <v>0</v>
      </c>
      <c r="AD18" s="702"/>
      <c r="AE18" s="696">
        <f>SUM(AC18:AD18)</f>
        <v>0</v>
      </c>
      <c r="AF18" s="76"/>
      <c r="AG18" s="75"/>
      <c r="AH18" s="75"/>
      <c r="AI18" s="75"/>
      <c r="AM18" s="109"/>
    </row>
    <row r="19" spans="1:39" hidden="1" x14ac:dyDescent="0.2">
      <c r="A19" s="301" t="s">
        <v>824</v>
      </c>
      <c r="B19" s="27"/>
      <c r="C19" s="27"/>
      <c r="D19" s="56"/>
      <c r="E19" s="140"/>
      <c r="F19" s="140"/>
      <c r="G19" s="117" t="s">
        <v>1014</v>
      </c>
      <c r="H19" s="75"/>
      <c r="I19" s="75"/>
      <c r="J19" s="75">
        <f t="shared" si="0"/>
        <v>0</v>
      </c>
      <c r="K19" s="27"/>
      <c r="L19" s="27"/>
      <c r="M19" s="27"/>
      <c r="N19" s="27"/>
      <c r="O19" s="75"/>
      <c r="P19" s="27"/>
      <c r="Q19" s="27"/>
      <c r="R19" s="27"/>
      <c r="S19" s="27"/>
      <c r="T19" s="27"/>
      <c r="U19" s="725"/>
      <c r="V19" s="725"/>
      <c r="W19" s="725"/>
      <c r="X19" s="27"/>
      <c r="Y19" s="75">
        <f>H19+L19+O19+R19</f>
        <v>0</v>
      </c>
      <c r="Z19" s="75"/>
      <c r="AA19" s="75">
        <f t="shared" si="1"/>
        <v>0</v>
      </c>
      <c r="AB19" s="76"/>
      <c r="AC19" s="691"/>
      <c r="AD19" s="691"/>
      <c r="AE19" s="691"/>
      <c r="AF19" s="76"/>
      <c r="AG19" s="75">
        <v>0</v>
      </c>
      <c r="AH19" s="75"/>
      <c r="AI19" s="75">
        <f>SUM(AG19:AH19)</f>
        <v>0</v>
      </c>
      <c r="AM19" s="109"/>
    </row>
    <row r="20" spans="1:39" hidden="1" x14ac:dyDescent="0.2">
      <c r="A20" s="301" t="s">
        <v>824</v>
      </c>
      <c r="B20" s="27"/>
      <c r="C20" s="27"/>
      <c r="D20" s="56"/>
      <c r="E20" s="140"/>
      <c r="F20" s="140"/>
      <c r="G20" s="117" t="s">
        <v>1014</v>
      </c>
      <c r="H20" s="75">
        <f>600+80+60-740</f>
        <v>0</v>
      </c>
      <c r="I20" s="75"/>
      <c r="J20" s="75">
        <f t="shared" si="0"/>
        <v>0</v>
      </c>
      <c r="K20" s="27"/>
      <c r="L20" s="27"/>
      <c r="M20" s="27"/>
      <c r="N20" s="27"/>
      <c r="O20" s="75"/>
      <c r="P20" s="27"/>
      <c r="Q20" s="27"/>
      <c r="R20" s="27"/>
      <c r="S20" s="27"/>
      <c r="T20" s="27"/>
      <c r="U20" s="725"/>
      <c r="V20" s="725"/>
      <c r="W20" s="725"/>
      <c r="X20" s="27"/>
      <c r="Y20" s="75">
        <f>H20+L20+O20</f>
        <v>0</v>
      </c>
      <c r="Z20" s="75"/>
      <c r="AA20" s="75">
        <f t="shared" si="1"/>
        <v>0</v>
      </c>
      <c r="AB20" s="76"/>
      <c r="AC20" s="691"/>
      <c r="AD20" s="691"/>
      <c r="AE20" s="691"/>
      <c r="AF20" s="76"/>
      <c r="AG20" s="76"/>
      <c r="AH20" s="75"/>
      <c r="AI20" s="75"/>
    </row>
    <row r="21" spans="1:39" hidden="1" x14ac:dyDescent="0.2">
      <c r="A21" s="301" t="s">
        <v>824</v>
      </c>
      <c r="B21" s="27"/>
      <c r="C21" s="27"/>
      <c r="D21" s="56"/>
      <c r="E21" s="140"/>
      <c r="F21" s="140"/>
      <c r="G21" s="117" t="s">
        <v>1014</v>
      </c>
      <c r="H21" s="75">
        <f>2400+24-2424</f>
        <v>0</v>
      </c>
      <c r="I21" s="75"/>
      <c r="J21" s="75">
        <f t="shared" si="0"/>
        <v>0</v>
      </c>
      <c r="K21" s="27"/>
      <c r="L21" s="27"/>
      <c r="M21" s="27"/>
      <c r="N21" s="27"/>
      <c r="O21" s="75"/>
      <c r="P21" s="27"/>
      <c r="Q21" s="27"/>
      <c r="R21" s="27"/>
      <c r="S21" s="27"/>
      <c r="T21" s="27"/>
      <c r="U21" s="725"/>
      <c r="V21" s="725"/>
      <c r="W21" s="725"/>
      <c r="X21" s="27"/>
      <c r="Y21" s="75">
        <f>H21+L21+O21</f>
        <v>0</v>
      </c>
      <c r="Z21" s="75"/>
      <c r="AA21" s="75">
        <f t="shared" si="1"/>
        <v>0</v>
      </c>
      <c r="AB21" s="76"/>
      <c r="AC21" s="691"/>
      <c r="AD21" s="691"/>
      <c r="AE21" s="691"/>
      <c r="AF21" s="76"/>
      <c r="AG21" s="76"/>
      <c r="AH21" s="75"/>
      <c r="AI21" s="75"/>
    </row>
    <row r="22" spans="1:39" ht="10.5" customHeight="1" x14ac:dyDescent="0.2">
      <c r="A22" s="307"/>
      <c r="B22" s="27"/>
      <c r="C22" s="27"/>
      <c r="D22" s="56"/>
      <c r="E22" s="140"/>
      <c r="F22" s="140"/>
      <c r="G22" s="140"/>
      <c r="H22" s="75"/>
      <c r="I22" s="75"/>
      <c r="J22" s="75"/>
      <c r="K22" s="27"/>
      <c r="L22" s="27"/>
      <c r="M22" s="27"/>
      <c r="N22" s="27"/>
      <c r="O22" s="27"/>
      <c r="P22" s="27"/>
      <c r="Q22" s="27"/>
      <c r="R22" s="27"/>
      <c r="S22" s="27"/>
      <c r="T22" s="27"/>
      <c r="U22" s="725"/>
      <c r="V22" s="725"/>
      <c r="W22" s="725"/>
      <c r="X22" s="27"/>
      <c r="Y22" s="75"/>
      <c r="Z22" s="75"/>
      <c r="AA22" s="75"/>
      <c r="AB22" s="76"/>
      <c r="AC22" s="691"/>
      <c r="AD22" s="691"/>
      <c r="AE22" s="691"/>
      <c r="AF22" s="76"/>
      <c r="AG22" s="76"/>
      <c r="AH22" s="75"/>
      <c r="AI22" s="75"/>
    </row>
    <row r="23" spans="1:39" x14ac:dyDescent="0.2">
      <c r="A23" s="307"/>
      <c r="B23" s="27"/>
      <c r="C23" s="139" t="s">
        <v>2</v>
      </c>
      <c r="D23" s="56"/>
      <c r="E23" s="140"/>
      <c r="F23" s="140"/>
      <c r="G23" s="140"/>
      <c r="H23" s="151">
        <f>SUM(H16:H22)</f>
        <v>0</v>
      </c>
      <c r="I23" s="151"/>
      <c r="J23" s="151">
        <f>SUM(J16:J22)</f>
        <v>0</v>
      </c>
      <c r="K23" s="139"/>
      <c r="L23" s="151">
        <f>SUM(L16:L22)</f>
        <v>0</v>
      </c>
      <c r="M23" s="139"/>
      <c r="N23" s="139"/>
      <c r="O23" s="151">
        <f>SUM(O16:O22)</f>
        <v>0</v>
      </c>
      <c r="P23" s="139"/>
      <c r="Q23" s="139"/>
      <c r="R23" s="139"/>
      <c r="S23" s="139"/>
      <c r="T23" s="139"/>
      <c r="U23" s="714">
        <f>SUM(U16:U22)</f>
        <v>0</v>
      </c>
      <c r="V23" s="714"/>
      <c r="W23" s="756">
        <f>SUM(W16:W22)</f>
        <v>0</v>
      </c>
      <c r="X23" s="139"/>
      <c r="Y23" s="151">
        <f>SUM(Y16:Y22)</f>
        <v>0</v>
      </c>
      <c r="Z23" s="151"/>
      <c r="AA23" s="314">
        <f>SUM(AA16:AA22)</f>
        <v>0</v>
      </c>
      <c r="AB23" s="269"/>
      <c r="AC23" s="714">
        <f>SUM(AC16:AC22)</f>
        <v>0</v>
      </c>
      <c r="AD23" s="714"/>
      <c r="AE23" s="756">
        <f>SUM(AE16:AE22)</f>
        <v>0</v>
      </c>
      <c r="AF23" s="269"/>
      <c r="AG23" s="151">
        <f>SUM(AG16:AG22)</f>
        <v>0</v>
      </c>
      <c r="AH23" s="75"/>
      <c r="AI23" s="151">
        <f>SUM(AI16:AI22)</f>
        <v>0</v>
      </c>
    </row>
    <row r="24" spans="1:39" x14ac:dyDescent="0.2">
      <c r="A24" s="307"/>
      <c r="B24" s="27"/>
      <c r="C24" s="27"/>
      <c r="D24" s="56"/>
      <c r="E24" s="140"/>
      <c r="F24" s="140"/>
      <c r="G24" s="140"/>
      <c r="H24" s="75"/>
      <c r="I24" s="75"/>
      <c r="J24" s="75"/>
      <c r="K24" s="27"/>
      <c r="L24" s="27"/>
      <c r="M24" s="27"/>
      <c r="N24" s="27"/>
      <c r="O24" s="27"/>
      <c r="P24" s="27"/>
      <c r="Q24" s="27"/>
      <c r="R24" s="27"/>
      <c r="S24" s="27"/>
      <c r="T24" s="27"/>
      <c r="U24" s="725"/>
      <c r="V24" s="725"/>
      <c r="W24" s="725"/>
      <c r="X24" s="27"/>
      <c r="Y24" s="75"/>
      <c r="Z24" s="75"/>
      <c r="AA24" s="75"/>
      <c r="AB24" s="76"/>
      <c r="AC24" s="691"/>
      <c r="AD24" s="691"/>
      <c r="AE24" s="691"/>
      <c r="AF24" s="76"/>
      <c r="AG24" s="76"/>
      <c r="AH24" s="75"/>
      <c r="AI24" s="75"/>
    </row>
    <row r="25" spans="1:39" x14ac:dyDescent="0.2">
      <c r="A25" s="301" t="s">
        <v>824</v>
      </c>
      <c r="B25" s="52" t="s">
        <v>562</v>
      </c>
      <c r="C25" s="134" t="s">
        <v>90</v>
      </c>
      <c r="D25" s="64" t="s">
        <v>908</v>
      </c>
      <c r="E25" s="56" t="s">
        <v>976</v>
      </c>
      <c r="F25" s="134" t="s">
        <v>636</v>
      </c>
      <c r="G25" s="56" t="s">
        <v>1338</v>
      </c>
      <c r="H25" s="75">
        <v>0</v>
      </c>
      <c r="I25" s="75"/>
      <c r="J25" s="75">
        <f>SUM(H25:I25)</f>
        <v>0</v>
      </c>
      <c r="K25" s="27"/>
      <c r="L25" s="27"/>
      <c r="M25" s="27"/>
      <c r="N25" s="27"/>
      <c r="O25" s="313"/>
      <c r="P25" s="27"/>
      <c r="Q25" s="27"/>
      <c r="R25" s="27"/>
      <c r="S25" s="27"/>
      <c r="T25" s="27"/>
      <c r="U25" s="696">
        <f>H25+L25+O25+R25</f>
        <v>0</v>
      </c>
      <c r="V25" s="696"/>
      <c r="W25" s="696">
        <f>SUM(U25:V25)</f>
        <v>0</v>
      </c>
      <c r="X25" s="27"/>
      <c r="Y25" s="75">
        <f>H25+L25+O25+R25</f>
        <v>0</v>
      </c>
      <c r="Z25" s="75"/>
      <c r="AA25" s="75">
        <f>SUM(Y25:Z25)</f>
        <v>0</v>
      </c>
      <c r="AB25" s="76"/>
      <c r="AC25" s="702">
        <f>U25-Y25</f>
        <v>0</v>
      </c>
      <c r="AD25" s="702"/>
      <c r="AE25" s="696">
        <f>SUM(AC25:AD25)</f>
        <v>0</v>
      </c>
      <c r="AF25" s="76"/>
      <c r="AG25" s="75">
        <v>0</v>
      </c>
      <c r="AH25" s="75"/>
      <c r="AI25" s="75">
        <f>SUM(AG25:AH25)</f>
        <v>0</v>
      </c>
      <c r="AM25" s="279"/>
    </row>
    <row r="26" spans="1:39" x14ac:dyDescent="0.2">
      <c r="A26" s="301" t="s">
        <v>824</v>
      </c>
      <c r="B26" s="134" t="s">
        <v>225</v>
      </c>
      <c r="C26" s="134" t="s">
        <v>226</v>
      </c>
      <c r="D26" s="64" t="s">
        <v>910</v>
      </c>
      <c r="E26" s="56" t="s">
        <v>976</v>
      </c>
      <c r="F26" s="134" t="s">
        <v>636</v>
      </c>
      <c r="G26" s="117" t="s">
        <v>1338</v>
      </c>
      <c r="H26" s="75">
        <v>0</v>
      </c>
      <c r="I26" s="75"/>
      <c r="J26" s="75">
        <f>SUM(H26:I26)</f>
        <v>0</v>
      </c>
      <c r="K26" s="27"/>
      <c r="L26" s="27"/>
      <c r="M26" s="27"/>
      <c r="N26" s="27"/>
      <c r="O26" s="510"/>
      <c r="P26" s="27"/>
      <c r="Q26" s="27"/>
      <c r="R26" s="27"/>
      <c r="S26" s="27"/>
      <c r="T26" s="27"/>
      <c r="U26" s="725"/>
      <c r="V26" s="725"/>
      <c r="W26" s="725"/>
      <c r="X26" s="27"/>
      <c r="Y26" s="75">
        <f>H26+L26+O26+R26</f>
        <v>0</v>
      </c>
      <c r="Z26" s="75"/>
      <c r="AA26" s="75">
        <f>SUM(Y26:Z26)</f>
        <v>0</v>
      </c>
      <c r="AB26" s="76"/>
      <c r="AC26" s="691"/>
      <c r="AD26" s="691"/>
      <c r="AE26" s="691"/>
      <c r="AF26" s="76"/>
      <c r="AG26" s="75">
        <v>0</v>
      </c>
      <c r="AH26" s="75"/>
      <c r="AI26" s="75">
        <f>SUM(AG26:AH26)</f>
        <v>0</v>
      </c>
      <c r="AM26" s="279"/>
    </row>
    <row r="27" spans="1:39" x14ac:dyDescent="0.2">
      <c r="A27" s="301" t="s">
        <v>824</v>
      </c>
      <c r="B27" s="134" t="s">
        <v>285</v>
      </c>
      <c r="C27" s="134" t="s">
        <v>564</v>
      </c>
      <c r="D27" s="64" t="s">
        <v>912</v>
      </c>
      <c r="E27" s="56" t="s">
        <v>976</v>
      </c>
      <c r="F27" s="134" t="s">
        <v>636</v>
      </c>
      <c r="G27" s="117" t="s">
        <v>1338</v>
      </c>
      <c r="H27" s="75"/>
      <c r="I27" s="75"/>
      <c r="J27" s="75">
        <f>SUM(H27:I27)</f>
        <v>0</v>
      </c>
      <c r="K27" s="27"/>
      <c r="L27" s="27"/>
      <c r="M27" s="27"/>
      <c r="N27" s="27"/>
      <c r="O27" s="510"/>
      <c r="P27" s="27"/>
      <c r="Q27" s="27"/>
      <c r="R27" s="27"/>
      <c r="S27" s="27"/>
      <c r="T27" s="27"/>
      <c r="U27" s="725"/>
      <c r="V27" s="725"/>
      <c r="W27" s="725"/>
      <c r="X27" s="27"/>
      <c r="Y27" s="75">
        <f>H27+L27+O27+R27</f>
        <v>0</v>
      </c>
      <c r="Z27" s="75"/>
      <c r="AA27" s="75">
        <f>SUM(Y27:Z27)</f>
        <v>0</v>
      </c>
      <c r="AB27" s="76"/>
      <c r="AC27" s="691"/>
      <c r="AD27" s="691"/>
      <c r="AE27" s="691"/>
      <c r="AF27" s="76"/>
      <c r="AG27" s="76"/>
      <c r="AH27" s="75"/>
      <c r="AI27" s="75">
        <f>SUM(AG27:AH27)</f>
        <v>0</v>
      </c>
      <c r="AM27" s="279"/>
    </row>
    <row r="28" spans="1:39" ht="10.5" customHeight="1" x14ac:dyDescent="0.2">
      <c r="A28" s="307"/>
      <c r="B28" s="52"/>
      <c r="C28" s="52"/>
      <c r="D28" s="56"/>
      <c r="E28" s="56"/>
      <c r="F28" s="56"/>
      <c r="G28" s="56"/>
      <c r="H28" s="75"/>
      <c r="I28" s="75"/>
      <c r="J28" s="75"/>
      <c r="K28" s="27"/>
      <c r="L28" s="27"/>
      <c r="M28" s="27"/>
      <c r="N28" s="27"/>
      <c r="O28" s="75"/>
      <c r="P28" s="27"/>
      <c r="Q28" s="27"/>
      <c r="R28" s="27"/>
      <c r="S28" s="27"/>
      <c r="T28" s="27"/>
      <c r="U28" s="725"/>
      <c r="V28" s="725"/>
      <c r="W28" s="725"/>
      <c r="X28" s="27"/>
      <c r="Y28" s="75"/>
      <c r="Z28" s="75"/>
      <c r="AA28" s="75"/>
      <c r="AB28" s="76"/>
      <c r="AC28" s="691"/>
      <c r="AD28" s="691"/>
      <c r="AE28" s="691"/>
      <c r="AF28" s="76"/>
      <c r="AG28" s="76"/>
      <c r="AH28" s="75"/>
      <c r="AI28" s="75"/>
    </row>
    <row r="29" spans="1:39" x14ac:dyDescent="0.2">
      <c r="A29" s="307"/>
      <c r="B29" s="52"/>
      <c r="C29" s="139" t="s">
        <v>563</v>
      </c>
      <c r="D29" s="56"/>
      <c r="E29" s="56" t="s">
        <v>652</v>
      </c>
      <c r="F29" s="56"/>
      <c r="G29" s="56"/>
      <c r="H29" s="151">
        <f>SUM(H25:H28)</f>
        <v>0</v>
      </c>
      <c r="I29" s="75"/>
      <c r="J29" s="151">
        <f>SUM(J25:J28)</f>
        <v>0</v>
      </c>
      <c r="K29" s="139"/>
      <c r="L29" s="151">
        <f>SUM(L25:L28)</f>
        <v>0</v>
      </c>
      <c r="M29" s="139"/>
      <c r="N29" s="139"/>
      <c r="O29" s="314">
        <f>SUM(O25:O28)</f>
        <v>0</v>
      </c>
      <c r="P29" s="139"/>
      <c r="Q29" s="139"/>
      <c r="R29" s="139"/>
      <c r="S29" s="139"/>
      <c r="T29" s="139"/>
      <c r="U29" s="714">
        <f>SUM(U25:U28)</f>
        <v>0</v>
      </c>
      <c r="V29" s="677"/>
      <c r="W29" s="756">
        <f>SUM(W25:W28)</f>
        <v>0</v>
      </c>
      <c r="X29" s="139"/>
      <c r="Y29" s="151">
        <f>SUM(Y25:Y28)</f>
        <v>0</v>
      </c>
      <c r="Z29" s="75"/>
      <c r="AA29" s="314">
        <f>SUM(AA25:AA28)</f>
        <v>0</v>
      </c>
      <c r="AB29" s="269"/>
      <c r="AC29" s="714">
        <f>SUM(AC25:AC28)</f>
        <v>0</v>
      </c>
      <c r="AD29" s="677"/>
      <c r="AE29" s="756">
        <f>SUM(AE25:AE28)</f>
        <v>0</v>
      </c>
      <c r="AF29" s="269"/>
      <c r="AG29" s="151">
        <f>SUM(AG25:AG28)</f>
        <v>0</v>
      </c>
      <c r="AH29" s="75"/>
      <c r="AI29" s="151">
        <f>SUM(AG29:AH29)</f>
        <v>0</v>
      </c>
    </row>
    <row r="30" spans="1:39" x14ac:dyDescent="0.2">
      <c r="A30" s="307"/>
      <c r="B30" s="134"/>
      <c r="C30" s="139"/>
      <c r="D30" s="64"/>
      <c r="E30" s="135"/>
      <c r="F30" s="135"/>
      <c r="G30" s="135"/>
      <c r="H30" s="151"/>
      <c r="I30" s="76"/>
      <c r="J30" s="151"/>
      <c r="K30" s="139"/>
      <c r="L30" s="139"/>
      <c r="M30" s="139"/>
      <c r="N30" s="139"/>
      <c r="O30" s="75"/>
      <c r="P30" s="139"/>
      <c r="Q30" s="139"/>
      <c r="R30" s="139"/>
      <c r="S30" s="139"/>
      <c r="T30" s="139"/>
      <c r="U30" s="744"/>
      <c r="V30" s="744"/>
      <c r="W30" s="744"/>
      <c r="X30" s="139"/>
      <c r="Y30" s="151"/>
      <c r="Z30" s="76"/>
      <c r="AA30" s="151"/>
      <c r="AB30" s="269"/>
      <c r="AC30" s="748"/>
      <c r="AD30" s="748"/>
      <c r="AE30" s="748"/>
      <c r="AF30" s="269"/>
      <c r="AG30" s="76"/>
      <c r="AH30" s="76"/>
      <c r="AI30" s="76"/>
    </row>
    <row r="31" spans="1:39" x14ac:dyDescent="0.2">
      <c r="A31" s="307"/>
      <c r="B31" s="139"/>
      <c r="C31" s="139"/>
      <c r="D31" s="184"/>
      <c r="E31" s="191"/>
      <c r="F31" s="191"/>
      <c r="G31" s="191"/>
      <c r="H31" s="75"/>
      <c r="I31" s="76"/>
      <c r="J31" s="76"/>
      <c r="K31" s="139"/>
      <c r="L31" s="139"/>
      <c r="M31" s="139"/>
      <c r="N31" s="139"/>
      <c r="O31" s="139"/>
      <c r="P31" s="139"/>
      <c r="Q31" s="139"/>
      <c r="R31" s="139"/>
      <c r="S31" s="139"/>
      <c r="T31" s="139"/>
      <c r="U31" s="744"/>
      <c r="V31" s="744"/>
      <c r="W31" s="744"/>
      <c r="X31" s="139"/>
      <c r="Y31" s="75"/>
      <c r="Z31" s="76"/>
      <c r="AA31" s="76"/>
      <c r="AB31" s="76"/>
      <c r="AC31" s="691"/>
      <c r="AD31" s="691"/>
      <c r="AE31" s="691"/>
      <c r="AF31" s="76"/>
      <c r="AG31" s="75"/>
      <c r="AH31" s="76"/>
      <c r="AI31" s="76"/>
    </row>
    <row r="32" spans="1:39" x14ac:dyDescent="0.2">
      <c r="A32" s="307" t="s">
        <v>824</v>
      </c>
      <c r="B32" s="52" t="s">
        <v>364</v>
      </c>
      <c r="C32" s="52" t="s">
        <v>895</v>
      </c>
      <c r="D32" s="129" t="s">
        <v>894</v>
      </c>
      <c r="E32" s="56" t="s">
        <v>994</v>
      </c>
      <c r="F32" s="564" t="s">
        <v>767</v>
      </c>
      <c r="G32" s="56" t="s">
        <v>1338</v>
      </c>
      <c r="H32" s="75"/>
      <c r="I32" s="76"/>
      <c r="J32" s="192">
        <f t="shared" ref="J32:J44" si="2">SUM(H32:I32)</f>
        <v>0</v>
      </c>
      <c r="K32" s="139"/>
      <c r="L32" s="139"/>
      <c r="M32" s="139"/>
      <c r="N32" s="139"/>
      <c r="O32" s="145"/>
      <c r="P32" s="139"/>
      <c r="Q32" s="139"/>
      <c r="R32" s="139"/>
      <c r="S32" s="139"/>
      <c r="T32" s="139"/>
      <c r="U32" s="696">
        <f t="shared" ref="U32:V35" si="3">H32+L32+O32+R32</f>
        <v>0</v>
      </c>
      <c r="V32" s="696">
        <f t="shared" si="3"/>
        <v>0</v>
      </c>
      <c r="W32" s="696">
        <f>SUM(U32:V32)</f>
        <v>0</v>
      </c>
      <c r="X32" s="139"/>
      <c r="Y32" s="145">
        <f>H32+L32+O32+R32</f>
        <v>0</v>
      </c>
      <c r="Z32" s="76"/>
      <c r="AA32" s="192">
        <f>SUM(Y32:Z32)</f>
        <v>0</v>
      </c>
      <c r="AB32" s="76"/>
      <c r="AC32" s="702">
        <f t="shared" ref="AC32:AD35" si="4">U32-Y32</f>
        <v>0</v>
      </c>
      <c r="AD32" s="702">
        <f t="shared" si="4"/>
        <v>0</v>
      </c>
      <c r="AE32" s="696">
        <f>SUM(AC32:AD32)</f>
        <v>0</v>
      </c>
      <c r="AF32" s="76"/>
      <c r="AG32" s="75"/>
      <c r="AH32" s="76"/>
      <c r="AI32" s="76"/>
    </row>
    <row r="33" spans="1:35" x14ac:dyDescent="0.2">
      <c r="A33" s="307" t="s">
        <v>824</v>
      </c>
      <c r="B33" s="52" t="s">
        <v>353</v>
      </c>
      <c r="C33" s="52" t="s">
        <v>131</v>
      </c>
      <c r="D33" s="56" t="s">
        <v>865</v>
      </c>
      <c r="E33" s="56" t="s">
        <v>994</v>
      </c>
      <c r="F33" s="564" t="s">
        <v>767</v>
      </c>
      <c r="G33" s="117" t="s">
        <v>1338</v>
      </c>
      <c r="H33" s="75"/>
      <c r="I33" s="76"/>
      <c r="J33" s="192"/>
      <c r="K33" s="139"/>
      <c r="L33" s="139"/>
      <c r="M33" s="139"/>
      <c r="N33" s="139"/>
      <c r="O33" s="620"/>
      <c r="P33" s="139"/>
      <c r="Q33" s="139"/>
      <c r="R33" s="139"/>
      <c r="S33" s="139"/>
      <c r="T33" s="139"/>
      <c r="U33" s="696">
        <f t="shared" si="3"/>
        <v>0</v>
      </c>
      <c r="V33" s="696">
        <f t="shared" si="3"/>
        <v>0</v>
      </c>
      <c r="W33" s="696">
        <f>SUM(U33:V33)</f>
        <v>0</v>
      </c>
      <c r="X33" s="139"/>
      <c r="Y33" s="145">
        <f>H33+L33+O33+R33</f>
        <v>0</v>
      </c>
      <c r="Z33" s="76"/>
      <c r="AA33" s="192">
        <f>SUM(Y33:Z33)</f>
        <v>0</v>
      </c>
      <c r="AB33" s="76"/>
      <c r="AC33" s="702">
        <f t="shared" si="4"/>
        <v>0</v>
      </c>
      <c r="AD33" s="702">
        <f t="shared" si="4"/>
        <v>0</v>
      </c>
      <c r="AE33" s="696">
        <f>SUM(AC33:AD33)</f>
        <v>0</v>
      </c>
      <c r="AF33" s="76"/>
      <c r="AG33" s="75"/>
      <c r="AH33" s="76"/>
      <c r="AI33" s="76"/>
    </row>
    <row r="34" spans="1:35" x14ac:dyDescent="0.2">
      <c r="A34" s="301" t="s">
        <v>824</v>
      </c>
      <c r="B34" s="52" t="s">
        <v>755</v>
      </c>
      <c r="C34" s="52" t="s">
        <v>185</v>
      </c>
      <c r="D34" s="56" t="s">
        <v>867</v>
      </c>
      <c r="E34" s="56" t="s">
        <v>994</v>
      </c>
      <c r="F34" s="564" t="s">
        <v>767</v>
      </c>
      <c r="G34" s="117" t="s">
        <v>1338</v>
      </c>
      <c r="H34" s="75">
        <v>0</v>
      </c>
      <c r="I34" s="76"/>
      <c r="J34" s="192">
        <f t="shared" si="2"/>
        <v>0</v>
      </c>
      <c r="K34" s="139"/>
      <c r="L34" s="139"/>
      <c r="M34" s="139"/>
      <c r="N34" s="139"/>
      <c r="O34" s="156"/>
      <c r="P34" s="22"/>
      <c r="Q34" s="139"/>
      <c r="R34" s="139"/>
      <c r="S34" s="139"/>
      <c r="T34" s="139"/>
      <c r="U34" s="696">
        <f t="shared" si="3"/>
        <v>0</v>
      </c>
      <c r="V34" s="696">
        <f t="shared" si="3"/>
        <v>0</v>
      </c>
      <c r="W34" s="696">
        <f>SUM(U34:V34)</f>
        <v>0</v>
      </c>
      <c r="X34" s="139"/>
      <c r="Y34" s="145">
        <f>H34+L34+O34+R34</f>
        <v>0</v>
      </c>
      <c r="Z34" s="76"/>
      <c r="AA34" s="192">
        <f>SUM(Y34:Z34)</f>
        <v>0</v>
      </c>
      <c r="AB34" s="192"/>
      <c r="AC34" s="702">
        <f t="shared" si="4"/>
        <v>0</v>
      </c>
      <c r="AD34" s="702">
        <f t="shared" si="4"/>
        <v>0</v>
      </c>
      <c r="AE34" s="696">
        <f>SUM(AC34:AD34)</f>
        <v>0</v>
      </c>
      <c r="AF34" s="192"/>
      <c r="AG34" s="75">
        <v>0</v>
      </c>
      <c r="AH34" s="76"/>
      <c r="AI34" s="76">
        <f>SUM(AG34:AH34)</f>
        <v>0</v>
      </c>
    </row>
    <row r="35" spans="1:35" x14ac:dyDescent="0.2">
      <c r="A35" s="301" t="s">
        <v>824</v>
      </c>
      <c r="B35" s="52" t="s">
        <v>475</v>
      </c>
      <c r="C35" s="52" t="s">
        <v>363</v>
      </c>
      <c r="D35" s="56" t="s">
        <v>852</v>
      </c>
      <c r="E35" s="56" t="s">
        <v>994</v>
      </c>
      <c r="F35" s="564" t="s">
        <v>767</v>
      </c>
      <c r="G35" s="117" t="s">
        <v>1338</v>
      </c>
      <c r="H35" s="75"/>
      <c r="I35" s="76"/>
      <c r="J35" s="192">
        <f t="shared" si="2"/>
        <v>0</v>
      </c>
      <c r="K35" s="139"/>
      <c r="L35" s="139"/>
      <c r="M35" s="139"/>
      <c r="N35" s="139"/>
      <c r="O35" s="313"/>
      <c r="P35" s="139"/>
      <c r="Q35" s="139"/>
      <c r="R35" s="139"/>
      <c r="S35" s="139"/>
      <c r="T35" s="139"/>
      <c r="U35" s="696">
        <f t="shared" si="3"/>
        <v>0</v>
      </c>
      <c r="V35" s="696">
        <f t="shared" si="3"/>
        <v>0</v>
      </c>
      <c r="W35" s="696">
        <f>SUM(U35:V35)</f>
        <v>0</v>
      </c>
      <c r="X35" s="139"/>
      <c r="Y35" s="145">
        <f>H35+L35+O35+R35</f>
        <v>0</v>
      </c>
      <c r="Z35" s="76"/>
      <c r="AA35" s="192">
        <f>SUM(Y35:Z35)</f>
        <v>0</v>
      </c>
      <c r="AB35" s="192"/>
      <c r="AC35" s="702">
        <f t="shared" si="4"/>
        <v>0</v>
      </c>
      <c r="AD35" s="702">
        <f t="shared" si="4"/>
        <v>0</v>
      </c>
      <c r="AE35" s="696">
        <f>SUM(AC35:AD35)</f>
        <v>0</v>
      </c>
      <c r="AF35" s="192"/>
      <c r="AG35" s="75"/>
      <c r="AH35" s="76"/>
      <c r="AI35" s="76"/>
    </row>
    <row r="36" spans="1:35" x14ac:dyDescent="0.2">
      <c r="A36" s="301"/>
      <c r="B36" s="134"/>
      <c r="C36" s="134"/>
      <c r="D36" s="64"/>
      <c r="E36" s="135"/>
      <c r="F36" s="135"/>
      <c r="G36" s="117"/>
      <c r="H36" s="145"/>
      <c r="I36" s="192"/>
      <c r="J36" s="192"/>
      <c r="K36" s="134"/>
      <c r="L36" s="134"/>
      <c r="M36" s="134"/>
      <c r="N36" s="134"/>
      <c r="O36" s="313"/>
      <c r="P36" s="134"/>
      <c r="Q36" s="134"/>
      <c r="R36" s="134"/>
      <c r="S36" s="134"/>
      <c r="T36" s="134"/>
      <c r="U36" s="679"/>
      <c r="V36" s="679"/>
      <c r="W36" s="679"/>
      <c r="X36" s="134"/>
      <c r="Y36" s="145"/>
      <c r="Z36" s="192"/>
      <c r="AA36" s="192"/>
      <c r="AB36" s="192"/>
      <c r="AC36" s="694"/>
      <c r="AD36" s="694"/>
      <c r="AE36" s="694"/>
      <c r="AF36" s="192"/>
      <c r="AG36" s="145"/>
      <c r="AH36" s="76"/>
      <c r="AI36" s="76"/>
    </row>
    <row r="37" spans="1:35" x14ac:dyDescent="0.2">
      <c r="A37" s="301" t="s">
        <v>824</v>
      </c>
      <c r="B37" s="52" t="s">
        <v>224</v>
      </c>
      <c r="C37" s="52" t="s">
        <v>298</v>
      </c>
      <c r="D37" s="56" t="s">
        <v>845</v>
      </c>
      <c r="E37" s="56" t="s">
        <v>996</v>
      </c>
      <c r="F37" s="564" t="s">
        <v>771</v>
      </c>
      <c r="G37" s="117" t="s">
        <v>1338</v>
      </c>
      <c r="H37" s="145">
        <v>0</v>
      </c>
      <c r="I37" s="192"/>
      <c r="J37" s="192">
        <f t="shared" si="2"/>
        <v>0</v>
      </c>
      <c r="K37" s="134"/>
      <c r="L37" s="134"/>
      <c r="M37" s="134"/>
      <c r="N37" s="134"/>
      <c r="O37" s="313"/>
      <c r="P37" s="134"/>
      <c r="Q37" s="134"/>
      <c r="R37" s="134"/>
      <c r="S37" s="134"/>
      <c r="T37" s="134"/>
      <c r="U37" s="696">
        <f t="shared" ref="U37:V45" si="5">H37+L37+O37+R37</f>
        <v>0</v>
      </c>
      <c r="V37" s="696">
        <f t="shared" si="5"/>
        <v>0</v>
      </c>
      <c r="W37" s="696">
        <f t="shared" ref="W37:W45" si="6">SUM(U37:V37)</f>
        <v>0</v>
      </c>
      <c r="X37" s="134"/>
      <c r="Y37" s="145">
        <f t="shared" ref="Y37:Y44" si="7">H37+L37+O37+R37</f>
        <v>0</v>
      </c>
      <c r="Z37" s="192"/>
      <c r="AA37" s="192">
        <f t="shared" ref="AA37:AA45" si="8">SUM(Y37:Z37)</f>
        <v>0</v>
      </c>
      <c r="AB37" s="192"/>
      <c r="AC37" s="702">
        <f t="shared" ref="AC37:AD45" si="9">U37-Y37</f>
        <v>0</v>
      </c>
      <c r="AD37" s="702">
        <f t="shared" si="9"/>
        <v>0</v>
      </c>
      <c r="AE37" s="696">
        <f t="shared" ref="AE37:AE45" si="10">SUM(AC37:AD37)</f>
        <v>0</v>
      </c>
      <c r="AF37" s="192"/>
      <c r="AG37" s="145">
        <v>0</v>
      </c>
      <c r="AH37" s="76"/>
      <c r="AI37" s="76">
        <f>SUM(AG37:AH37)</f>
        <v>0</v>
      </c>
    </row>
    <row r="38" spans="1:35" x14ac:dyDescent="0.2">
      <c r="A38" s="301" t="s">
        <v>824</v>
      </c>
      <c r="B38" s="27" t="s">
        <v>195</v>
      </c>
      <c r="C38" s="52" t="s">
        <v>196</v>
      </c>
      <c r="D38" s="56" t="s">
        <v>876</v>
      </c>
      <c r="E38" s="140" t="s">
        <v>1004</v>
      </c>
      <c r="F38" s="564" t="s">
        <v>772</v>
      </c>
      <c r="G38" s="117" t="s">
        <v>1338</v>
      </c>
      <c r="H38" s="145"/>
      <c r="I38" s="192"/>
      <c r="J38" s="192">
        <f t="shared" si="2"/>
        <v>0</v>
      </c>
      <c r="K38" s="134"/>
      <c r="L38" s="134"/>
      <c r="M38" s="134"/>
      <c r="N38" s="134"/>
      <c r="O38" s="313"/>
      <c r="P38" s="134"/>
      <c r="Q38" s="134"/>
      <c r="R38" s="134"/>
      <c r="S38" s="134"/>
      <c r="T38" s="134"/>
      <c r="U38" s="696">
        <f t="shared" si="5"/>
        <v>0</v>
      </c>
      <c r="V38" s="696">
        <f t="shared" si="5"/>
        <v>0</v>
      </c>
      <c r="W38" s="696">
        <f t="shared" si="6"/>
        <v>0</v>
      </c>
      <c r="X38" s="134"/>
      <c r="Y38" s="145">
        <f t="shared" si="7"/>
        <v>0</v>
      </c>
      <c r="Z38" s="192"/>
      <c r="AA38" s="192">
        <f t="shared" si="8"/>
        <v>0</v>
      </c>
      <c r="AB38" s="192"/>
      <c r="AC38" s="702">
        <f t="shared" si="9"/>
        <v>0</v>
      </c>
      <c r="AD38" s="702">
        <f t="shared" si="9"/>
        <v>0</v>
      </c>
      <c r="AE38" s="696">
        <f t="shared" si="10"/>
        <v>0</v>
      </c>
      <c r="AF38" s="192"/>
      <c r="AG38" s="145"/>
      <c r="AH38" s="76"/>
      <c r="AI38" s="76"/>
    </row>
    <row r="39" spans="1:35" x14ac:dyDescent="0.2">
      <c r="A39" s="301" t="s">
        <v>824</v>
      </c>
      <c r="B39" s="52" t="s">
        <v>153</v>
      </c>
      <c r="C39" s="52" t="s">
        <v>337</v>
      </c>
      <c r="D39" s="56" t="s">
        <v>846</v>
      </c>
      <c r="E39" s="56" t="s">
        <v>975</v>
      </c>
      <c r="F39" s="564" t="s">
        <v>774</v>
      </c>
      <c r="G39" s="117" t="s">
        <v>1338</v>
      </c>
      <c r="H39" s="145">
        <v>0</v>
      </c>
      <c r="I39" s="192"/>
      <c r="J39" s="192">
        <f t="shared" si="2"/>
        <v>0</v>
      </c>
      <c r="K39" s="134"/>
      <c r="L39" s="134"/>
      <c r="M39" s="134"/>
      <c r="N39" s="134"/>
      <c r="O39" s="313"/>
      <c r="P39" s="134"/>
      <c r="Q39" s="134"/>
      <c r="R39" s="134"/>
      <c r="S39" s="134"/>
      <c r="T39" s="134"/>
      <c r="U39" s="696">
        <f t="shared" si="5"/>
        <v>0</v>
      </c>
      <c r="V39" s="696">
        <f t="shared" si="5"/>
        <v>0</v>
      </c>
      <c r="W39" s="696">
        <f t="shared" si="6"/>
        <v>0</v>
      </c>
      <c r="X39" s="134"/>
      <c r="Y39" s="145">
        <f t="shared" si="7"/>
        <v>0</v>
      </c>
      <c r="Z39" s="192"/>
      <c r="AA39" s="192">
        <f t="shared" si="8"/>
        <v>0</v>
      </c>
      <c r="AB39" s="192"/>
      <c r="AC39" s="702">
        <f t="shared" si="9"/>
        <v>0</v>
      </c>
      <c r="AD39" s="702">
        <f t="shared" si="9"/>
        <v>0</v>
      </c>
      <c r="AE39" s="696">
        <f t="shared" si="10"/>
        <v>0</v>
      </c>
      <c r="AF39" s="192"/>
      <c r="AG39" s="145">
        <v>0</v>
      </c>
      <c r="AH39" s="76"/>
      <c r="AI39" s="76">
        <f>SUM(AG39:AH39)</f>
        <v>0</v>
      </c>
    </row>
    <row r="40" spans="1:35" x14ac:dyDescent="0.2">
      <c r="A40" s="301" t="s">
        <v>824</v>
      </c>
      <c r="B40" s="27" t="s">
        <v>739</v>
      </c>
      <c r="C40" s="52" t="s">
        <v>333</v>
      </c>
      <c r="D40" s="349" t="s">
        <v>858</v>
      </c>
      <c r="E40" s="140" t="s">
        <v>975</v>
      </c>
      <c r="F40" s="564" t="s">
        <v>774</v>
      </c>
      <c r="G40" s="117" t="s">
        <v>1338</v>
      </c>
      <c r="H40" s="145"/>
      <c r="I40" s="192"/>
      <c r="J40" s="192">
        <f t="shared" si="2"/>
        <v>0</v>
      </c>
      <c r="K40" s="134"/>
      <c r="L40" s="134"/>
      <c r="M40" s="134"/>
      <c r="N40" s="134"/>
      <c r="O40" s="313"/>
      <c r="P40" s="134"/>
      <c r="Q40" s="134"/>
      <c r="R40" s="134"/>
      <c r="S40" s="134"/>
      <c r="T40" s="134"/>
      <c r="U40" s="696">
        <f t="shared" si="5"/>
        <v>0</v>
      </c>
      <c r="V40" s="696">
        <f t="shared" si="5"/>
        <v>0</v>
      </c>
      <c r="W40" s="696">
        <f t="shared" si="6"/>
        <v>0</v>
      </c>
      <c r="X40" s="134"/>
      <c r="Y40" s="145">
        <f t="shared" si="7"/>
        <v>0</v>
      </c>
      <c r="Z40" s="192"/>
      <c r="AA40" s="192">
        <f t="shared" si="8"/>
        <v>0</v>
      </c>
      <c r="AB40" s="192"/>
      <c r="AC40" s="702">
        <f t="shared" si="9"/>
        <v>0</v>
      </c>
      <c r="AD40" s="702">
        <f t="shared" si="9"/>
        <v>0</v>
      </c>
      <c r="AE40" s="696">
        <f t="shared" si="10"/>
        <v>0</v>
      </c>
      <c r="AF40" s="192"/>
      <c r="AG40" s="145"/>
      <c r="AH40" s="76"/>
      <c r="AI40" s="76"/>
    </row>
    <row r="41" spans="1:35" x14ac:dyDescent="0.2">
      <c r="A41" s="301" t="s">
        <v>824</v>
      </c>
      <c r="B41" s="27" t="s">
        <v>121</v>
      </c>
      <c r="C41" s="52" t="s">
        <v>94</v>
      </c>
      <c r="D41" s="140" t="s">
        <v>879</v>
      </c>
      <c r="E41" s="140" t="s">
        <v>975</v>
      </c>
      <c r="F41" s="564" t="s">
        <v>774</v>
      </c>
      <c r="G41" s="117" t="s">
        <v>1338</v>
      </c>
      <c r="H41" s="145"/>
      <c r="I41" s="192"/>
      <c r="J41" s="192">
        <f t="shared" si="2"/>
        <v>0</v>
      </c>
      <c r="K41" s="134"/>
      <c r="L41" s="134"/>
      <c r="M41" s="134"/>
      <c r="N41" s="134"/>
      <c r="O41" s="313"/>
      <c r="P41" s="134"/>
      <c r="Q41" s="134"/>
      <c r="R41" s="134"/>
      <c r="S41" s="134"/>
      <c r="T41" s="134"/>
      <c r="U41" s="696">
        <f t="shared" si="5"/>
        <v>0</v>
      </c>
      <c r="V41" s="696">
        <f t="shared" si="5"/>
        <v>0</v>
      </c>
      <c r="W41" s="696">
        <f t="shared" si="6"/>
        <v>0</v>
      </c>
      <c r="X41" s="134"/>
      <c r="Y41" s="145">
        <f t="shared" si="7"/>
        <v>0</v>
      </c>
      <c r="Z41" s="192"/>
      <c r="AA41" s="192">
        <f t="shared" si="8"/>
        <v>0</v>
      </c>
      <c r="AB41" s="192"/>
      <c r="AC41" s="702">
        <f t="shared" si="9"/>
        <v>0</v>
      </c>
      <c r="AD41" s="702">
        <f t="shared" si="9"/>
        <v>0</v>
      </c>
      <c r="AE41" s="696">
        <f t="shared" si="10"/>
        <v>0</v>
      </c>
      <c r="AF41" s="192"/>
      <c r="AG41" s="145"/>
      <c r="AH41" s="76"/>
      <c r="AI41" s="76"/>
    </row>
    <row r="42" spans="1:35" x14ac:dyDescent="0.2">
      <c r="A42" s="301" t="s">
        <v>824</v>
      </c>
      <c r="B42" s="128" t="s">
        <v>253</v>
      </c>
      <c r="C42" s="128" t="s">
        <v>366</v>
      </c>
      <c r="D42" s="129" t="s">
        <v>847</v>
      </c>
      <c r="E42" s="349" t="s">
        <v>975</v>
      </c>
      <c r="F42" s="564" t="s">
        <v>774</v>
      </c>
      <c r="G42" s="56" t="s">
        <v>1338</v>
      </c>
      <c r="H42" s="145">
        <v>0</v>
      </c>
      <c r="I42" s="192"/>
      <c r="J42" s="192">
        <f t="shared" si="2"/>
        <v>0</v>
      </c>
      <c r="K42" s="52"/>
      <c r="L42" s="52"/>
      <c r="M42" s="52"/>
      <c r="N42" s="52"/>
      <c r="O42" s="313"/>
      <c r="P42" s="139"/>
      <c r="Q42" s="52"/>
      <c r="R42" s="52"/>
      <c r="S42" s="52"/>
      <c r="T42" s="112"/>
      <c r="U42" s="696">
        <f t="shared" si="5"/>
        <v>0</v>
      </c>
      <c r="V42" s="696">
        <f t="shared" si="5"/>
        <v>0</v>
      </c>
      <c r="W42" s="696">
        <f t="shared" si="6"/>
        <v>0</v>
      </c>
      <c r="X42" s="112"/>
      <c r="Y42" s="145">
        <f t="shared" si="7"/>
        <v>0</v>
      </c>
      <c r="Z42" s="192"/>
      <c r="AA42" s="192">
        <f t="shared" si="8"/>
        <v>0</v>
      </c>
      <c r="AB42" s="192"/>
      <c r="AC42" s="702">
        <f t="shared" si="9"/>
        <v>0</v>
      </c>
      <c r="AD42" s="702">
        <f t="shared" si="9"/>
        <v>0</v>
      </c>
      <c r="AE42" s="696">
        <f t="shared" si="10"/>
        <v>0</v>
      </c>
      <c r="AF42" s="192"/>
      <c r="AG42" s="145">
        <v>0</v>
      </c>
      <c r="AH42" s="76"/>
      <c r="AI42" s="76">
        <f>SUM(AG42:AH42)</f>
        <v>0</v>
      </c>
    </row>
    <row r="43" spans="1:35" x14ac:dyDescent="0.2">
      <c r="A43" s="301" t="s">
        <v>824</v>
      </c>
      <c r="B43" s="52" t="s">
        <v>453</v>
      </c>
      <c r="C43" s="52" t="s">
        <v>273</v>
      </c>
      <c r="D43" s="56" t="s">
        <v>880</v>
      </c>
      <c r="E43" s="56" t="s">
        <v>975</v>
      </c>
      <c r="F43" s="56" t="s">
        <v>774</v>
      </c>
      <c r="G43" s="117" t="s">
        <v>1338</v>
      </c>
      <c r="H43" s="145"/>
      <c r="I43" s="192"/>
      <c r="J43" s="192">
        <f>SUM(H43:I43)</f>
        <v>0</v>
      </c>
      <c r="K43" s="52"/>
      <c r="L43" s="52"/>
      <c r="M43" s="52"/>
      <c r="N43" s="52"/>
      <c r="O43" s="313"/>
      <c r="P43" s="139"/>
      <c r="Q43" s="52"/>
      <c r="R43" s="52"/>
      <c r="S43" s="52"/>
      <c r="T43" s="112"/>
      <c r="U43" s="696"/>
      <c r="V43" s="696"/>
      <c r="W43" s="696"/>
      <c r="X43" s="112"/>
      <c r="Y43" s="145">
        <f>H43+L43+O43+R43</f>
        <v>0</v>
      </c>
      <c r="Z43" s="192"/>
      <c r="AA43" s="192">
        <f>SUM(Y43:Z43)</f>
        <v>0</v>
      </c>
      <c r="AB43" s="192"/>
      <c r="AC43" s="702"/>
      <c r="AD43" s="702"/>
      <c r="AE43" s="696"/>
      <c r="AF43" s="192"/>
      <c r="AG43" s="192"/>
      <c r="AH43" s="76"/>
      <c r="AI43" s="76"/>
    </row>
    <row r="44" spans="1:35" x14ac:dyDescent="0.2">
      <c r="A44" s="301" t="s">
        <v>824</v>
      </c>
      <c r="B44" s="52" t="s">
        <v>658</v>
      </c>
      <c r="C44" s="52" t="s">
        <v>135</v>
      </c>
      <c r="D44" s="56" t="s">
        <v>841</v>
      </c>
      <c r="E44" s="56" t="s">
        <v>975</v>
      </c>
      <c r="F44" s="564" t="s">
        <v>774</v>
      </c>
      <c r="G44" s="56" t="s">
        <v>1338</v>
      </c>
      <c r="H44" s="145"/>
      <c r="I44" s="192"/>
      <c r="J44" s="192">
        <f t="shared" si="2"/>
        <v>0</v>
      </c>
      <c r="K44" s="52"/>
      <c r="L44" s="52"/>
      <c r="M44" s="52"/>
      <c r="N44" s="52"/>
      <c r="O44" s="313"/>
      <c r="P44" s="139"/>
      <c r="Q44" s="52"/>
      <c r="R44" s="52"/>
      <c r="S44" s="52"/>
      <c r="T44" s="112"/>
      <c r="U44" s="696">
        <f t="shared" si="5"/>
        <v>0</v>
      </c>
      <c r="V44" s="696">
        <f t="shared" si="5"/>
        <v>0</v>
      </c>
      <c r="W44" s="696">
        <f t="shared" si="6"/>
        <v>0</v>
      </c>
      <c r="X44" s="112"/>
      <c r="Y44" s="145">
        <f t="shared" si="7"/>
        <v>0</v>
      </c>
      <c r="Z44" s="192"/>
      <c r="AA44" s="192">
        <f t="shared" si="8"/>
        <v>0</v>
      </c>
      <c r="AB44" s="192"/>
      <c r="AC44" s="702">
        <f t="shared" si="9"/>
        <v>0</v>
      </c>
      <c r="AD44" s="702"/>
      <c r="AE44" s="696">
        <f t="shared" si="10"/>
        <v>0</v>
      </c>
      <c r="AF44" s="192"/>
      <c r="AG44" s="192"/>
      <c r="AH44" s="76"/>
      <c r="AI44" s="76"/>
    </row>
    <row r="45" spans="1:35" x14ac:dyDescent="0.2">
      <c r="A45" s="301" t="s">
        <v>824</v>
      </c>
      <c r="B45" s="52" t="s">
        <v>288</v>
      </c>
      <c r="C45" s="52" t="s">
        <v>1347</v>
      </c>
      <c r="D45" s="184" t="s">
        <v>961</v>
      </c>
      <c r="E45" s="140" t="s">
        <v>980</v>
      </c>
      <c r="F45" s="564" t="s">
        <v>775</v>
      </c>
      <c r="G45" s="56" t="s">
        <v>1338</v>
      </c>
      <c r="H45" s="75"/>
      <c r="I45" s="75">
        <v>0</v>
      </c>
      <c r="J45" s="192">
        <f>SUM(H45:I45)</f>
        <v>0</v>
      </c>
      <c r="K45" s="52"/>
      <c r="L45" s="52"/>
      <c r="M45" s="52"/>
      <c r="N45" s="52"/>
      <c r="O45" s="313"/>
      <c r="P45" s="313"/>
      <c r="Q45" s="144"/>
      <c r="R45" s="144"/>
      <c r="S45" s="144"/>
      <c r="T45" s="52"/>
      <c r="U45" s="696">
        <f t="shared" si="5"/>
        <v>0</v>
      </c>
      <c r="V45" s="696">
        <f t="shared" si="5"/>
        <v>0</v>
      </c>
      <c r="W45" s="696">
        <f t="shared" si="6"/>
        <v>0</v>
      </c>
      <c r="X45" s="52"/>
      <c r="Y45" s="75"/>
      <c r="Z45" s="145">
        <f>I45+M45+P45+S45</f>
        <v>0</v>
      </c>
      <c r="AA45" s="192">
        <f t="shared" si="8"/>
        <v>0</v>
      </c>
      <c r="AB45" s="192"/>
      <c r="AC45" s="702"/>
      <c r="AD45" s="702">
        <f t="shared" si="9"/>
        <v>0</v>
      </c>
      <c r="AE45" s="696">
        <f t="shared" si="10"/>
        <v>0</v>
      </c>
      <c r="AF45" s="192"/>
      <c r="AG45" s="76"/>
      <c r="AH45" s="75"/>
      <c r="AI45" s="75"/>
    </row>
    <row r="46" spans="1:35" ht="8.25" customHeight="1" x14ac:dyDescent="0.2">
      <c r="A46" s="52"/>
      <c r="B46" s="27"/>
      <c r="C46" s="52"/>
      <c r="D46" s="56"/>
      <c r="E46" s="56"/>
      <c r="F46" s="56"/>
      <c r="G46" s="56"/>
      <c r="H46" s="75"/>
      <c r="I46" s="75"/>
      <c r="J46" s="192"/>
      <c r="K46" s="52"/>
      <c r="L46" s="52"/>
      <c r="M46" s="52"/>
      <c r="N46" s="52"/>
      <c r="O46" s="75"/>
      <c r="P46" s="144"/>
      <c r="Q46" s="144"/>
      <c r="R46" s="144"/>
      <c r="S46" s="144"/>
      <c r="T46" s="52"/>
      <c r="U46" s="680"/>
      <c r="V46" s="680"/>
      <c r="W46" s="680"/>
      <c r="X46" s="52"/>
      <c r="Y46" s="75"/>
      <c r="Z46" s="145"/>
      <c r="AA46" s="192"/>
      <c r="AB46" s="192"/>
      <c r="AC46" s="694"/>
      <c r="AD46" s="694"/>
      <c r="AE46" s="694"/>
      <c r="AF46" s="192"/>
      <c r="AG46" s="76"/>
      <c r="AH46" s="75"/>
      <c r="AI46" s="75"/>
    </row>
    <row r="47" spans="1:35" x14ac:dyDescent="0.2">
      <c r="A47" s="52"/>
      <c r="B47" s="52"/>
      <c r="C47" s="105" t="s">
        <v>473</v>
      </c>
      <c r="D47" s="56"/>
      <c r="E47" s="56"/>
      <c r="F47" s="564"/>
      <c r="G47" s="56"/>
      <c r="H47" s="151">
        <f>SUM(H32:H46)</f>
        <v>0</v>
      </c>
      <c r="I47" s="151">
        <f>SUM(I32:I46)</f>
        <v>0</v>
      </c>
      <c r="J47" s="151">
        <f>SUM(J32:J46)</f>
        <v>0</v>
      </c>
      <c r="K47" s="151"/>
      <c r="L47" s="151">
        <f>SUM(L32:L46)</f>
        <v>0</v>
      </c>
      <c r="M47" s="151">
        <f>SUM(M32:M46)</f>
        <v>0</v>
      </c>
      <c r="N47" s="151"/>
      <c r="O47" s="314">
        <f>SUM(O32:O46)</f>
        <v>0</v>
      </c>
      <c r="P47" s="314">
        <f>SUM(P32:P46)</f>
        <v>0</v>
      </c>
      <c r="Q47" s="151"/>
      <c r="R47" s="151">
        <f>SUM(R32:R46)</f>
        <v>0</v>
      </c>
      <c r="S47" s="151">
        <f>SUM(S32:S46)</f>
        <v>0</v>
      </c>
      <c r="T47" s="151"/>
      <c r="U47" s="714">
        <f>SUM(U32:U46)</f>
        <v>0</v>
      </c>
      <c r="V47" s="714">
        <f>SUM(V32:V46)</f>
        <v>0</v>
      </c>
      <c r="W47" s="756">
        <f>SUM(W32:W46)</f>
        <v>0</v>
      </c>
      <c r="X47" s="151"/>
      <c r="Y47" s="151">
        <f>SUM(Y32:Y46)</f>
        <v>0</v>
      </c>
      <c r="Z47" s="151">
        <f>SUM(Z32:Z46)</f>
        <v>0</v>
      </c>
      <c r="AA47" s="314">
        <f>SUM(AA32:AA46)</f>
        <v>0</v>
      </c>
      <c r="AB47" s="269"/>
      <c r="AC47" s="714">
        <f>SUM(AC32:AC46)</f>
        <v>0</v>
      </c>
      <c r="AD47" s="714">
        <f>SUM(AD32:AD46)</f>
        <v>0</v>
      </c>
      <c r="AE47" s="756">
        <f>SUM(AE32:AE46)</f>
        <v>0</v>
      </c>
      <c r="AF47" s="269"/>
      <c r="AG47" s="151">
        <f>SUM(AG34:AG45)</f>
        <v>0</v>
      </c>
      <c r="AH47" s="151">
        <f>SUM(AH34:AH45)</f>
        <v>0</v>
      </c>
      <c r="AI47" s="151">
        <f>SUM(AI34:AI45)</f>
        <v>0</v>
      </c>
    </row>
    <row r="48" spans="1:35" x14ac:dyDescent="0.2">
      <c r="A48" s="52"/>
      <c r="B48" s="52"/>
      <c r="C48" s="52"/>
      <c r="D48" s="56"/>
      <c r="E48" s="56"/>
      <c r="F48" s="56"/>
      <c r="G48" s="56"/>
      <c r="H48" s="75"/>
      <c r="I48" s="75"/>
      <c r="J48" s="75"/>
      <c r="K48" s="52"/>
      <c r="L48" s="52"/>
      <c r="M48" s="52"/>
      <c r="N48" s="52"/>
      <c r="O48" s="52"/>
      <c r="P48" s="52"/>
      <c r="Q48" s="52"/>
      <c r="R48" s="52"/>
      <c r="S48" s="52"/>
      <c r="T48" s="52"/>
      <c r="U48" s="680"/>
      <c r="V48" s="680"/>
      <c r="W48" s="680"/>
      <c r="X48" s="52"/>
      <c r="Y48" s="75"/>
      <c r="Z48" s="75"/>
      <c r="AA48" s="75"/>
      <c r="AB48" s="76"/>
      <c r="AC48" s="691"/>
      <c r="AD48" s="691"/>
      <c r="AE48" s="691"/>
      <c r="AF48" s="76"/>
      <c r="AG48" s="76"/>
      <c r="AH48" s="75"/>
      <c r="AI48" s="75"/>
    </row>
    <row r="49" spans="1:35" x14ac:dyDescent="0.2">
      <c r="A49" s="301" t="s">
        <v>824</v>
      </c>
      <c r="B49" s="128" t="s">
        <v>1019</v>
      </c>
      <c r="C49" s="187" t="s">
        <v>1340</v>
      </c>
      <c r="D49" s="129" t="s">
        <v>1021</v>
      </c>
      <c r="E49" s="129" t="s">
        <v>979</v>
      </c>
      <c r="F49" s="564" t="s">
        <v>640</v>
      </c>
      <c r="G49" s="56" t="s">
        <v>1338</v>
      </c>
      <c r="H49" s="174"/>
      <c r="I49" s="174"/>
      <c r="J49" s="461">
        <f>SUM(H49:I49)</f>
        <v>0</v>
      </c>
      <c r="K49" s="128"/>
      <c r="L49" s="128"/>
      <c r="M49" s="128"/>
      <c r="N49" s="128"/>
      <c r="O49" s="149"/>
      <c r="P49" s="128"/>
      <c r="Q49" s="128"/>
      <c r="R49" s="128"/>
      <c r="S49" s="128"/>
      <c r="T49" s="128"/>
      <c r="U49" s="696">
        <f>H49+L49+O49+R49</f>
        <v>0</v>
      </c>
      <c r="V49" s="696"/>
      <c r="W49" s="696">
        <f>SUM(U49:V49)</f>
        <v>0</v>
      </c>
      <c r="X49" s="128"/>
      <c r="Y49" s="174">
        <f>H49+L49+O49+R49</f>
        <v>0</v>
      </c>
      <c r="Z49" s="174"/>
      <c r="AA49" s="174">
        <f>SUM(Y49:Z49)</f>
        <v>0</v>
      </c>
      <c r="AB49" s="76"/>
      <c r="AC49" s="702">
        <f>U49-Y49</f>
        <v>0</v>
      </c>
      <c r="AD49" s="702"/>
      <c r="AE49" s="696">
        <f>SUM(AC49:AD49)</f>
        <v>0</v>
      </c>
      <c r="AF49" s="76"/>
      <c r="AG49" s="76"/>
      <c r="AH49" s="75"/>
      <c r="AI49" s="75"/>
    </row>
    <row r="50" spans="1:35" x14ac:dyDescent="0.2">
      <c r="A50" s="301"/>
      <c r="B50" s="128"/>
      <c r="C50" s="128"/>
      <c r="D50" s="129"/>
      <c r="E50" s="129"/>
      <c r="F50" s="129"/>
      <c r="G50" s="129"/>
      <c r="H50" s="174"/>
      <c r="I50" s="174"/>
      <c r="J50" s="174"/>
      <c r="K50" s="128"/>
      <c r="L50" s="128"/>
      <c r="M50" s="128"/>
      <c r="N50" s="128"/>
      <c r="O50" s="128"/>
      <c r="P50" s="128"/>
      <c r="Q50" s="128"/>
      <c r="R50" s="128"/>
      <c r="S50" s="128"/>
      <c r="T50" s="128"/>
      <c r="U50" s="729"/>
      <c r="V50" s="729"/>
      <c r="W50" s="729"/>
      <c r="X50" s="128"/>
      <c r="Y50" s="174"/>
      <c r="Z50" s="174"/>
      <c r="AA50" s="174"/>
      <c r="AB50" s="76"/>
      <c r="AC50" s="691"/>
      <c r="AD50" s="691"/>
      <c r="AE50" s="691"/>
      <c r="AF50" s="76"/>
      <c r="AG50" s="76"/>
      <c r="AH50" s="75"/>
      <c r="AI50" s="75"/>
    </row>
    <row r="51" spans="1:35" x14ac:dyDescent="0.2">
      <c r="A51" s="128"/>
      <c r="B51" s="128"/>
      <c r="C51" s="351" t="s">
        <v>761</v>
      </c>
      <c r="D51" s="129"/>
      <c r="E51" s="129"/>
      <c r="F51" s="129"/>
      <c r="G51" s="129"/>
      <c r="H51" s="283">
        <f>SUM(H49:H50)</f>
        <v>0</v>
      </c>
      <c r="I51" s="341"/>
      <c r="J51" s="283">
        <f>SUM(J49:J50)</f>
        <v>0</v>
      </c>
      <c r="K51" s="341"/>
      <c r="L51" s="283">
        <f>SUM(L49:L50)</f>
        <v>0</v>
      </c>
      <c r="M51" s="341"/>
      <c r="N51" s="341"/>
      <c r="O51" s="283">
        <f>SUM(O49:O50)</f>
        <v>0</v>
      </c>
      <c r="P51" s="128"/>
      <c r="Q51" s="128"/>
      <c r="R51" s="128"/>
      <c r="S51" s="128"/>
      <c r="T51" s="128"/>
      <c r="U51" s="733">
        <f>SUM(U49:U50)</f>
        <v>0</v>
      </c>
      <c r="V51" s="696"/>
      <c r="W51" s="733">
        <f>SUM(W49:W50)</f>
        <v>0</v>
      </c>
      <c r="X51" s="128"/>
      <c r="Y51" s="283">
        <f>SUM(Y49:Y50)</f>
        <v>0</v>
      </c>
      <c r="Z51" s="174"/>
      <c r="AA51" s="283">
        <f>SUM(AA49:AA50)</f>
        <v>0</v>
      </c>
      <c r="AB51" s="76"/>
      <c r="AC51" s="733">
        <f>SUM(AC49:AC50)</f>
        <v>0</v>
      </c>
      <c r="AD51" s="696"/>
      <c r="AE51" s="733">
        <f>SUM(AE49:AE50)</f>
        <v>0</v>
      </c>
      <c r="AF51" s="76"/>
      <c r="AG51" s="76"/>
      <c r="AH51" s="75"/>
      <c r="AI51" s="75"/>
    </row>
    <row r="52" spans="1:35" x14ac:dyDescent="0.2">
      <c r="A52" s="128"/>
      <c r="B52" s="128"/>
      <c r="C52" s="128"/>
      <c r="D52" s="129"/>
      <c r="E52" s="129"/>
      <c r="F52" s="129"/>
      <c r="G52" s="129"/>
      <c r="H52" s="174"/>
      <c r="I52" s="174"/>
      <c r="J52" s="174"/>
      <c r="K52" s="128"/>
      <c r="L52" s="128"/>
      <c r="M52" s="128"/>
      <c r="N52" s="128"/>
      <c r="O52" s="128"/>
      <c r="P52" s="128"/>
      <c r="Q52" s="128"/>
      <c r="R52" s="128"/>
      <c r="S52" s="128"/>
      <c r="T52" s="128"/>
      <c r="U52" s="729"/>
      <c r="V52" s="729"/>
      <c r="W52" s="729"/>
      <c r="X52" s="128"/>
      <c r="Y52" s="174"/>
      <c r="Z52" s="174"/>
      <c r="AA52" s="174"/>
      <c r="AB52" s="76"/>
      <c r="AC52" s="691"/>
      <c r="AD52" s="691"/>
      <c r="AE52" s="691"/>
      <c r="AF52" s="76"/>
      <c r="AG52" s="76"/>
      <c r="AH52" s="75"/>
      <c r="AI52" s="75"/>
    </row>
    <row r="53" spans="1:35" x14ac:dyDescent="0.2">
      <c r="A53" s="301" t="s">
        <v>824</v>
      </c>
      <c r="B53" s="128" t="s">
        <v>1025</v>
      </c>
      <c r="C53" s="187" t="s">
        <v>1341</v>
      </c>
      <c r="D53" s="129" t="s">
        <v>1344</v>
      </c>
      <c r="E53" s="129" t="s">
        <v>973</v>
      </c>
      <c r="F53" s="564" t="s">
        <v>18</v>
      </c>
      <c r="G53" s="56" t="s">
        <v>1338</v>
      </c>
      <c r="H53" s="174"/>
      <c r="I53" s="174"/>
      <c r="J53" s="461">
        <f>SUM(H53:I53)</f>
        <v>0</v>
      </c>
      <c r="K53" s="128"/>
      <c r="L53" s="128"/>
      <c r="M53" s="128"/>
      <c r="N53" s="128"/>
      <c r="O53" s="149"/>
      <c r="P53" s="128"/>
      <c r="Q53" s="128"/>
      <c r="R53" s="128"/>
      <c r="S53" s="128"/>
      <c r="T53" s="128"/>
      <c r="U53" s="696">
        <f>H53+L53+O53+R53</f>
        <v>0</v>
      </c>
      <c r="V53" s="696"/>
      <c r="W53" s="696">
        <f>SUM(U53:V53)</f>
        <v>0</v>
      </c>
      <c r="X53" s="128"/>
      <c r="Y53" s="174">
        <f>H53+L53+O53+R53</f>
        <v>0</v>
      </c>
      <c r="Z53" s="174"/>
      <c r="AA53" s="174">
        <f>SUM(Y53:Z53)</f>
        <v>0</v>
      </c>
      <c r="AB53" s="76"/>
      <c r="AC53" s="702">
        <f>U53-Y53</f>
        <v>0</v>
      </c>
      <c r="AD53" s="702"/>
      <c r="AE53" s="696">
        <f>SUM(AC53:AD53)</f>
        <v>0</v>
      </c>
      <c r="AF53" s="76"/>
      <c r="AG53" s="76"/>
      <c r="AH53" s="75"/>
      <c r="AI53" s="75"/>
    </row>
    <row r="54" spans="1:35" x14ac:dyDescent="0.2">
      <c r="A54" s="301" t="s">
        <v>824</v>
      </c>
      <c r="B54" s="128" t="s">
        <v>1023</v>
      </c>
      <c r="C54" s="187" t="s">
        <v>1342</v>
      </c>
      <c r="D54" s="129" t="s">
        <v>1345</v>
      </c>
      <c r="E54" s="129" t="s">
        <v>973</v>
      </c>
      <c r="F54" s="564" t="s">
        <v>18</v>
      </c>
      <c r="G54" s="56" t="s">
        <v>1338</v>
      </c>
      <c r="H54" s="174"/>
      <c r="I54" s="174"/>
      <c r="J54" s="461">
        <f>SUM(H54:I54)</f>
        <v>0</v>
      </c>
      <c r="K54" s="128"/>
      <c r="L54" s="128"/>
      <c r="M54" s="128"/>
      <c r="N54" s="128"/>
      <c r="O54" s="149"/>
      <c r="P54" s="128"/>
      <c r="Q54" s="128"/>
      <c r="R54" s="128"/>
      <c r="S54" s="128"/>
      <c r="T54" s="128"/>
      <c r="U54" s="696">
        <f>H54+L54+O54+R54</f>
        <v>0</v>
      </c>
      <c r="V54" s="696"/>
      <c r="W54" s="696">
        <f>SUM(U54:V54)</f>
        <v>0</v>
      </c>
      <c r="X54" s="128"/>
      <c r="Y54" s="174">
        <f>H54+L54+O54+R54</f>
        <v>0</v>
      </c>
      <c r="Z54" s="174"/>
      <c r="AA54" s="174">
        <f>SUM(Y54:Z54)</f>
        <v>0</v>
      </c>
      <c r="AB54" s="76"/>
      <c r="AC54" s="702">
        <f>U54-Y54</f>
        <v>0</v>
      </c>
      <c r="AD54" s="702"/>
      <c r="AE54" s="696">
        <f>SUM(AC54:AD54)</f>
        <v>0</v>
      </c>
      <c r="AF54" s="76"/>
      <c r="AG54" s="76"/>
      <c r="AH54" s="75"/>
      <c r="AI54" s="75"/>
    </row>
    <row r="55" spans="1:35" x14ac:dyDescent="0.2">
      <c r="A55" s="301"/>
      <c r="B55" s="128"/>
      <c r="C55" s="128"/>
      <c r="D55" s="129"/>
      <c r="E55" s="129"/>
      <c r="F55" s="129"/>
      <c r="G55" s="129"/>
      <c r="H55" s="174"/>
      <c r="I55" s="174"/>
      <c r="J55" s="174"/>
      <c r="K55" s="128"/>
      <c r="L55" s="128"/>
      <c r="M55" s="128"/>
      <c r="N55" s="128"/>
      <c r="O55" s="128"/>
      <c r="P55" s="128"/>
      <c r="Q55" s="128"/>
      <c r="R55" s="128"/>
      <c r="S55" s="128"/>
      <c r="T55" s="128"/>
      <c r="U55" s="729"/>
      <c r="V55" s="729"/>
      <c r="W55" s="729"/>
      <c r="X55" s="128"/>
      <c r="Y55" s="174"/>
      <c r="Z55" s="174"/>
      <c r="AA55" s="174"/>
      <c r="AB55" s="76"/>
      <c r="AC55" s="691"/>
      <c r="AD55" s="691"/>
      <c r="AE55" s="691"/>
      <c r="AF55" s="76"/>
      <c r="AG55" s="76"/>
      <c r="AH55" s="75"/>
      <c r="AI55" s="75"/>
    </row>
    <row r="56" spans="1:35" x14ac:dyDescent="0.2">
      <c r="A56" s="128"/>
      <c r="B56" s="128"/>
      <c r="C56" s="351" t="s">
        <v>762</v>
      </c>
      <c r="D56" s="129"/>
      <c r="E56" s="129"/>
      <c r="F56" s="129"/>
      <c r="G56" s="129"/>
      <c r="H56" s="283">
        <f>SUM(H53:H55)</f>
        <v>0</v>
      </c>
      <c r="I56" s="341"/>
      <c r="J56" s="283">
        <f>SUM(J53:J55)</f>
        <v>0</v>
      </c>
      <c r="K56" s="341"/>
      <c r="L56" s="283">
        <f>SUM(L53:L55)</f>
        <v>0</v>
      </c>
      <c r="M56" s="341"/>
      <c r="N56" s="341"/>
      <c r="O56" s="283">
        <f>SUM(O53:O55)</f>
        <v>0</v>
      </c>
      <c r="P56" s="128"/>
      <c r="Q56" s="128"/>
      <c r="R56" s="128"/>
      <c r="S56" s="128"/>
      <c r="T56" s="128"/>
      <c r="U56" s="733">
        <f>SUM(U53:U55)</f>
        <v>0</v>
      </c>
      <c r="V56" s="696"/>
      <c r="W56" s="733">
        <f>SUM(W53:W55)</f>
        <v>0</v>
      </c>
      <c r="X56" s="128"/>
      <c r="Y56" s="283">
        <f>SUM(Y53:Y55)</f>
        <v>0</v>
      </c>
      <c r="Z56" s="174"/>
      <c r="AA56" s="283">
        <f>SUM(AA53:AA55)</f>
        <v>0</v>
      </c>
      <c r="AB56" s="76"/>
      <c r="AC56" s="733">
        <f>SUM(AC53:AC55)</f>
        <v>0</v>
      </c>
      <c r="AD56" s="696"/>
      <c r="AE56" s="733">
        <f>SUM(AE53:AE55)</f>
        <v>0</v>
      </c>
      <c r="AF56" s="76"/>
      <c r="AG56" s="76"/>
      <c r="AH56" s="75"/>
      <c r="AI56" s="75"/>
    </row>
    <row r="57" spans="1:35" x14ac:dyDescent="0.2">
      <c r="A57" s="128"/>
      <c r="B57" s="128"/>
      <c r="C57" s="128"/>
      <c r="D57" s="129"/>
      <c r="E57" s="129"/>
      <c r="F57" s="129"/>
      <c r="G57" s="129"/>
      <c r="H57" s="174"/>
      <c r="I57" s="174"/>
      <c r="J57" s="174"/>
      <c r="K57" s="128"/>
      <c r="L57" s="128"/>
      <c r="M57" s="128"/>
      <c r="N57" s="128"/>
      <c r="O57" s="128"/>
      <c r="P57" s="128"/>
      <c r="Q57" s="128"/>
      <c r="R57" s="128"/>
      <c r="S57" s="128"/>
      <c r="T57" s="128"/>
      <c r="U57" s="696"/>
      <c r="V57" s="696"/>
      <c r="W57" s="696"/>
      <c r="X57" s="128"/>
      <c r="Y57" s="174"/>
      <c r="Z57" s="174"/>
      <c r="AA57" s="174"/>
      <c r="AB57" s="76"/>
      <c r="AC57" s="696"/>
      <c r="AD57" s="696"/>
      <c r="AE57" s="696"/>
      <c r="AF57" s="76"/>
      <c r="AG57" s="76"/>
      <c r="AH57" s="75"/>
      <c r="AI57" s="75"/>
    </row>
    <row r="58" spans="1:35" x14ac:dyDescent="0.2">
      <c r="A58" s="128"/>
      <c r="B58" s="343"/>
      <c r="C58" s="343" t="s">
        <v>1346</v>
      </c>
      <c r="D58" s="129"/>
      <c r="E58" s="129"/>
      <c r="F58" s="129"/>
      <c r="G58" s="129"/>
      <c r="H58" s="612">
        <f>H23+H29+H47+H51+H56</f>
        <v>0</v>
      </c>
      <c r="I58" s="612">
        <f>I23+I29+I47+I51+I56</f>
        <v>0</v>
      </c>
      <c r="J58" s="612">
        <f>J23+J29+J47+J51+J56</f>
        <v>0</v>
      </c>
      <c r="K58" s="612"/>
      <c r="L58" s="612">
        <f>L23+L29+L47+L51+L56</f>
        <v>0</v>
      </c>
      <c r="M58" s="612">
        <f>M23+M29+M47+M51+M56</f>
        <v>0</v>
      </c>
      <c r="N58" s="612"/>
      <c r="O58" s="612">
        <f>O23+O29+O47+O51+O56</f>
        <v>0</v>
      </c>
      <c r="P58" s="612">
        <f>P23+P29+P47+P51+P56</f>
        <v>0</v>
      </c>
      <c r="Q58" s="612"/>
      <c r="R58" s="612">
        <f>R23+R29+R47+R51+R56</f>
        <v>0</v>
      </c>
      <c r="S58" s="612">
        <f>S23+S29+S47+S51+S56</f>
        <v>0</v>
      </c>
      <c r="T58" s="612"/>
      <c r="U58" s="757">
        <f>U23+U29+U47+U51+U56</f>
        <v>0</v>
      </c>
      <c r="V58" s="757">
        <f>V23+V29+V47+V51+V56</f>
        <v>0</v>
      </c>
      <c r="W58" s="757">
        <f>W23+W29+W47+W51+W56</f>
        <v>0</v>
      </c>
      <c r="X58" s="612"/>
      <c r="Y58" s="612">
        <f>Y23+Y29+Y47+Y51+Y56</f>
        <v>0</v>
      </c>
      <c r="Z58" s="612">
        <f>Z23+Z29+Z47+Z51+Z56</f>
        <v>0</v>
      </c>
      <c r="AA58" s="612">
        <f>AA23+AA29+AA47+AA51+AA56</f>
        <v>0</v>
      </c>
      <c r="AB58" s="37"/>
      <c r="AC58" s="757">
        <f>AC23+AC29+AC47+AC51+AC56</f>
        <v>0</v>
      </c>
      <c r="AD58" s="757">
        <f>AD23+AD29+AD47+AD51+AD56</f>
        <v>0</v>
      </c>
      <c r="AE58" s="757">
        <f>AE23+AE29+AE47+AE51+AE56</f>
        <v>0</v>
      </c>
      <c r="AF58" s="37"/>
      <c r="AG58" s="37">
        <f>AG23+AG29+AG47</f>
        <v>0</v>
      </c>
      <c r="AH58" s="37">
        <f>AH23+AH29+AH47</f>
        <v>0</v>
      </c>
      <c r="AI58" s="37">
        <f>AI23+AI29+AI47</f>
        <v>0</v>
      </c>
    </row>
    <row r="59" spans="1:35" ht="13.5" thickBot="1" x14ac:dyDescent="0.25">
      <c r="A59" s="621"/>
      <c r="B59" s="621"/>
      <c r="C59" s="622"/>
      <c r="D59" s="623"/>
      <c r="E59" s="623"/>
      <c r="F59" s="623"/>
      <c r="G59" s="623"/>
      <c r="H59" s="624"/>
      <c r="I59" s="624"/>
      <c r="J59" s="624"/>
      <c r="K59" s="622"/>
      <c r="L59" s="622"/>
      <c r="M59" s="622"/>
      <c r="N59" s="622"/>
      <c r="O59" s="622"/>
      <c r="P59" s="622"/>
      <c r="Q59" s="622"/>
      <c r="R59" s="622"/>
      <c r="S59" s="622"/>
      <c r="T59" s="622"/>
      <c r="U59" s="760"/>
      <c r="V59" s="760"/>
      <c r="W59" s="760"/>
      <c r="X59" s="622"/>
      <c r="Y59" s="624"/>
      <c r="Z59" s="624"/>
      <c r="AA59" s="624"/>
      <c r="AB59" s="624"/>
      <c r="AC59" s="751"/>
      <c r="AD59" s="751"/>
      <c r="AE59" s="751"/>
      <c r="AF59" s="624"/>
      <c r="AG59" s="624"/>
      <c r="AH59" s="624"/>
      <c r="AI59" s="624"/>
    </row>
    <row r="60" spans="1:35" ht="13.5" thickBot="1" x14ac:dyDescent="0.25">
      <c r="A60" s="107"/>
      <c r="B60" s="107"/>
      <c r="C60" s="107"/>
      <c r="D60" s="107"/>
      <c r="E60" s="107"/>
      <c r="F60" s="107"/>
      <c r="G60" s="107"/>
      <c r="H60" s="107"/>
      <c r="I60" s="107"/>
      <c r="J60" s="107"/>
      <c r="K60" s="107"/>
      <c r="L60" s="107"/>
      <c r="M60" s="107"/>
      <c r="N60" s="107"/>
      <c r="O60" s="107"/>
      <c r="P60" s="107"/>
      <c r="Q60" s="107"/>
      <c r="R60" s="107"/>
      <c r="S60" s="107"/>
      <c r="T60" s="107"/>
      <c r="U60" s="701"/>
      <c r="V60" s="701"/>
      <c r="W60" s="701"/>
      <c r="X60" s="107"/>
      <c r="Y60" s="44"/>
      <c r="Z60" s="44"/>
      <c r="AA60" s="44"/>
      <c r="AB60" s="46"/>
      <c r="AC60" s="706"/>
      <c r="AD60" s="706"/>
      <c r="AE60" s="706"/>
      <c r="AF60" s="46"/>
      <c r="AG60" s="46"/>
      <c r="AH60" s="44"/>
      <c r="AI60" s="44"/>
    </row>
    <row r="62" spans="1:35" ht="18.75" x14ac:dyDescent="0.3">
      <c r="A62" s="308"/>
      <c r="M62" s="109">
        <f>L58+M58</f>
        <v>0</v>
      </c>
    </row>
    <row r="63" spans="1:35" ht="18.75" x14ac:dyDescent="0.3">
      <c r="A63" s="308"/>
      <c r="M63" s="109"/>
      <c r="N63"/>
      <c r="O63" s="109"/>
    </row>
    <row r="64" spans="1:35" ht="18.75" x14ac:dyDescent="0.3">
      <c r="A64" s="308"/>
    </row>
    <row r="65" spans="1:1" ht="18.75" x14ac:dyDescent="0.3">
      <c r="A65" s="308"/>
    </row>
    <row r="66" spans="1:1" ht="18.75" x14ac:dyDescent="0.3">
      <c r="A66" s="308"/>
    </row>
  </sheetData>
  <mergeCells count="11">
    <mergeCell ref="AC5:AE5"/>
    <mergeCell ref="AG5:AI5"/>
    <mergeCell ref="U6:W6"/>
    <mergeCell ref="AC6:AE6"/>
    <mergeCell ref="A1:AA1"/>
    <mergeCell ref="H5:J5"/>
    <mergeCell ref="L5:M5"/>
    <mergeCell ref="O5:P5"/>
    <mergeCell ref="R5:S5"/>
    <mergeCell ref="U5:W5"/>
    <mergeCell ref="Y5:AA5"/>
  </mergeCells>
  <printOptions horizontalCentered="1" verticalCentered="1"/>
  <pageMargins left="0.15748031496062992" right="0.15748031496062992" top="0.43307086614173229" bottom="0.46" header="0.19685039370078741" footer="0.23622047244094491"/>
  <pageSetup paperSize="9" scale="70" firstPageNumber="0" orientation="landscape" horizontalDpi="300" verticalDpi="300" r:id="rId1"/>
  <headerFooter alignWithMargins="0">
    <oddFooter>&amp;C&amp;F&amp;R&amp;P. oldal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5">
    <tabColor indexed="46"/>
  </sheetPr>
  <dimension ref="A1:AB58"/>
  <sheetViews>
    <sheetView topLeftCell="A5" zoomScale="80" zoomScaleNormal="80" workbookViewId="0">
      <pane xSplit="4" ySplit="3" topLeftCell="K8" activePane="bottomRight" state="frozen"/>
      <selection activeCell="J46" sqref="J46"/>
      <selection pane="topRight" activeCell="J46" sqref="J46"/>
      <selection pane="bottomLeft" activeCell="J46" sqref="J46"/>
      <selection pane="bottomRight" activeCell="C13" sqref="C13"/>
    </sheetView>
  </sheetViews>
  <sheetFormatPr defaultRowHeight="12.75" x14ac:dyDescent="0.2"/>
  <cols>
    <col min="3" max="3" width="43.7109375" customWidth="1"/>
    <col min="4" max="4" width="9.7109375" customWidth="1"/>
    <col min="5" max="5" width="8.28515625" customWidth="1"/>
    <col min="6" max="8" width="8.7109375" customWidth="1"/>
    <col min="9" max="9" width="2.28515625" customWidth="1"/>
    <col min="10" max="11" width="10.7109375" customWidth="1"/>
    <col min="12" max="12" width="2.28515625" customWidth="1"/>
    <col min="13" max="14" width="10.7109375" customWidth="1"/>
    <col min="15" max="15" width="2.28515625" customWidth="1"/>
    <col min="16" max="17" width="10.7109375" hidden="1" customWidth="1"/>
    <col min="18" max="18" width="2.28515625" hidden="1" customWidth="1"/>
    <col min="19" max="21" width="10.7109375" customWidth="1"/>
    <col min="22" max="22" width="2.28515625" hidden="1" customWidth="1"/>
    <col min="23" max="24" width="8.7109375" hidden="1" customWidth="1"/>
    <col min="25" max="25" width="0" hidden="1" customWidth="1"/>
  </cols>
  <sheetData>
    <row r="1" spans="1:26" x14ac:dyDescent="0.2">
      <c r="A1" s="1720" t="s">
        <v>492</v>
      </c>
      <c r="B1" s="1720"/>
      <c r="C1" s="1720"/>
      <c r="D1" s="1720"/>
      <c r="E1" s="1720"/>
      <c r="F1" s="1720"/>
      <c r="G1" s="1720"/>
      <c r="H1" s="1720"/>
      <c r="I1" s="1720"/>
      <c r="J1" s="1720"/>
      <c r="K1" s="1720"/>
      <c r="L1" s="1720"/>
      <c r="M1" s="1720"/>
      <c r="N1" s="1720"/>
      <c r="O1" s="1720"/>
      <c r="P1" s="1720"/>
      <c r="Q1" s="1720"/>
      <c r="R1" s="1720"/>
      <c r="S1" s="1720"/>
      <c r="T1" s="1720"/>
      <c r="U1" s="1720"/>
      <c r="V1" s="265"/>
      <c r="W1" s="265"/>
      <c r="X1" s="265"/>
    </row>
    <row r="2" spans="1:26" x14ac:dyDescent="0.2">
      <c r="A2" s="1"/>
      <c r="B2" s="1"/>
      <c r="C2" s="1"/>
      <c r="D2" s="1"/>
      <c r="E2" s="1"/>
      <c r="F2" s="1"/>
      <c r="G2" s="1"/>
      <c r="H2" s="1"/>
      <c r="I2" s="1"/>
      <c r="J2" s="1"/>
      <c r="K2" s="1"/>
      <c r="L2" s="1"/>
      <c r="M2" s="1"/>
      <c r="N2" s="1"/>
      <c r="O2" s="1"/>
      <c r="P2" s="1"/>
      <c r="Q2" s="1"/>
      <c r="R2" s="1"/>
      <c r="S2" s="1"/>
      <c r="T2" s="1"/>
      <c r="U2" s="1"/>
      <c r="V2" s="1"/>
      <c r="W2" s="1"/>
      <c r="X2" s="1"/>
    </row>
    <row r="3" spans="1:26" x14ac:dyDescent="0.2">
      <c r="A3" s="1"/>
      <c r="B3" s="1"/>
      <c r="C3" s="1"/>
      <c r="D3" s="1"/>
      <c r="E3" s="1"/>
      <c r="F3" s="1"/>
      <c r="G3" s="1"/>
      <c r="H3" s="1"/>
      <c r="I3" s="1"/>
      <c r="J3" s="1"/>
      <c r="K3" s="1"/>
      <c r="L3" s="1"/>
      <c r="M3" s="1"/>
      <c r="N3" s="1"/>
      <c r="O3" s="1"/>
      <c r="P3" s="1"/>
      <c r="Q3" s="1"/>
      <c r="R3" s="1"/>
      <c r="S3" s="1"/>
      <c r="T3" s="1"/>
      <c r="U3" s="1"/>
      <c r="V3" s="1"/>
      <c r="W3" s="1"/>
      <c r="X3" s="1"/>
    </row>
    <row r="4" spans="1:26" ht="16.5" thickBot="1" x14ac:dyDescent="0.3">
      <c r="A4" s="3"/>
      <c r="B4" s="3"/>
      <c r="C4" s="3"/>
      <c r="D4" s="3"/>
      <c r="E4" s="3"/>
      <c r="F4" s="3"/>
      <c r="G4" s="3"/>
      <c r="H4" s="3"/>
      <c r="I4" s="3"/>
      <c r="J4" s="3"/>
      <c r="K4" s="3"/>
      <c r="L4" s="3"/>
      <c r="M4" s="3"/>
      <c r="N4" s="3"/>
      <c r="O4" s="3"/>
      <c r="P4" s="3"/>
      <c r="Q4" s="3"/>
      <c r="R4" s="3"/>
      <c r="S4" s="3"/>
      <c r="T4" s="3"/>
      <c r="U4" s="4"/>
      <c r="V4" s="3"/>
      <c r="W4" s="3"/>
      <c r="X4" s="4"/>
    </row>
    <row r="5" spans="1:26" ht="13.5" thickBot="1" x14ac:dyDescent="0.25">
      <c r="A5" s="51" t="s">
        <v>113</v>
      </c>
      <c r="B5" s="7" t="s">
        <v>478</v>
      </c>
      <c r="C5" s="51" t="s">
        <v>128</v>
      </c>
      <c r="D5" s="7" t="s">
        <v>308</v>
      </c>
      <c r="E5" s="7" t="s">
        <v>479</v>
      </c>
      <c r="F5" s="1721" t="s">
        <v>346</v>
      </c>
      <c r="G5" s="1721"/>
      <c r="H5" s="1721"/>
      <c r="I5" s="293"/>
      <c r="J5" s="1722" t="s">
        <v>125</v>
      </c>
      <c r="K5" s="1723"/>
      <c r="L5" s="293"/>
      <c r="M5" s="1722" t="s">
        <v>348</v>
      </c>
      <c r="N5" s="1723"/>
      <c r="O5" s="293"/>
      <c r="P5" s="1722" t="s">
        <v>123</v>
      </c>
      <c r="Q5" s="1724"/>
      <c r="R5" s="293"/>
      <c r="S5" s="1721" t="s">
        <v>347</v>
      </c>
      <c r="T5" s="1721"/>
      <c r="U5" s="1721"/>
      <c r="V5" s="360"/>
      <c r="W5" s="1721" t="s">
        <v>716</v>
      </c>
      <c r="X5" s="1721"/>
      <c r="Y5" s="1721"/>
      <c r="Z5" s="96"/>
    </row>
    <row r="6" spans="1:26" x14ac:dyDescent="0.2">
      <c r="A6" s="6" t="s">
        <v>114</v>
      </c>
      <c r="B6" s="6" t="s">
        <v>311</v>
      </c>
      <c r="C6" s="6" t="s">
        <v>295</v>
      </c>
      <c r="D6" s="8" t="s">
        <v>116</v>
      </c>
      <c r="E6" s="6" t="s">
        <v>220</v>
      </c>
      <c r="F6" s="22" t="s">
        <v>296</v>
      </c>
      <c r="G6" s="22" t="s">
        <v>368</v>
      </c>
      <c r="H6" s="22" t="s">
        <v>369</v>
      </c>
      <c r="I6" s="22"/>
      <c r="J6" s="22" t="s">
        <v>296</v>
      </c>
      <c r="K6" s="22" t="s">
        <v>368</v>
      </c>
      <c r="L6" s="22"/>
      <c r="M6" s="22" t="s">
        <v>296</v>
      </c>
      <c r="N6" s="22" t="s">
        <v>368</v>
      </c>
      <c r="O6" s="22"/>
      <c r="P6" s="22" t="s">
        <v>296</v>
      </c>
      <c r="Q6" s="22" t="s">
        <v>368</v>
      </c>
      <c r="R6" s="22"/>
      <c r="S6" s="22" t="s">
        <v>296</v>
      </c>
      <c r="T6" s="22" t="s">
        <v>368</v>
      </c>
      <c r="U6" s="22" t="s">
        <v>369</v>
      </c>
      <c r="V6" s="22"/>
      <c r="W6" s="22" t="s">
        <v>296</v>
      </c>
      <c r="X6" s="22" t="s">
        <v>368</v>
      </c>
      <c r="Y6" s="22" t="s">
        <v>369</v>
      </c>
    </row>
    <row r="7" spans="1:26" ht="13.5" thickBot="1" x14ac:dyDescent="0.25">
      <c r="A7" s="9" t="s">
        <v>370</v>
      </c>
      <c r="B7" s="10" t="s">
        <v>371</v>
      </c>
      <c r="C7" s="9"/>
      <c r="D7" s="9" t="s">
        <v>115</v>
      </c>
      <c r="E7" s="10" t="s">
        <v>221</v>
      </c>
      <c r="F7" s="98"/>
      <c r="G7" s="98"/>
      <c r="H7" s="98"/>
      <c r="I7" s="98"/>
      <c r="J7" s="98"/>
      <c r="K7" s="98"/>
      <c r="L7" s="98"/>
      <c r="M7" s="98"/>
      <c r="N7" s="98"/>
      <c r="O7" s="98"/>
      <c r="P7" s="98"/>
      <c r="Q7" s="98"/>
      <c r="R7" s="98"/>
      <c r="S7" s="98"/>
      <c r="T7" s="98"/>
      <c r="U7" s="98"/>
      <c r="V7" s="98"/>
      <c r="W7" s="98"/>
      <c r="X7" s="98"/>
      <c r="Y7" s="98"/>
    </row>
    <row r="8" spans="1:26" x14ac:dyDescent="0.2">
      <c r="A8" s="11"/>
      <c r="B8" s="11"/>
      <c r="C8" s="11"/>
      <c r="D8" s="11"/>
      <c r="E8" s="78"/>
      <c r="F8" s="11"/>
      <c r="G8" s="11"/>
      <c r="H8" s="11"/>
      <c r="I8" s="11"/>
      <c r="J8" s="11"/>
      <c r="K8" s="11"/>
      <c r="L8" s="11"/>
      <c r="M8" s="11"/>
      <c r="N8" s="11"/>
      <c r="O8" s="11"/>
      <c r="P8" s="11"/>
      <c r="Q8" s="11"/>
      <c r="R8" s="11"/>
      <c r="S8" s="11"/>
      <c r="T8" s="11"/>
      <c r="U8" s="11"/>
      <c r="V8" s="11"/>
      <c r="W8" s="11"/>
      <c r="X8" s="11"/>
      <c r="Y8" s="11"/>
    </row>
    <row r="9" spans="1:26" x14ac:dyDescent="0.2">
      <c r="A9" s="14"/>
      <c r="B9" s="14"/>
      <c r="C9" s="14"/>
      <c r="D9" s="14"/>
      <c r="E9" s="79"/>
      <c r="F9" s="14"/>
      <c r="G9" s="14"/>
      <c r="H9" s="14"/>
      <c r="I9" s="14"/>
      <c r="J9" s="14"/>
      <c r="K9" s="14"/>
      <c r="L9" s="14"/>
      <c r="M9" s="14"/>
      <c r="N9" s="14"/>
      <c r="O9" s="14"/>
      <c r="P9" s="14"/>
      <c r="Q9" s="14"/>
      <c r="R9" s="14"/>
      <c r="S9" s="14"/>
      <c r="T9" s="14"/>
      <c r="U9" s="14"/>
      <c r="V9" s="14"/>
      <c r="W9" s="14"/>
      <c r="X9" s="14"/>
      <c r="Y9" s="14"/>
    </row>
    <row r="10" spans="1:26" x14ac:dyDescent="0.2">
      <c r="A10" s="333" t="s">
        <v>736</v>
      </c>
      <c r="B10" s="14"/>
      <c r="C10" s="81" t="s">
        <v>537</v>
      </c>
      <c r="D10" s="14"/>
      <c r="E10" s="79"/>
      <c r="F10" s="333" t="s">
        <v>519</v>
      </c>
      <c r="G10" s="81"/>
      <c r="H10" s="366"/>
      <c r="I10" s="81"/>
      <c r="J10" s="81"/>
      <c r="K10" s="81"/>
      <c r="L10" s="81"/>
      <c r="M10" s="81"/>
      <c r="N10" s="81"/>
      <c r="O10" s="81"/>
      <c r="P10" s="81"/>
      <c r="Q10" s="81"/>
      <c r="R10" s="81"/>
      <c r="S10" s="81"/>
      <c r="T10" s="81"/>
      <c r="U10" s="81"/>
      <c r="V10" s="81"/>
      <c r="W10" s="81"/>
      <c r="X10" s="81"/>
      <c r="Y10" s="81"/>
    </row>
    <row r="11" spans="1:26" x14ac:dyDescent="0.2">
      <c r="A11" s="301"/>
      <c r="B11" s="14"/>
      <c r="C11" s="22"/>
      <c r="D11" s="14"/>
      <c r="E11" s="79"/>
      <c r="F11" s="22"/>
      <c r="G11" s="22"/>
      <c r="H11" s="22"/>
      <c r="I11" s="22"/>
      <c r="J11" s="22"/>
      <c r="K11" s="22"/>
      <c r="L11" s="22"/>
      <c r="M11" s="22"/>
      <c r="N11" s="22"/>
      <c r="O11" s="22"/>
      <c r="P11" s="22"/>
      <c r="Q11" s="22"/>
      <c r="R11" s="22"/>
      <c r="S11" s="22"/>
      <c r="T11" s="22"/>
      <c r="U11" s="22"/>
      <c r="V11" s="22"/>
      <c r="W11" s="22"/>
      <c r="X11" s="22"/>
      <c r="Y11" s="22"/>
    </row>
    <row r="12" spans="1:26" x14ac:dyDescent="0.2">
      <c r="A12" s="301"/>
      <c r="B12" s="20"/>
      <c r="C12" s="22"/>
      <c r="D12" s="20"/>
      <c r="E12" s="53"/>
      <c r="F12" s="22"/>
      <c r="G12" s="22"/>
      <c r="H12" s="22"/>
      <c r="I12" s="22"/>
      <c r="J12" s="22"/>
      <c r="K12" s="22"/>
      <c r="L12" s="22"/>
      <c r="M12" s="22"/>
      <c r="N12" s="22"/>
      <c r="O12" s="22"/>
      <c r="P12" s="22"/>
      <c r="Q12" s="22"/>
      <c r="R12" s="22"/>
      <c r="S12" s="52"/>
      <c r="T12" s="149"/>
      <c r="U12" s="149"/>
      <c r="V12" s="149"/>
      <c r="W12" s="52"/>
      <c r="X12" s="149"/>
      <c r="Y12" s="149"/>
    </row>
    <row r="13" spans="1:26" x14ac:dyDescent="0.2">
      <c r="A13" s="301"/>
      <c r="B13" s="304" t="s">
        <v>8</v>
      </c>
      <c r="C13" s="54" t="s">
        <v>675</v>
      </c>
      <c r="D13" s="20"/>
      <c r="E13" s="53"/>
      <c r="F13" s="81"/>
      <c r="G13" s="81"/>
      <c r="H13" s="81"/>
      <c r="I13" s="81"/>
      <c r="J13" s="81"/>
      <c r="K13" s="81"/>
      <c r="L13" s="81"/>
      <c r="M13" s="81"/>
      <c r="N13" s="81"/>
      <c r="O13" s="81"/>
      <c r="P13" s="81"/>
      <c r="Q13" s="81"/>
      <c r="R13" s="81"/>
      <c r="S13" s="52"/>
      <c r="T13" s="149"/>
      <c r="U13" s="149"/>
      <c r="V13" s="149"/>
      <c r="W13" s="52"/>
      <c r="X13" s="149"/>
      <c r="Y13" s="149"/>
    </row>
    <row r="14" spans="1:26" x14ac:dyDescent="0.2">
      <c r="A14" s="301"/>
      <c r="B14" s="20"/>
      <c r="C14" s="81"/>
      <c r="D14" s="20"/>
      <c r="E14" s="53"/>
      <c r="F14" s="81"/>
      <c r="G14" s="81"/>
      <c r="H14" s="81"/>
      <c r="I14" s="81"/>
      <c r="J14" s="81"/>
      <c r="K14" s="81"/>
      <c r="L14" s="81"/>
      <c r="M14" s="81"/>
      <c r="N14" s="81"/>
      <c r="O14" s="81"/>
      <c r="P14" s="81"/>
      <c r="Q14" s="81"/>
      <c r="R14" s="81"/>
      <c r="S14" s="52"/>
      <c r="T14" s="149"/>
      <c r="U14" s="149"/>
      <c r="V14" s="149"/>
      <c r="W14" s="52"/>
      <c r="X14" s="149"/>
      <c r="Y14" s="149"/>
    </row>
    <row r="15" spans="1:26" x14ac:dyDescent="0.2">
      <c r="A15" s="301"/>
      <c r="B15" s="52" t="s">
        <v>167</v>
      </c>
      <c r="C15" s="335" t="s">
        <v>538</v>
      </c>
      <c r="D15" s="52"/>
      <c r="E15" s="56"/>
      <c r="F15" s="81"/>
      <c r="G15" s="81"/>
      <c r="H15" s="81"/>
      <c r="I15" s="81"/>
      <c r="J15" s="81"/>
      <c r="K15" s="81"/>
      <c r="L15" s="81"/>
      <c r="M15" s="81"/>
      <c r="N15" s="81"/>
      <c r="O15" s="81"/>
      <c r="P15" s="81"/>
      <c r="Q15" s="81"/>
      <c r="R15" s="81"/>
      <c r="S15" s="52"/>
      <c r="T15" s="149"/>
      <c r="U15" s="149"/>
      <c r="V15" s="149"/>
      <c r="W15" s="52"/>
      <c r="X15" s="149"/>
      <c r="Y15" s="149"/>
    </row>
    <row r="16" spans="1:26" ht="6" customHeight="1" x14ac:dyDescent="0.2">
      <c r="A16" s="301"/>
      <c r="B16" s="52"/>
      <c r="C16" s="95"/>
      <c r="D16" s="52"/>
      <c r="E16" s="56"/>
      <c r="F16" s="81"/>
      <c r="G16" s="81"/>
      <c r="H16" s="81"/>
      <c r="I16" s="81"/>
      <c r="J16" s="81"/>
      <c r="K16" s="81"/>
      <c r="L16" s="81"/>
      <c r="M16" s="81"/>
      <c r="N16" s="81"/>
      <c r="O16" s="81"/>
      <c r="P16" s="81"/>
      <c r="Q16" s="81"/>
      <c r="R16" s="81"/>
      <c r="S16" s="52"/>
      <c r="T16" s="149"/>
      <c r="U16" s="149"/>
      <c r="V16" s="149"/>
      <c r="W16" s="52"/>
      <c r="X16" s="149"/>
      <c r="Y16" s="149"/>
    </row>
    <row r="17" spans="1:26" ht="12.75" customHeight="1" x14ac:dyDescent="0.2">
      <c r="A17" s="307" t="s">
        <v>207</v>
      </c>
      <c r="B17" s="52" t="s">
        <v>747</v>
      </c>
      <c r="C17" s="52" t="s">
        <v>746</v>
      </c>
      <c r="D17" s="52">
        <v>13151</v>
      </c>
      <c r="E17" s="56" t="s">
        <v>701</v>
      </c>
      <c r="F17" s="81"/>
      <c r="G17" s="81"/>
      <c r="H17" s="81"/>
      <c r="I17" s="81"/>
      <c r="J17" s="81"/>
      <c r="K17" s="81"/>
      <c r="L17" s="81"/>
      <c r="M17" s="137"/>
      <c r="N17" s="137"/>
      <c r="O17" s="81"/>
      <c r="P17" s="81"/>
      <c r="Q17" s="81"/>
      <c r="R17" s="81"/>
      <c r="S17" s="75">
        <f>F17+J17+M17</f>
        <v>0</v>
      </c>
      <c r="T17" s="75">
        <f>G17+K17+N17</f>
        <v>0</v>
      </c>
      <c r="U17" s="75">
        <f>SUM(S17:T17)</f>
        <v>0</v>
      </c>
      <c r="V17" s="149"/>
      <c r="W17" s="52"/>
      <c r="X17" s="149"/>
      <c r="Y17" s="149"/>
    </row>
    <row r="18" spans="1:26" ht="12.75" customHeight="1" x14ac:dyDescent="0.2">
      <c r="A18" s="307" t="s">
        <v>207</v>
      </c>
      <c r="B18" s="52" t="s">
        <v>230</v>
      </c>
      <c r="C18" s="52" t="s">
        <v>229</v>
      </c>
      <c r="D18" s="52">
        <v>13152</v>
      </c>
      <c r="E18" s="56" t="s">
        <v>701</v>
      </c>
      <c r="F18" s="95"/>
      <c r="G18" s="95"/>
      <c r="H18" s="95"/>
      <c r="I18" s="95"/>
      <c r="J18" s="95"/>
      <c r="K18" s="95"/>
      <c r="L18" s="95"/>
      <c r="M18" s="137"/>
      <c r="N18" s="137"/>
      <c r="O18" s="95"/>
      <c r="P18" s="95"/>
      <c r="Q18" s="95"/>
      <c r="R18" s="95"/>
      <c r="S18" s="75">
        <f>F18+J18+M18</f>
        <v>0</v>
      </c>
      <c r="T18" s="75">
        <f>G18+K18+N18</f>
        <v>0</v>
      </c>
      <c r="U18" s="75">
        <f>SUM(S18:T18)</f>
        <v>0</v>
      </c>
      <c r="V18" s="75"/>
      <c r="W18" s="52"/>
      <c r="X18" s="149"/>
      <c r="Y18" s="149"/>
    </row>
    <row r="19" spans="1:26" x14ac:dyDescent="0.2">
      <c r="A19" s="301"/>
      <c r="B19" s="52"/>
      <c r="C19" s="95"/>
      <c r="D19" s="52"/>
      <c r="E19" s="56"/>
      <c r="F19" s="95"/>
      <c r="G19" s="95"/>
      <c r="H19" s="95"/>
      <c r="I19" s="95"/>
      <c r="J19" s="95"/>
      <c r="K19" s="95"/>
      <c r="L19" s="95"/>
      <c r="M19" s="95"/>
      <c r="N19" s="95"/>
      <c r="O19" s="95"/>
      <c r="P19" s="95"/>
      <c r="Q19" s="95"/>
      <c r="R19" s="95"/>
      <c r="S19" s="75"/>
      <c r="T19" s="75"/>
      <c r="U19" s="75"/>
      <c r="V19" s="75"/>
      <c r="W19" s="52"/>
      <c r="X19" s="149"/>
      <c r="Y19" s="149"/>
    </row>
    <row r="20" spans="1:26" x14ac:dyDescent="0.2">
      <c r="A20" s="301"/>
      <c r="B20" s="52" t="s">
        <v>238</v>
      </c>
      <c r="C20" s="81" t="s">
        <v>237</v>
      </c>
      <c r="D20" s="52"/>
      <c r="E20" s="56" t="s">
        <v>14</v>
      </c>
      <c r="F20" s="81"/>
      <c r="G20" s="81"/>
      <c r="H20" s="81"/>
      <c r="I20" s="81"/>
      <c r="J20" s="68">
        <f>SUM(J17:J19)</f>
        <v>0</v>
      </c>
      <c r="K20" s="68">
        <f>SUM(K17:K19)</f>
        <v>0</v>
      </c>
      <c r="L20" s="68"/>
      <c r="M20" s="68">
        <f>SUM(M17:M19)</f>
        <v>0</v>
      </c>
      <c r="N20" s="68">
        <f>SUM(N17:N19)</f>
        <v>0</v>
      </c>
      <c r="O20" s="68"/>
      <c r="P20" s="68"/>
      <c r="Q20" s="68"/>
      <c r="R20" s="68"/>
      <c r="S20" s="68">
        <f>SUM(S17:S19)</f>
        <v>0</v>
      </c>
      <c r="T20" s="68">
        <f>SUM(T17:T19)</f>
        <v>0</v>
      </c>
      <c r="U20" s="68">
        <f>SUM(U17:U19)</f>
        <v>0</v>
      </c>
      <c r="V20" s="68"/>
      <c r="W20" s="52"/>
      <c r="X20" s="149"/>
      <c r="Y20" s="149"/>
    </row>
    <row r="21" spans="1:26" x14ac:dyDescent="0.2">
      <c r="A21" s="301"/>
      <c r="B21" s="52"/>
      <c r="C21" s="81"/>
      <c r="D21" s="52"/>
      <c r="E21" s="56"/>
      <c r="F21" s="81"/>
      <c r="G21" s="81"/>
      <c r="H21" s="81"/>
      <c r="I21" s="81"/>
      <c r="J21" s="81"/>
      <c r="K21" s="81"/>
      <c r="L21" s="81"/>
      <c r="M21" s="81"/>
      <c r="N21" s="81"/>
      <c r="O21" s="81"/>
      <c r="P21" s="81"/>
      <c r="Q21" s="81"/>
      <c r="R21" s="81"/>
      <c r="S21" s="52"/>
      <c r="T21" s="149"/>
      <c r="U21" s="149"/>
      <c r="V21" s="149"/>
      <c r="W21" s="52"/>
      <c r="X21" s="149"/>
      <c r="Y21" s="149"/>
    </row>
    <row r="22" spans="1:26" x14ac:dyDescent="0.2">
      <c r="A22" s="307" t="s">
        <v>207</v>
      </c>
      <c r="B22" s="52" t="s">
        <v>546</v>
      </c>
      <c r="C22" s="95" t="s">
        <v>144</v>
      </c>
      <c r="D22" s="52">
        <v>52211</v>
      </c>
      <c r="E22" s="56" t="s">
        <v>269</v>
      </c>
      <c r="F22" s="65"/>
      <c r="G22" s="65"/>
      <c r="H22" s="65"/>
      <c r="I22" s="65"/>
      <c r="J22" s="65"/>
      <c r="K22" s="65"/>
      <c r="L22" s="65"/>
      <c r="M22" s="137"/>
      <c r="N22" s="81"/>
      <c r="O22" s="65"/>
      <c r="P22" s="65"/>
      <c r="Q22" s="65"/>
      <c r="R22" s="65"/>
      <c r="S22" s="75">
        <f>F22+J22+M22+P22</f>
        <v>0</v>
      </c>
      <c r="T22" s="149"/>
      <c r="U22" s="149">
        <f>SUM(S22:T22)</f>
        <v>0</v>
      </c>
      <c r="V22" s="149"/>
      <c r="W22" s="52"/>
      <c r="X22" s="149"/>
      <c r="Y22" s="149"/>
    </row>
    <row r="23" spans="1:26" x14ac:dyDescent="0.2">
      <c r="A23" s="307"/>
      <c r="B23" s="52"/>
      <c r="C23" s="95"/>
      <c r="D23" s="52"/>
      <c r="E23" s="56"/>
      <c r="F23" s="65"/>
      <c r="G23" s="65"/>
      <c r="H23" s="65"/>
      <c r="I23" s="65"/>
      <c r="J23" s="65"/>
      <c r="K23" s="65"/>
      <c r="L23" s="65"/>
      <c r="M23" s="65"/>
      <c r="N23" s="65"/>
      <c r="O23" s="65"/>
      <c r="P23" s="65"/>
      <c r="Q23" s="65"/>
      <c r="R23" s="65"/>
      <c r="S23" s="75"/>
      <c r="T23" s="149"/>
      <c r="U23" s="149"/>
      <c r="V23" s="149"/>
      <c r="W23" s="52"/>
      <c r="X23" s="149"/>
      <c r="Y23" s="149"/>
    </row>
    <row r="24" spans="1:26" x14ac:dyDescent="0.2">
      <c r="A24" s="307"/>
      <c r="B24" s="81"/>
      <c r="C24" s="81" t="s">
        <v>500</v>
      </c>
      <c r="D24" s="81"/>
      <c r="E24" s="83"/>
      <c r="F24" s="81"/>
      <c r="G24" s="81"/>
      <c r="H24" s="81"/>
      <c r="I24" s="81"/>
      <c r="J24" s="81"/>
      <c r="K24" s="81"/>
      <c r="L24" s="81"/>
      <c r="M24" s="151">
        <f>SUM(M22:M23)</f>
        <v>0</v>
      </c>
      <c r="N24" s="81"/>
      <c r="O24" s="81"/>
      <c r="P24" s="81"/>
      <c r="Q24" s="81"/>
      <c r="R24" s="81"/>
      <c r="S24" s="151">
        <f>SUM(S22:S23)</f>
        <v>0</v>
      </c>
      <c r="T24" s="113"/>
      <c r="U24" s="151">
        <f>SUM(U22:U23)</f>
        <v>0</v>
      </c>
      <c r="V24" s="113"/>
      <c r="W24" s="81"/>
      <c r="X24" s="113"/>
      <c r="Y24" s="113"/>
      <c r="Z24" s="32"/>
    </row>
    <row r="25" spans="1:26" x14ac:dyDescent="0.2">
      <c r="A25" s="301"/>
      <c r="B25" s="52"/>
      <c r="C25" s="81"/>
      <c r="D25" s="52"/>
      <c r="E25" s="56"/>
      <c r="F25" s="81"/>
      <c r="G25" s="81"/>
      <c r="H25" s="81"/>
      <c r="I25" s="81"/>
      <c r="J25" s="81"/>
      <c r="K25" s="81"/>
      <c r="L25" s="81"/>
      <c r="M25" s="81"/>
      <c r="N25" s="81"/>
      <c r="O25" s="81"/>
      <c r="P25" s="81"/>
      <c r="Q25" s="81"/>
      <c r="R25" s="81"/>
      <c r="S25" s="52"/>
      <c r="T25" s="149"/>
      <c r="U25" s="149"/>
      <c r="V25" s="149"/>
      <c r="W25" s="52"/>
      <c r="X25" s="149"/>
      <c r="Y25" s="149"/>
    </row>
    <row r="26" spans="1:26" x14ac:dyDescent="0.2">
      <c r="A26" s="307" t="s">
        <v>207</v>
      </c>
      <c r="B26" s="134" t="s">
        <v>562</v>
      </c>
      <c r="C26" s="134" t="s">
        <v>90</v>
      </c>
      <c r="D26" s="65">
        <v>531111</v>
      </c>
      <c r="E26" s="134" t="s">
        <v>323</v>
      </c>
      <c r="F26" s="81"/>
      <c r="G26" s="81"/>
      <c r="H26" s="81"/>
      <c r="I26" s="81"/>
      <c r="J26" s="81"/>
      <c r="K26" s="81"/>
      <c r="L26" s="81"/>
      <c r="M26" s="137"/>
      <c r="N26" s="81"/>
      <c r="O26" s="81"/>
      <c r="P26" s="81"/>
      <c r="Q26" s="81"/>
      <c r="R26" s="81"/>
      <c r="S26" s="75">
        <f>F26+J26+M26+P26</f>
        <v>0</v>
      </c>
      <c r="T26" s="149"/>
      <c r="U26" s="149">
        <f>SUM(S26:T26)</f>
        <v>0</v>
      </c>
      <c r="V26" s="149"/>
      <c r="W26" s="52"/>
      <c r="X26" s="149"/>
      <c r="Y26" s="149"/>
    </row>
    <row r="27" spans="1:26" x14ac:dyDescent="0.2">
      <c r="A27" s="301"/>
      <c r="B27" s="52"/>
      <c r="C27" s="81"/>
      <c r="D27" s="52"/>
      <c r="E27" s="56"/>
      <c r="F27" s="81"/>
      <c r="G27" s="81"/>
      <c r="H27" s="81"/>
      <c r="I27" s="81"/>
      <c r="J27" s="81"/>
      <c r="K27" s="81"/>
      <c r="L27" s="81"/>
      <c r="M27" s="81"/>
      <c r="N27" s="81"/>
      <c r="O27" s="81"/>
      <c r="P27" s="81"/>
      <c r="Q27" s="81"/>
      <c r="R27" s="81"/>
      <c r="S27" s="52"/>
      <c r="T27" s="149"/>
      <c r="U27" s="149"/>
      <c r="V27" s="149"/>
      <c r="W27" s="52"/>
      <c r="X27" s="149"/>
      <c r="Y27" s="149"/>
    </row>
    <row r="28" spans="1:26" x14ac:dyDescent="0.2">
      <c r="A28" s="301"/>
      <c r="B28" s="52"/>
      <c r="C28" s="81" t="s">
        <v>283</v>
      </c>
      <c r="D28" s="52"/>
      <c r="E28" s="56"/>
      <c r="F28" s="81"/>
      <c r="G28" s="81"/>
      <c r="H28" s="81"/>
      <c r="I28" s="81"/>
      <c r="J28" s="81"/>
      <c r="K28" s="81"/>
      <c r="L28" s="81"/>
      <c r="M28" s="151">
        <f>SUM(M26:M27)</f>
        <v>0</v>
      </c>
      <c r="N28" s="81"/>
      <c r="O28" s="81"/>
      <c r="P28" s="81"/>
      <c r="Q28" s="81"/>
      <c r="R28" s="81"/>
      <c r="S28" s="151">
        <f>SUM(S26:S27)</f>
        <v>0</v>
      </c>
      <c r="T28" s="113"/>
      <c r="U28" s="151">
        <f>SUM(U26:U27)</f>
        <v>0</v>
      </c>
      <c r="V28" s="149"/>
      <c r="W28" s="52"/>
      <c r="X28" s="149"/>
      <c r="Y28" s="149"/>
    </row>
    <row r="29" spans="1:26" hidden="1" x14ac:dyDescent="0.2">
      <c r="A29" s="301"/>
      <c r="B29" s="52"/>
      <c r="C29" s="81"/>
      <c r="D29" s="52"/>
      <c r="E29" s="56"/>
      <c r="F29" s="81"/>
      <c r="G29" s="81"/>
      <c r="H29" s="81"/>
      <c r="I29" s="81"/>
      <c r="J29" s="81"/>
      <c r="K29" s="81"/>
      <c r="L29" s="81"/>
      <c r="M29" s="81"/>
      <c r="N29" s="81"/>
      <c r="O29" s="81"/>
      <c r="P29" s="81"/>
      <c r="Q29" s="81"/>
      <c r="R29" s="81"/>
      <c r="S29" s="52"/>
      <c r="T29" s="149"/>
      <c r="U29" s="149"/>
      <c r="V29" s="149"/>
      <c r="W29" s="52"/>
      <c r="X29" s="149"/>
      <c r="Y29" s="149"/>
    </row>
    <row r="30" spans="1:26" hidden="1" x14ac:dyDescent="0.2">
      <c r="A30" s="301"/>
      <c r="B30" s="52"/>
      <c r="C30" s="81"/>
      <c r="D30" s="52"/>
      <c r="E30" s="56"/>
      <c r="F30" s="81"/>
      <c r="G30" s="81"/>
      <c r="H30" s="81"/>
      <c r="I30" s="81"/>
      <c r="J30" s="81"/>
      <c r="K30" s="81"/>
      <c r="L30" s="81"/>
      <c r="M30" s="81"/>
      <c r="N30" s="81"/>
      <c r="O30" s="81"/>
      <c r="P30" s="81"/>
      <c r="Q30" s="81"/>
      <c r="R30" s="81"/>
      <c r="S30" s="52"/>
      <c r="T30" s="149"/>
      <c r="U30" s="149"/>
      <c r="V30" s="149"/>
      <c r="W30" s="52"/>
      <c r="X30" s="149"/>
      <c r="Y30" s="149"/>
    </row>
    <row r="31" spans="1:26" hidden="1" x14ac:dyDescent="0.2">
      <c r="A31" s="301"/>
      <c r="B31" s="105" t="s">
        <v>225</v>
      </c>
      <c r="C31" s="105" t="s">
        <v>226</v>
      </c>
      <c r="D31" s="105">
        <v>5331</v>
      </c>
      <c r="E31" s="184" t="s">
        <v>336</v>
      </c>
      <c r="F31" s="65"/>
      <c r="G31" s="65"/>
      <c r="H31" s="65"/>
      <c r="I31" s="65"/>
      <c r="J31" s="65"/>
      <c r="K31" s="65"/>
      <c r="L31" s="65"/>
      <c r="M31" s="65"/>
      <c r="N31" s="65"/>
      <c r="O31" s="65"/>
      <c r="P31" s="65"/>
      <c r="Q31" s="65"/>
      <c r="R31" s="65"/>
      <c r="S31" s="150"/>
      <c r="T31" s="150"/>
      <c r="U31" s="150">
        <f>SUM(S31:T31)</f>
        <v>0</v>
      </c>
      <c r="V31" s="150"/>
      <c r="W31" s="52"/>
      <c r="X31" s="149"/>
      <c r="Y31" s="149"/>
    </row>
    <row r="32" spans="1:26" x14ac:dyDescent="0.2">
      <c r="A32" s="301"/>
      <c r="B32" s="52"/>
      <c r="C32" s="81"/>
      <c r="D32" s="52"/>
      <c r="E32" s="56"/>
      <c r="F32" s="81"/>
      <c r="G32" s="81"/>
      <c r="H32" s="81"/>
      <c r="I32" s="81"/>
      <c r="J32" s="81"/>
      <c r="K32" s="81"/>
      <c r="L32" s="81"/>
      <c r="M32" s="81"/>
      <c r="N32" s="81"/>
      <c r="O32" s="81"/>
      <c r="P32" s="81"/>
      <c r="Q32" s="81"/>
      <c r="R32" s="81"/>
      <c r="S32" s="150"/>
      <c r="T32" s="150"/>
      <c r="U32" s="150"/>
      <c r="V32" s="150"/>
      <c r="W32" s="52"/>
      <c r="X32" s="149"/>
      <c r="Y32" s="149"/>
    </row>
    <row r="33" spans="1:25" x14ac:dyDescent="0.2">
      <c r="A33" s="307" t="s">
        <v>207</v>
      </c>
      <c r="B33" s="52" t="s">
        <v>353</v>
      </c>
      <c r="C33" s="52" t="s">
        <v>354</v>
      </c>
      <c r="D33" s="52">
        <v>5431</v>
      </c>
      <c r="E33" s="56" t="s">
        <v>360</v>
      </c>
      <c r="F33" s="52"/>
      <c r="G33" s="52"/>
      <c r="H33" s="52"/>
      <c r="I33" s="52"/>
      <c r="J33" s="144"/>
      <c r="K33" s="144"/>
      <c r="L33" s="52"/>
      <c r="M33" s="144"/>
      <c r="N33" s="144"/>
      <c r="O33" s="144"/>
      <c r="P33" s="144"/>
      <c r="Q33" s="144"/>
      <c r="R33" s="52"/>
      <c r="S33" s="156">
        <f>F33+J33+M33+P33</f>
        <v>0</v>
      </c>
      <c r="T33" s="156"/>
      <c r="U33" s="156">
        <f>SUM(S33:T33)</f>
        <v>0</v>
      </c>
      <c r="V33" s="156"/>
      <c r="W33" s="52"/>
      <c r="X33" s="149"/>
      <c r="Y33" s="149"/>
    </row>
    <row r="34" spans="1:25" hidden="1" x14ac:dyDescent="0.2">
      <c r="A34" s="307" t="s">
        <v>207</v>
      </c>
      <c r="B34" s="52" t="s">
        <v>189</v>
      </c>
      <c r="C34" s="52" t="s">
        <v>329</v>
      </c>
      <c r="D34" s="52">
        <v>54412</v>
      </c>
      <c r="E34" s="56" t="s">
        <v>103</v>
      </c>
      <c r="F34" s="52"/>
      <c r="G34" s="52"/>
      <c r="H34" s="52"/>
      <c r="I34" s="52"/>
      <c r="J34" s="144"/>
      <c r="K34" s="144"/>
      <c r="L34" s="52"/>
      <c r="M34" s="144"/>
      <c r="N34" s="144"/>
      <c r="O34" s="144"/>
      <c r="P34" s="144"/>
      <c r="Q34" s="144"/>
      <c r="R34" s="52"/>
      <c r="S34" s="156">
        <f t="shared" ref="S34:T46" si="0">F34+J34+M34+P34</f>
        <v>0</v>
      </c>
      <c r="T34" s="156">
        <f>G34+K34+N34</f>
        <v>0</v>
      </c>
      <c r="U34" s="156">
        <f>SUM(S34:T34)</f>
        <v>0</v>
      </c>
      <c r="V34" s="156"/>
      <c r="W34" s="52"/>
      <c r="X34" s="149"/>
      <c r="Y34" s="149"/>
    </row>
    <row r="35" spans="1:25" hidden="1" x14ac:dyDescent="0.2">
      <c r="A35" s="307" t="s">
        <v>207</v>
      </c>
      <c r="B35" s="52" t="s">
        <v>260</v>
      </c>
      <c r="C35" s="65" t="s">
        <v>463</v>
      </c>
      <c r="D35" s="52">
        <v>54413</v>
      </c>
      <c r="E35" s="56" t="s">
        <v>156</v>
      </c>
      <c r="F35" s="65"/>
      <c r="G35" s="65"/>
      <c r="H35" s="65"/>
      <c r="I35" s="65"/>
      <c r="J35" s="175"/>
      <c r="K35" s="175"/>
      <c r="L35" s="65"/>
      <c r="M35" s="175"/>
      <c r="N35" s="175"/>
      <c r="O35" s="175"/>
      <c r="P35" s="175"/>
      <c r="Q35" s="175"/>
      <c r="R35" s="65"/>
      <c r="S35" s="156">
        <f t="shared" si="0"/>
        <v>0</v>
      </c>
      <c r="T35" s="156"/>
      <c r="U35" s="75">
        <f t="shared" ref="U35:U46" si="1">SUM(S35:T35)</f>
        <v>0</v>
      </c>
      <c r="V35" s="75"/>
      <c r="W35" s="52"/>
      <c r="X35" s="149"/>
      <c r="Y35" s="149"/>
    </row>
    <row r="36" spans="1:25" hidden="1" x14ac:dyDescent="0.2">
      <c r="A36" s="307" t="s">
        <v>207</v>
      </c>
      <c r="B36" s="52" t="s">
        <v>157</v>
      </c>
      <c r="C36" s="52" t="s">
        <v>709</v>
      </c>
      <c r="D36" s="52">
        <v>54712</v>
      </c>
      <c r="E36" s="56" t="s">
        <v>177</v>
      </c>
      <c r="F36" s="52"/>
      <c r="G36" s="52"/>
      <c r="H36" s="52"/>
      <c r="I36" s="52"/>
      <c r="J36" s="144"/>
      <c r="K36" s="144"/>
      <c r="L36" s="52"/>
      <c r="M36" s="144"/>
      <c r="N36" s="144"/>
      <c r="O36" s="144"/>
      <c r="P36" s="144"/>
      <c r="Q36" s="144"/>
      <c r="R36" s="52"/>
      <c r="S36" s="156">
        <f t="shared" si="0"/>
        <v>0</v>
      </c>
      <c r="T36" s="156"/>
      <c r="U36" s="75">
        <f t="shared" si="1"/>
        <v>0</v>
      </c>
      <c r="V36" s="75"/>
      <c r="W36" s="52"/>
      <c r="X36" s="149"/>
      <c r="Y36" s="149"/>
    </row>
    <row r="37" spans="1:25" hidden="1" x14ac:dyDescent="0.2">
      <c r="A37" s="307" t="s">
        <v>207</v>
      </c>
      <c r="B37" s="52" t="s">
        <v>475</v>
      </c>
      <c r="C37" s="52" t="s">
        <v>261</v>
      </c>
      <c r="D37" s="52">
        <v>54913</v>
      </c>
      <c r="E37" s="56" t="s">
        <v>118</v>
      </c>
      <c r="F37" s="52"/>
      <c r="G37" s="52"/>
      <c r="H37" s="52"/>
      <c r="I37" s="52"/>
      <c r="J37" s="144"/>
      <c r="K37" s="144"/>
      <c r="L37" s="52"/>
      <c r="M37" s="144"/>
      <c r="N37" s="144"/>
      <c r="O37" s="144"/>
      <c r="P37" s="144"/>
      <c r="Q37" s="144"/>
      <c r="R37" s="52"/>
      <c r="S37" s="156">
        <f t="shared" si="0"/>
        <v>0</v>
      </c>
      <c r="T37" s="156"/>
      <c r="U37" s="75">
        <f t="shared" si="1"/>
        <v>0</v>
      </c>
      <c r="V37" s="75"/>
      <c r="W37" s="52"/>
      <c r="X37" s="149"/>
      <c r="Y37" s="149"/>
    </row>
    <row r="38" spans="1:25" x14ac:dyDescent="0.2">
      <c r="A38" s="307" t="s">
        <v>207</v>
      </c>
      <c r="B38" s="27" t="s">
        <v>464</v>
      </c>
      <c r="C38" s="27" t="s">
        <v>267</v>
      </c>
      <c r="D38" s="27">
        <v>55112</v>
      </c>
      <c r="E38" s="140" t="s">
        <v>361</v>
      </c>
      <c r="F38" s="65"/>
      <c r="G38" s="65"/>
      <c r="H38" s="65"/>
      <c r="I38" s="65"/>
      <c r="J38" s="175"/>
      <c r="K38" s="175"/>
      <c r="L38" s="65"/>
      <c r="M38" s="175"/>
      <c r="N38" s="175"/>
      <c r="O38" s="175"/>
      <c r="P38" s="175"/>
      <c r="Q38" s="175"/>
      <c r="R38" s="65"/>
      <c r="S38" s="156">
        <f t="shared" si="0"/>
        <v>0</v>
      </c>
      <c r="T38" s="156"/>
      <c r="U38" s="75">
        <f t="shared" si="1"/>
        <v>0</v>
      </c>
      <c r="V38" s="75"/>
      <c r="W38" s="52"/>
      <c r="X38" s="149"/>
      <c r="Y38" s="149"/>
    </row>
    <row r="39" spans="1:25" x14ac:dyDescent="0.2">
      <c r="A39" s="307" t="s">
        <v>207</v>
      </c>
      <c r="B39" s="52" t="s">
        <v>224</v>
      </c>
      <c r="C39" s="52" t="s">
        <v>211</v>
      </c>
      <c r="D39" s="52">
        <v>552129</v>
      </c>
      <c r="E39" s="56" t="s">
        <v>265</v>
      </c>
      <c r="F39" s="52"/>
      <c r="G39" s="52"/>
      <c r="H39" s="52"/>
      <c r="I39" s="52"/>
      <c r="J39" s="144"/>
      <c r="K39" s="144"/>
      <c r="L39" s="52"/>
      <c r="M39" s="144"/>
      <c r="N39" s="144"/>
      <c r="O39" s="144"/>
      <c r="P39" s="144"/>
      <c r="Q39" s="144"/>
      <c r="R39" s="52"/>
      <c r="S39" s="156">
        <f t="shared" si="0"/>
        <v>0</v>
      </c>
      <c r="T39" s="156"/>
      <c r="U39" s="75">
        <f t="shared" si="1"/>
        <v>0</v>
      </c>
      <c r="V39" s="75"/>
      <c r="W39" s="52"/>
      <c r="X39" s="149"/>
      <c r="Y39" s="149"/>
    </row>
    <row r="40" spans="1:25" x14ac:dyDescent="0.2">
      <c r="A40" s="307" t="s">
        <v>207</v>
      </c>
      <c r="B40" s="52" t="s">
        <v>153</v>
      </c>
      <c r="C40" s="52" t="s">
        <v>337</v>
      </c>
      <c r="D40" s="52">
        <v>55213</v>
      </c>
      <c r="E40" s="56" t="s">
        <v>490</v>
      </c>
      <c r="F40" s="52"/>
      <c r="G40" s="52"/>
      <c r="H40" s="52"/>
      <c r="I40" s="52"/>
      <c r="J40" s="144"/>
      <c r="K40" s="144"/>
      <c r="L40" s="52"/>
      <c r="M40" s="144"/>
      <c r="N40" s="144"/>
      <c r="O40" s="144"/>
      <c r="P40" s="144"/>
      <c r="Q40" s="144"/>
      <c r="R40" s="52"/>
      <c r="S40" s="156">
        <f t="shared" si="0"/>
        <v>0</v>
      </c>
      <c r="T40" s="156"/>
      <c r="U40" s="75">
        <f t="shared" si="1"/>
        <v>0</v>
      </c>
      <c r="V40" s="75"/>
      <c r="W40" s="52"/>
      <c r="X40" s="149"/>
      <c r="Y40" s="149"/>
    </row>
    <row r="41" spans="1:25" hidden="1" x14ac:dyDescent="0.2">
      <c r="A41" s="307" t="s">
        <v>207</v>
      </c>
      <c r="B41" s="27" t="s">
        <v>332</v>
      </c>
      <c r="C41" s="52" t="s">
        <v>194</v>
      </c>
      <c r="D41" s="27">
        <v>5521811</v>
      </c>
      <c r="E41" s="140" t="s">
        <v>659</v>
      </c>
      <c r="F41" s="52"/>
      <c r="G41" s="52"/>
      <c r="H41" s="52"/>
      <c r="I41" s="52"/>
      <c r="J41" s="144"/>
      <c r="K41" s="144"/>
      <c r="L41" s="52"/>
      <c r="M41" s="144"/>
      <c r="N41" s="144"/>
      <c r="O41" s="144"/>
      <c r="P41" s="144"/>
      <c r="Q41" s="144"/>
      <c r="R41" s="52"/>
      <c r="S41" s="156">
        <f t="shared" si="0"/>
        <v>0</v>
      </c>
      <c r="T41" s="156"/>
      <c r="U41" s="75">
        <f t="shared" si="1"/>
        <v>0</v>
      </c>
      <c r="V41" s="75"/>
      <c r="W41" s="52"/>
      <c r="X41" s="149"/>
      <c r="Y41" s="149"/>
    </row>
    <row r="42" spans="1:25" x14ac:dyDescent="0.2">
      <c r="A42" s="307" t="s">
        <v>207</v>
      </c>
      <c r="B42" s="52" t="s">
        <v>253</v>
      </c>
      <c r="C42" s="52" t="s">
        <v>366</v>
      </c>
      <c r="D42" s="52">
        <v>5521906</v>
      </c>
      <c r="E42" s="56" t="s">
        <v>17</v>
      </c>
      <c r="F42" s="52"/>
      <c r="G42" s="52"/>
      <c r="H42" s="52"/>
      <c r="I42" s="52"/>
      <c r="J42" s="144"/>
      <c r="K42" s="144"/>
      <c r="L42" s="52"/>
      <c r="M42" s="144"/>
      <c r="N42" s="144"/>
      <c r="O42" s="144"/>
      <c r="P42" s="144"/>
      <c r="Q42" s="144"/>
      <c r="R42" s="52"/>
      <c r="S42" s="156">
        <f t="shared" si="0"/>
        <v>0</v>
      </c>
      <c r="T42" s="75"/>
      <c r="U42" s="75">
        <f t="shared" si="1"/>
        <v>0</v>
      </c>
      <c r="V42" s="75"/>
      <c r="W42" s="75"/>
      <c r="X42" s="75"/>
      <c r="Y42" s="75"/>
    </row>
    <row r="43" spans="1:25" x14ac:dyDescent="0.2">
      <c r="A43" s="307" t="s">
        <v>207</v>
      </c>
      <c r="B43" s="52" t="s">
        <v>288</v>
      </c>
      <c r="C43" s="52" t="s">
        <v>368</v>
      </c>
      <c r="D43" s="52">
        <v>5611111</v>
      </c>
      <c r="E43" s="56" t="s">
        <v>16</v>
      </c>
      <c r="F43" s="52"/>
      <c r="G43" s="52"/>
      <c r="H43" s="52"/>
      <c r="I43" s="52"/>
      <c r="J43" s="144"/>
      <c r="K43" s="75"/>
      <c r="L43" s="52"/>
      <c r="M43" s="137"/>
      <c r="N43" s="137"/>
      <c r="O43" s="144"/>
      <c r="P43" s="144"/>
      <c r="Q43" s="144"/>
      <c r="R43" s="52"/>
      <c r="S43" s="156"/>
      <c r="T43" s="156">
        <f t="shared" si="0"/>
        <v>0</v>
      </c>
      <c r="U43" s="75">
        <f t="shared" si="1"/>
        <v>0</v>
      </c>
      <c r="V43" s="75"/>
      <c r="W43" s="75"/>
      <c r="X43" s="75"/>
      <c r="Y43" s="75"/>
    </row>
    <row r="44" spans="1:25" x14ac:dyDescent="0.2">
      <c r="A44" s="307" t="s">
        <v>207</v>
      </c>
      <c r="B44" s="52" t="s">
        <v>108</v>
      </c>
      <c r="C44" s="52" t="s">
        <v>275</v>
      </c>
      <c r="D44" s="52">
        <v>5631903</v>
      </c>
      <c r="E44" s="56" t="s">
        <v>751</v>
      </c>
      <c r="F44" s="52"/>
      <c r="G44" s="52"/>
      <c r="H44" s="52"/>
      <c r="I44" s="52"/>
      <c r="J44" s="75"/>
      <c r="K44" s="144"/>
      <c r="L44" s="52"/>
      <c r="M44" s="137"/>
      <c r="N44" s="137"/>
      <c r="O44" s="144"/>
      <c r="P44" s="144"/>
      <c r="Q44" s="144"/>
      <c r="R44" s="52"/>
      <c r="S44" s="145">
        <f t="shared" si="0"/>
        <v>0</v>
      </c>
      <c r="T44" s="156"/>
      <c r="U44" s="75">
        <f t="shared" si="1"/>
        <v>0</v>
      </c>
      <c r="V44" s="75"/>
      <c r="W44" s="75"/>
      <c r="X44" s="75"/>
      <c r="Y44" s="75"/>
    </row>
    <row r="45" spans="1:25" x14ac:dyDescent="0.2">
      <c r="A45" s="307" t="s">
        <v>207</v>
      </c>
      <c r="B45" s="52" t="s">
        <v>303</v>
      </c>
      <c r="C45" s="65" t="s">
        <v>657</v>
      </c>
      <c r="D45" s="52">
        <v>5631906</v>
      </c>
      <c r="E45" s="56" t="s">
        <v>751</v>
      </c>
      <c r="F45" s="65"/>
      <c r="G45" s="65"/>
      <c r="H45" s="65"/>
      <c r="I45" s="65"/>
      <c r="J45" s="175"/>
      <c r="K45" s="175"/>
      <c r="L45" s="65"/>
      <c r="M45" s="137"/>
      <c r="N45" s="137"/>
      <c r="O45" s="141"/>
      <c r="P45" s="141"/>
      <c r="Q45" s="141"/>
      <c r="R45" s="273"/>
      <c r="S45" s="145">
        <f t="shared" si="0"/>
        <v>0</v>
      </c>
      <c r="T45" s="75"/>
      <c r="U45" s="75">
        <f t="shared" si="1"/>
        <v>0</v>
      </c>
      <c r="V45" s="75"/>
      <c r="W45" s="52"/>
      <c r="X45" s="149"/>
      <c r="Y45" s="149"/>
    </row>
    <row r="46" spans="1:25" x14ac:dyDescent="0.2">
      <c r="A46" s="307" t="s">
        <v>207</v>
      </c>
      <c r="B46" s="52" t="s">
        <v>658</v>
      </c>
      <c r="C46" s="65" t="s">
        <v>135</v>
      </c>
      <c r="D46" s="52">
        <v>5631921</v>
      </c>
      <c r="E46" s="56" t="s">
        <v>751</v>
      </c>
      <c r="F46" s="65"/>
      <c r="G46" s="65"/>
      <c r="H46" s="65"/>
      <c r="I46" s="65"/>
      <c r="J46" s="175"/>
      <c r="K46" s="175"/>
      <c r="L46" s="65"/>
      <c r="M46" s="175"/>
      <c r="N46" s="175"/>
      <c r="O46" s="175"/>
      <c r="P46" s="175"/>
      <c r="Q46" s="175"/>
      <c r="R46" s="65"/>
      <c r="S46" s="156">
        <f t="shared" si="0"/>
        <v>0</v>
      </c>
      <c r="T46" s="75"/>
      <c r="U46" s="75">
        <f t="shared" si="1"/>
        <v>0</v>
      </c>
      <c r="V46" s="75"/>
      <c r="W46" s="52"/>
      <c r="X46" s="149"/>
      <c r="Y46" s="149"/>
    </row>
    <row r="47" spans="1:25" x14ac:dyDescent="0.2">
      <c r="A47" s="307" t="s">
        <v>207</v>
      </c>
      <c r="B47" s="52" t="s">
        <v>168</v>
      </c>
      <c r="C47" s="123" t="s">
        <v>294</v>
      </c>
      <c r="D47" s="52">
        <v>57211</v>
      </c>
      <c r="E47" s="56" t="s">
        <v>467</v>
      </c>
      <c r="F47" s="52"/>
      <c r="G47" s="52"/>
      <c r="H47" s="52"/>
      <c r="I47" s="52"/>
      <c r="J47" s="52"/>
      <c r="K47" s="52"/>
      <c r="L47" s="52"/>
      <c r="M47" s="137"/>
      <c r="N47" s="137"/>
      <c r="O47" s="52"/>
      <c r="P47" s="52"/>
      <c r="Q47" s="52"/>
      <c r="R47" s="52"/>
      <c r="S47" s="156">
        <f>F47+J47+M47+P47</f>
        <v>0</v>
      </c>
      <c r="T47" s="75"/>
      <c r="U47" s="75">
        <f>SUM(S47:T47)</f>
        <v>0</v>
      </c>
      <c r="V47" s="75"/>
      <c r="W47" s="52"/>
      <c r="X47" s="149"/>
      <c r="Y47" s="149"/>
    </row>
    <row r="48" spans="1:25" x14ac:dyDescent="0.2">
      <c r="A48" s="307"/>
      <c r="B48" s="52"/>
      <c r="C48" s="65"/>
      <c r="D48" s="52"/>
      <c r="E48" s="56"/>
      <c r="F48" s="65"/>
      <c r="G48" s="65"/>
      <c r="H48" s="65"/>
      <c r="I48" s="65"/>
      <c r="J48" s="65"/>
      <c r="K48" s="65"/>
      <c r="L48" s="65"/>
      <c r="M48" s="65"/>
      <c r="N48" s="65"/>
      <c r="O48" s="65"/>
      <c r="P48" s="65"/>
      <c r="Q48" s="65"/>
      <c r="R48" s="65"/>
      <c r="S48" s="75"/>
      <c r="T48" s="75"/>
      <c r="U48" s="75"/>
      <c r="V48" s="75"/>
      <c r="W48" s="52"/>
      <c r="X48" s="149"/>
      <c r="Y48" s="149"/>
    </row>
    <row r="49" spans="1:28" x14ac:dyDescent="0.2">
      <c r="A49" s="301"/>
      <c r="B49" s="52"/>
      <c r="C49" s="105" t="s">
        <v>473</v>
      </c>
      <c r="D49" s="52"/>
      <c r="E49" s="56"/>
      <c r="F49" s="105"/>
      <c r="G49" s="105"/>
      <c r="H49" s="105"/>
      <c r="I49" s="105"/>
      <c r="J49" s="151">
        <f>SUM(J33:J46)</f>
        <v>0</v>
      </c>
      <c r="K49" s="151">
        <f>SUM(K33:K46)</f>
        <v>0</v>
      </c>
      <c r="L49" s="151"/>
      <c r="M49" s="151">
        <f>SUM(M33:M46)</f>
        <v>0</v>
      </c>
      <c r="N49" s="151">
        <f>SUM(N33:N46)</f>
        <v>0</v>
      </c>
      <c r="O49" s="151"/>
      <c r="P49" s="151">
        <f>SUM(P33:P46)</f>
        <v>0</v>
      </c>
      <c r="Q49" s="151">
        <f>SUM(Q33:Q46)</f>
        <v>0</v>
      </c>
      <c r="R49" s="151"/>
      <c r="S49" s="151">
        <f>SUM(S33:S46)</f>
        <v>0</v>
      </c>
      <c r="T49" s="151">
        <f>SUM(T33:T46)</f>
        <v>0</v>
      </c>
      <c r="U49" s="151">
        <f>SUM(U33:U46)</f>
        <v>0</v>
      </c>
      <c r="V49" s="151"/>
      <c r="W49" s="75"/>
      <c r="X49" s="75"/>
      <c r="Y49" s="75"/>
    </row>
    <row r="50" spans="1:28" x14ac:dyDescent="0.2">
      <c r="A50" s="301"/>
      <c r="B50" s="52"/>
      <c r="C50" s="95"/>
      <c r="D50" s="52"/>
      <c r="E50" s="56"/>
      <c r="F50" s="95"/>
      <c r="G50" s="95"/>
      <c r="H50" s="95"/>
      <c r="I50" s="95"/>
      <c r="J50" s="95"/>
      <c r="K50" s="95"/>
      <c r="L50" s="95"/>
      <c r="M50" s="95"/>
      <c r="N50" s="95"/>
      <c r="O50" s="95"/>
      <c r="P50" s="95"/>
      <c r="Q50" s="95"/>
      <c r="R50" s="95"/>
      <c r="S50" s="75"/>
      <c r="T50" s="75"/>
      <c r="U50" s="75"/>
      <c r="V50" s="75"/>
      <c r="W50" s="75"/>
      <c r="X50" s="75"/>
      <c r="Y50" s="75"/>
    </row>
    <row r="51" spans="1:28" x14ac:dyDescent="0.2">
      <c r="A51" s="301"/>
      <c r="B51" s="20"/>
      <c r="C51" s="95"/>
      <c r="D51" s="20"/>
      <c r="E51" s="53"/>
      <c r="F51" s="95"/>
      <c r="G51" s="95"/>
      <c r="H51" s="95"/>
      <c r="I51" s="95"/>
      <c r="J51" s="95"/>
      <c r="K51" s="95"/>
      <c r="L51" s="95"/>
      <c r="M51" s="95"/>
      <c r="N51" s="95"/>
      <c r="O51" s="95"/>
      <c r="P51" s="95"/>
      <c r="Q51" s="95"/>
      <c r="R51" s="95"/>
      <c r="S51" s="75"/>
      <c r="T51" s="75"/>
      <c r="U51" s="75"/>
      <c r="V51" s="75"/>
      <c r="W51" s="75"/>
      <c r="X51" s="75"/>
      <c r="Y51" s="75"/>
    </row>
    <row r="52" spans="1:28" x14ac:dyDescent="0.2">
      <c r="A52" s="301"/>
      <c r="B52" s="20"/>
      <c r="C52" s="94" t="s">
        <v>111</v>
      </c>
      <c r="D52" s="20"/>
      <c r="E52" s="53"/>
      <c r="F52" s="94"/>
      <c r="G52" s="94"/>
      <c r="H52" s="94"/>
      <c r="I52" s="94"/>
      <c r="J52" s="37">
        <f>SUM(J20+J24+J28+J31+J49)</f>
        <v>0</v>
      </c>
      <c r="K52" s="37">
        <f>SUM(K20+K24+K28+K31+K49)</f>
        <v>0</v>
      </c>
      <c r="L52" s="37"/>
      <c r="M52" s="37">
        <f>SUM(M20+M24+M28+M31+M49)</f>
        <v>0</v>
      </c>
      <c r="N52" s="37">
        <f t="shared" ref="N52:U52" si="2">SUM(N20+N24+N28+N31+N49)</f>
        <v>0</v>
      </c>
      <c r="O52" s="37"/>
      <c r="P52" s="37">
        <f t="shared" si="2"/>
        <v>0</v>
      </c>
      <c r="Q52" s="37">
        <f t="shared" si="2"/>
        <v>0</v>
      </c>
      <c r="R52" s="37">
        <f t="shared" si="2"/>
        <v>0</v>
      </c>
      <c r="S52" s="37">
        <f t="shared" si="2"/>
        <v>0</v>
      </c>
      <c r="T52" s="37">
        <f t="shared" si="2"/>
        <v>0</v>
      </c>
      <c r="U52" s="37">
        <f t="shared" si="2"/>
        <v>0</v>
      </c>
      <c r="V52" s="37"/>
      <c r="W52" s="37" t="e">
        <f>SUM(W20+W31+W49+#REF!+#REF!)</f>
        <v>#REF!</v>
      </c>
      <c r="X52" s="37" t="e">
        <f>SUM(X20+X31+X49+#REF!+#REF!)</f>
        <v>#REF!</v>
      </c>
      <c r="Y52" s="37" t="e">
        <f>SUM(Y20+Y31+Y49+#REF!+#REF!)</f>
        <v>#REF!</v>
      </c>
      <c r="Z52" s="84">
        <f>SUM(Z45:Z51)</f>
        <v>0</v>
      </c>
      <c r="AA52" s="62">
        <f>SUM(AA45:AA51)</f>
        <v>0</v>
      </c>
      <c r="AB52" s="67"/>
    </row>
    <row r="53" spans="1:28" x14ac:dyDescent="0.2">
      <c r="A53" s="20"/>
      <c r="B53" s="20"/>
      <c r="C53" s="95"/>
      <c r="D53" s="95"/>
      <c r="E53" s="53"/>
      <c r="F53" s="95"/>
      <c r="G53" s="95"/>
      <c r="H53" s="95"/>
      <c r="I53" s="95"/>
      <c r="J53" s="95"/>
      <c r="K53" s="95"/>
      <c r="L53" s="95"/>
      <c r="M53" s="95"/>
      <c r="N53" s="95"/>
      <c r="O53" s="95"/>
      <c r="P53" s="95"/>
      <c r="Q53" s="95"/>
      <c r="R53" s="95"/>
      <c r="S53" s="95"/>
      <c r="T53" s="95"/>
      <c r="U53" s="95"/>
      <c r="V53" s="95"/>
      <c r="W53" s="95"/>
      <c r="X53" s="95"/>
      <c r="Y53" s="95"/>
    </row>
    <row r="54" spans="1:28" ht="13.5" thickBot="1" x14ac:dyDescent="0.25">
      <c r="A54" s="20"/>
      <c r="B54" s="20"/>
      <c r="C54" s="52"/>
      <c r="D54" s="52"/>
      <c r="E54" s="89"/>
      <c r="F54" s="52"/>
      <c r="G54" s="52"/>
      <c r="H54" s="52"/>
      <c r="I54" s="52"/>
      <c r="J54" s="52"/>
      <c r="K54" s="52"/>
      <c r="L54" s="52"/>
      <c r="M54" s="52"/>
      <c r="N54" s="52"/>
      <c r="O54" s="52"/>
      <c r="P54" s="52"/>
      <c r="Q54" s="52"/>
      <c r="R54" s="52"/>
      <c r="S54" s="52"/>
      <c r="T54" s="52"/>
      <c r="U54" s="52"/>
      <c r="V54" s="52"/>
      <c r="W54" s="52"/>
      <c r="X54" s="52"/>
      <c r="Y54" s="52"/>
    </row>
    <row r="55" spans="1:28" ht="13.5" thickBot="1" x14ac:dyDescent="0.25">
      <c r="A55" s="43"/>
      <c r="B55" s="43"/>
      <c r="C55" s="107"/>
      <c r="D55" s="107"/>
      <c r="E55" s="41"/>
      <c r="F55" s="107"/>
      <c r="G55" s="107"/>
      <c r="H55" s="107"/>
      <c r="I55" s="107"/>
      <c r="J55" s="107"/>
      <c r="K55" s="107"/>
      <c r="L55" s="107"/>
      <c r="M55" s="107"/>
      <c r="N55" s="107"/>
      <c r="O55" s="107"/>
      <c r="P55" s="107"/>
      <c r="Q55" s="107"/>
      <c r="R55" s="107"/>
      <c r="S55" s="107"/>
      <c r="T55" s="107"/>
      <c r="U55" s="107"/>
      <c r="V55" s="107"/>
      <c r="W55" s="107"/>
      <c r="X55" s="107"/>
      <c r="Y55" s="107"/>
      <c r="Z55" s="108">
        <f>SUM(Z52:AA52)</f>
        <v>0</v>
      </c>
    </row>
    <row r="56" spans="1:28" x14ac:dyDescent="0.2">
      <c r="K56" s="108">
        <f>SUM(J52:K52)</f>
        <v>0</v>
      </c>
    </row>
    <row r="58" spans="1:28" ht="18.75" x14ac:dyDescent="0.3">
      <c r="A58" s="308" t="s">
        <v>495</v>
      </c>
      <c r="B58" s="96"/>
      <c r="C58" s="96"/>
      <c r="D58" s="96"/>
      <c r="E58" s="96"/>
      <c r="W58" s="50"/>
    </row>
  </sheetData>
  <mergeCells count="7">
    <mergeCell ref="W5:Y5"/>
    <mergeCell ref="A1:U1"/>
    <mergeCell ref="S5:U5"/>
    <mergeCell ref="F5:H5"/>
    <mergeCell ref="J5:K5"/>
    <mergeCell ref="M5:N5"/>
    <mergeCell ref="P5:Q5"/>
  </mergeCells>
  <phoneticPr fontId="0" type="noConversion"/>
  <printOptions horizontalCentered="1" verticalCentered="1"/>
  <pageMargins left="0.15748031496062992" right="0.15748031496062992" top="0.47244094488188981" bottom="0.47244094488188981" header="0.27559055118110237" footer="0.19685039370078741"/>
  <pageSetup paperSize="9" scale="75" firstPageNumber="0" orientation="landscape" horizontalDpi="300" verticalDpi="300" r:id="rId1"/>
  <headerFooter alignWithMargins="0">
    <oddFooter>&amp;C&amp;F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7"/>
  <dimension ref="A1:Z69"/>
  <sheetViews>
    <sheetView topLeftCell="A6" zoomScale="80" zoomScaleNormal="80" workbookViewId="0">
      <pane xSplit="5" ySplit="3" topLeftCell="F18" activePane="bottomRight" state="frozen"/>
      <selection activeCell="F39" sqref="F39"/>
      <selection pane="topRight" activeCell="F39" sqref="F39"/>
      <selection pane="bottomLeft" activeCell="F39" sqref="F39"/>
      <selection pane="bottomRight" activeCell="C13" sqref="C13"/>
    </sheetView>
  </sheetViews>
  <sheetFormatPr defaultRowHeight="12.75" x14ac:dyDescent="0.2"/>
  <cols>
    <col min="1" max="1" width="9.7109375" customWidth="1"/>
    <col min="2" max="2" width="8.7109375" customWidth="1"/>
    <col min="3" max="3" width="40.85546875" customWidth="1"/>
    <col min="4" max="4" width="9.7109375" customWidth="1"/>
    <col min="5" max="5" width="8.28515625" customWidth="1"/>
    <col min="6" max="8" width="9.7109375" customWidth="1"/>
    <col min="9" max="9" width="2.28515625" customWidth="1"/>
    <col min="10" max="11" width="9.7109375" hidden="1" customWidth="1"/>
    <col min="12" max="12" width="2.28515625" hidden="1" customWidth="1"/>
    <col min="13" max="14" width="9.7109375" hidden="1" customWidth="1"/>
    <col min="15" max="15" width="2.28515625" customWidth="1"/>
    <col min="16" max="17" width="9.7109375" hidden="1" customWidth="1"/>
    <col min="18" max="18" width="2.28515625" hidden="1" customWidth="1"/>
    <col min="19" max="21" width="9.7109375" customWidth="1"/>
    <col min="22" max="22" width="2.28515625" hidden="1" customWidth="1"/>
    <col min="23" max="23" width="0" hidden="1" customWidth="1"/>
    <col min="24" max="24" width="7.7109375" hidden="1" customWidth="1"/>
    <col min="25" max="25" width="0" hidden="1"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row>
    <row r="2" spans="1:26" x14ac:dyDescent="0.2">
      <c r="A2" s="1720" t="s">
        <v>492</v>
      </c>
      <c r="B2" s="1720"/>
      <c r="C2" s="1720"/>
      <c r="D2" s="1720"/>
      <c r="E2" s="1720"/>
      <c r="F2" s="1720"/>
      <c r="G2" s="1720"/>
      <c r="H2" s="1720"/>
      <c r="I2" s="1720"/>
      <c r="J2" s="1720"/>
      <c r="K2" s="1720"/>
      <c r="L2" s="1720"/>
      <c r="M2" s="1720"/>
      <c r="N2" s="1720"/>
      <c r="O2" s="1720"/>
      <c r="P2" s="1720"/>
      <c r="Q2" s="1720"/>
      <c r="R2" s="1720"/>
      <c r="S2" s="1720"/>
      <c r="T2" s="1720"/>
      <c r="U2" s="1720"/>
      <c r="V2" s="2"/>
      <c r="W2" s="265"/>
      <c r="X2" s="265"/>
      <c r="Y2" s="265"/>
    </row>
    <row r="3" spans="1:26" x14ac:dyDescent="0.2">
      <c r="A3" s="1"/>
      <c r="B3" s="1"/>
      <c r="C3" s="1"/>
      <c r="D3" s="1"/>
      <c r="E3" s="1"/>
      <c r="F3" s="1"/>
      <c r="G3" s="1"/>
      <c r="H3" s="1"/>
      <c r="I3" s="1"/>
      <c r="J3" s="1"/>
      <c r="K3" s="1"/>
      <c r="L3" s="1"/>
      <c r="M3" s="1"/>
      <c r="N3" s="1"/>
      <c r="O3" s="1"/>
      <c r="P3" s="1"/>
      <c r="Q3" s="1"/>
      <c r="R3" s="1"/>
      <c r="S3" s="1"/>
      <c r="T3" s="1"/>
      <c r="U3" s="1"/>
      <c r="V3" s="1"/>
      <c r="W3" s="1"/>
      <c r="X3" s="1"/>
      <c r="Y3" s="1"/>
    </row>
    <row r="4" spans="1:26" x14ac:dyDescent="0.2">
      <c r="A4" s="1"/>
      <c r="B4" s="1"/>
      <c r="C4" s="1"/>
      <c r="D4" s="1"/>
      <c r="E4" s="1"/>
      <c r="F4" s="1"/>
      <c r="G4" s="1"/>
      <c r="H4" s="1"/>
      <c r="I4" s="1"/>
      <c r="J4" s="1"/>
      <c r="K4" s="1"/>
      <c r="L4" s="1"/>
      <c r="M4" s="1"/>
      <c r="N4" s="1"/>
      <c r="O4" s="1"/>
      <c r="P4" s="1"/>
      <c r="Q4" s="1"/>
      <c r="R4" s="1"/>
      <c r="S4" s="1"/>
      <c r="T4" s="1"/>
      <c r="U4" s="1"/>
      <c r="V4" s="1"/>
      <c r="W4" s="1"/>
      <c r="X4" s="1"/>
      <c r="Y4" s="1"/>
    </row>
    <row r="5" spans="1:26" ht="16.5" thickBot="1" x14ac:dyDescent="0.3">
      <c r="A5" s="3"/>
      <c r="B5" s="3"/>
      <c r="C5" s="3"/>
      <c r="D5" s="3"/>
      <c r="E5" s="3"/>
      <c r="F5" s="3"/>
      <c r="G5" s="3"/>
      <c r="H5" s="3"/>
      <c r="I5" s="3"/>
      <c r="J5" s="3"/>
      <c r="K5" s="3"/>
      <c r="L5" s="3"/>
      <c r="M5" s="3"/>
      <c r="N5" s="3"/>
      <c r="O5" s="3"/>
      <c r="P5" s="3"/>
      <c r="Q5" s="3"/>
      <c r="R5" s="3"/>
      <c r="S5" s="3"/>
      <c r="T5" s="3"/>
      <c r="U5" s="4"/>
      <c r="V5" s="4"/>
      <c r="W5" s="3"/>
      <c r="X5" s="3"/>
      <c r="Y5" s="4"/>
    </row>
    <row r="6" spans="1:26" ht="13.5" thickBot="1" x14ac:dyDescent="0.25">
      <c r="A6" s="51" t="s">
        <v>113</v>
      </c>
      <c r="B6" s="7" t="s">
        <v>478</v>
      </c>
      <c r="C6" s="51" t="s">
        <v>128</v>
      </c>
      <c r="D6" s="7" t="s">
        <v>308</v>
      </c>
      <c r="E6" s="7" t="s">
        <v>479</v>
      </c>
      <c r="F6" s="1721" t="s">
        <v>346</v>
      </c>
      <c r="G6" s="1721"/>
      <c r="H6" s="1721"/>
      <c r="I6" s="293"/>
      <c r="J6" s="1722" t="s">
        <v>125</v>
      </c>
      <c r="K6" s="1723"/>
      <c r="L6" s="293"/>
      <c r="M6" s="1722" t="s">
        <v>348</v>
      </c>
      <c r="N6" s="1723"/>
      <c r="O6" s="293"/>
      <c r="P6" s="1722" t="s">
        <v>123</v>
      </c>
      <c r="Q6" s="1724"/>
      <c r="R6" s="293"/>
      <c r="S6" s="1721" t="s">
        <v>347</v>
      </c>
      <c r="T6" s="1721"/>
      <c r="U6" s="1721"/>
      <c r="V6" s="360"/>
      <c r="W6" s="1721" t="s">
        <v>716</v>
      </c>
      <c r="X6" s="1721"/>
      <c r="Y6" s="1721"/>
      <c r="Z6" s="96"/>
    </row>
    <row r="7" spans="1:26" x14ac:dyDescent="0.2">
      <c r="A7" s="6" t="s">
        <v>114</v>
      </c>
      <c r="B7" s="6" t="s">
        <v>311</v>
      </c>
      <c r="C7" s="6" t="s">
        <v>295</v>
      </c>
      <c r="D7" s="8" t="s">
        <v>116</v>
      </c>
      <c r="E7" s="6" t="s">
        <v>220</v>
      </c>
      <c r="F7" s="22" t="s">
        <v>296</v>
      </c>
      <c r="G7" s="22" t="s">
        <v>368</v>
      </c>
      <c r="H7" s="22" t="s">
        <v>369</v>
      </c>
      <c r="I7" s="22"/>
      <c r="J7" s="22" t="s">
        <v>296</v>
      </c>
      <c r="K7" s="22" t="s">
        <v>368</v>
      </c>
      <c r="L7" s="22"/>
      <c r="M7" s="22" t="s">
        <v>296</v>
      </c>
      <c r="N7" s="22" t="s">
        <v>368</v>
      </c>
      <c r="O7" s="22"/>
      <c r="P7" s="22" t="s">
        <v>296</v>
      </c>
      <c r="Q7" s="22" t="s">
        <v>368</v>
      </c>
      <c r="R7" s="22"/>
      <c r="S7" s="22" t="s">
        <v>296</v>
      </c>
      <c r="T7" s="22" t="s">
        <v>368</v>
      </c>
      <c r="U7" s="22" t="s">
        <v>369</v>
      </c>
      <c r="V7" s="22"/>
      <c r="W7" s="22" t="s">
        <v>296</v>
      </c>
      <c r="X7" s="22" t="s">
        <v>368</v>
      </c>
      <c r="Y7" s="22" t="s">
        <v>369</v>
      </c>
    </row>
    <row r="8" spans="1:26" ht="13.5" thickBot="1" x14ac:dyDescent="0.25">
      <c r="A8" s="9" t="s">
        <v>370</v>
      </c>
      <c r="B8" s="10" t="s">
        <v>371</v>
      </c>
      <c r="C8" s="9"/>
      <c r="D8" s="9" t="s">
        <v>115</v>
      </c>
      <c r="E8" s="10" t="s">
        <v>221</v>
      </c>
      <c r="F8" s="98"/>
      <c r="G8" s="98"/>
      <c r="H8" s="98"/>
      <c r="I8" s="98"/>
      <c r="J8" s="98"/>
      <c r="K8" s="98"/>
      <c r="L8" s="98"/>
      <c r="M8" s="98"/>
      <c r="N8" s="98"/>
      <c r="O8" s="98"/>
      <c r="P8" s="98"/>
      <c r="Q8" s="98"/>
      <c r="R8" s="98"/>
      <c r="S8" s="98"/>
      <c r="T8" s="98"/>
      <c r="U8" s="98"/>
      <c r="V8" s="98"/>
      <c r="W8" s="98"/>
      <c r="X8" s="98"/>
      <c r="Y8" s="98"/>
    </row>
    <row r="9" spans="1:26" x14ac:dyDescent="0.2">
      <c r="A9" s="11"/>
      <c r="B9" s="11"/>
      <c r="C9" s="11"/>
      <c r="D9" s="11"/>
      <c r="E9" s="11"/>
      <c r="F9" s="11"/>
      <c r="G9" s="11"/>
      <c r="H9" s="11"/>
      <c r="I9" s="11"/>
      <c r="J9" s="11"/>
      <c r="K9" s="11"/>
      <c r="L9" s="11"/>
      <c r="M9" s="11"/>
      <c r="N9" s="11"/>
      <c r="O9" s="11"/>
      <c r="P9" s="11"/>
      <c r="Q9" s="11"/>
      <c r="R9" s="11"/>
      <c r="S9" s="11"/>
      <c r="T9" s="11"/>
      <c r="U9" s="11"/>
      <c r="V9" s="11"/>
      <c r="W9" s="11"/>
      <c r="X9" s="11"/>
      <c r="Y9" s="11"/>
    </row>
    <row r="10" spans="1:2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6" x14ac:dyDescent="0.2">
      <c r="A11" s="301"/>
      <c r="B11" s="14"/>
      <c r="C11" s="22" t="s">
        <v>678</v>
      </c>
      <c r="D11" s="14"/>
      <c r="E11" s="14"/>
      <c r="F11" s="22"/>
      <c r="G11" s="22"/>
      <c r="H11" s="22"/>
      <c r="I11" s="22"/>
      <c r="J11" s="22"/>
      <c r="K11" s="22"/>
      <c r="L11" s="22"/>
      <c r="M11" s="22"/>
      <c r="N11" s="22"/>
      <c r="O11" s="22"/>
      <c r="P11" s="22"/>
      <c r="Q11" s="22"/>
      <c r="R11" s="22"/>
      <c r="S11" s="18"/>
      <c r="T11" s="18"/>
      <c r="U11" s="19"/>
      <c r="V11" s="19"/>
      <c r="W11" s="18"/>
      <c r="X11" s="18"/>
      <c r="Y11" s="19"/>
    </row>
    <row r="12" spans="1:26" x14ac:dyDescent="0.2">
      <c r="A12" s="301"/>
      <c r="B12" s="14"/>
      <c r="C12" s="22" t="s">
        <v>56</v>
      </c>
      <c r="D12" s="14"/>
      <c r="E12" s="14"/>
      <c r="F12" s="22"/>
      <c r="G12" s="22"/>
      <c r="H12" s="22"/>
      <c r="I12" s="22"/>
      <c r="J12" s="22"/>
      <c r="K12" s="22"/>
      <c r="L12" s="22"/>
      <c r="M12" s="22"/>
      <c r="N12" s="22"/>
      <c r="O12" s="22"/>
      <c r="P12" s="68"/>
      <c r="Q12" s="68"/>
      <c r="R12" s="22"/>
      <c r="S12" s="18"/>
      <c r="T12" s="18"/>
      <c r="U12" s="19"/>
      <c r="V12" s="19"/>
      <c r="W12" s="18"/>
      <c r="X12" s="18"/>
      <c r="Y12" s="19"/>
    </row>
    <row r="13" spans="1:26" x14ac:dyDescent="0.2">
      <c r="A13" s="301"/>
      <c r="B13" s="14"/>
      <c r="C13" s="22"/>
      <c r="D13" s="14"/>
      <c r="E13" s="14"/>
      <c r="F13" s="22"/>
      <c r="G13" s="22"/>
      <c r="H13" s="22"/>
      <c r="I13" s="22"/>
      <c r="J13" s="22"/>
      <c r="K13" s="22"/>
      <c r="L13" s="22"/>
      <c r="M13" s="22"/>
      <c r="N13" s="22"/>
      <c r="O13" s="22"/>
      <c r="P13" s="68"/>
      <c r="Q13" s="68"/>
      <c r="R13" s="22"/>
      <c r="S13" s="18"/>
      <c r="T13" s="18"/>
      <c r="U13" s="19"/>
      <c r="V13" s="19"/>
      <c r="W13" s="18"/>
      <c r="X13" s="18"/>
      <c r="Y13" s="19"/>
    </row>
    <row r="14" spans="1:26" x14ac:dyDescent="0.2">
      <c r="A14" s="301"/>
      <c r="B14" s="14"/>
      <c r="C14" s="173" t="s">
        <v>178</v>
      </c>
      <c r="D14" s="14"/>
      <c r="E14" s="14"/>
      <c r="F14" s="22"/>
      <c r="G14" s="22"/>
      <c r="H14" s="22"/>
      <c r="I14" s="22"/>
      <c r="J14" s="22"/>
      <c r="K14" s="22"/>
      <c r="L14" s="22"/>
      <c r="M14" s="22"/>
      <c r="N14" s="22"/>
      <c r="O14" s="22"/>
      <c r="P14" s="68"/>
      <c r="Q14" s="68"/>
      <c r="R14" s="22"/>
      <c r="S14" s="18"/>
      <c r="T14" s="18"/>
      <c r="U14" s="19"/>
      <c r="V14" s="19"/>
      <c r="W14" s="18"/>
      <c r="X14" s="18"/>
      <c r="Y14" s="19"/>
    </row>
    <row r="15" spans="1:26" x14ac:dyDescent="0.2">
      <c r="A15" s="301"/>
      <c r="B15" s="14"/>
      <c r="C15" s="22"/>
      <c r="D15" s="14"/>
      <c r="E15" s="14"/>
      <c r="F15" s="22"/>
      <c r="G15" s="22"/>
      <c r="H15" s="22"/>
      <c r="I15" s="22"/>
      <c r="J15" s="22"/>
      <c r="K15" s="22"/>
      <c r="L15" s="22"/>
      <c r="M15" s="22"/>
      <c r="N15" s="22"/>
      <c r="O15" s="22"/>
      <c r="P15" s="68"/>
      <c r="Q15" s="68"/>
      <c r="R15" s="22"/>
      <c r="S15" s="18"/>
      <c r="T15" s="18"/>
      <c r="U15" s="19"/>
      <c r="V15" s="19"/>
      <c r="W15" s="18"/>
      <c r="X15" s="18"/>
      <c r="Y15" s="19"/>
    </row>
    <row r="16" spans="1:26" x14ac:dyDescent="0.2">
      <c r="A16" s="301"/>
      <c r="B16" s="52" t="s">
        <v>737</v>
      </c>
      <c r="C16" s="52" t="s">
        <v>469</v>
      </c>
      <c r="D16" s="52">
        <v>9811</v>
      </c>
      <c r="E16" s="56" t="s">
        <v>102</v>
      </c>
      <c r="F16" s="35">
        <v>0</v>
      </c>
      <c r="G16" s="35"/>
      <c r="H16" s="35">
        <f>SUM(F16:G16)</f>
        <v>0</v>
      </c>
      <c r="I16" s="52"/>
      <c r="J16" s="52"/>
      <c r="K16" s="52"/>
      <c r="L16" s="52"/>
      <c r="M16" s="52"/>
      <c r="N16" s="52"/>
      <c r="O16" s="52"/>
      <c r="P16" s="75"/>
      <c r="Q16" s="75"/>
      <c r="R16" s="52"/>
      <c r="S16" s="35">
        <f>F16+J16+M16</f>
        <v>0</v>
      </c>
      <c r="T16" s="35"/>
      <c r="U16" s="35">
        <f>SUM(S16:T16)</f>
        <v>0</v>
      </c>
      <c r="V16" s="35"/>
      <c r="W16" s="18"/>
      <c r="X16" s="18"/>
      <c r="Y16" s="19"/>
    </row>
    <row r="17" spans="1:25" x14ac:dyDescent="0.2">
      <c r="A17" s="301"/>
      <c r="B17" s="81"/>
      <c r="C17" s="81" t="s">
        <v>470</v>
      </c>
      <c r="D17" s="81"/>
      <c r="E17" s="83"/>
      <c r="F17" s="71">
        <f>SUM(F16)</f>
        <v>0</v>
      </c>
      <c r="G17" s="71"/>
      <c r="H17" s="71">
        <f>SUM(H16)</f>
        <v>0</v>
      </c>
      <c r="I17" s="81"/>
      <c r="J17" s="71">
        <f>SUM(J16)</f>
        <v>0</v>
      </c>
      <c r="K17" s="81"/>
      <c r="L17" s="81"/>
      <c r="M17" s="71">
        <f>SUM(M16)</f>
        <v>0</v>
      </c>
      <c r="N17" s="81"/>
      <c r="O17" s="81"/>
      <c r="P17" s="68"/>
      <c r="Q17" s="68"/>
      <c r="R17" s="81"/>
      <c r="S17" s="71">
        <f>SUM(S16)</f>
        <v>0</v>
      </c>
      <c r="T17" s="71"/>
      <c r="U17" s="71">
        <f>SUM(U16)</f>
        <v>0</v>
      </c>
      <c r="V17" s="71"/>
      <c r="W17" s="18"/>
      <c r="X17" s="18"/>
      <c r="Y17" s="19"/>
    </row>
    <row r="18" spans="1:25" x14ac:dyDescent="0.2">
      <c r="A18" s="301"/>
      <c r="B18" s="95"/>
      <c r="C18" s="22"/>
      <c r="D18" s="95"/>
      <c r="E18" s="95"/>
      <c r="F18" s="100"/>
      <c r="G18" s="100"/>
      <c r="H18" s="101"/>
      <c r="I18" s="22"/>
      <c r="J18" s="22"/>
      <c r="K18" s="22"/>
      <c r="L18" s="22"/>
      <c r="M18" s="22"/>
      <c r="N18" s="22"/>
      <c r="O18" s="22"/>
      <c r="P18" s="68"/>
      <c r="Q18" s="68"/>
      <c r="R18" s="22"/>
      <c r="S18" s="100"/>
      <c r="T18" s="100"/>
      <c r="U18" s="101"/>
      <c r="V18" s="101"/>
      <c r="W18" s="18"/>
      <c r="X18" s="18"/>
      <c r="Y18" s="19"/>
    </row>
    <row r="19" spans="1:25" x14ac:dyDescent="0.2">
      <c r="A19" s="301"/>
      <c r="B19" s="304" t="s">
        <v>749</v>
      </c>
      <c r="C19" s="173" t="s">
        <v>171</v>
      </c>
      <c r="D19" s="52"/>
      <c r="E19" s="143"/>
      <c r="F19" s="35"/>
      <c r="G19" s="35"/>
      <c r="H19" s="35"/>
      <c r="I19" s="81"/>
      <c r="J19" s="81"/>
      <c r="K19" s="81"/>
      <c r="L19" s="81"/>
      <c r="M19" s="81"/>
      <c r="N19" s="81"/>
      <c r="O19" s="81"/>
      <c r="P19" s="68"/>
      <c r="Q19" s="68"/>
      <c r="R19" s="81"/>
      <c r="S19" s="35"/>
      <c r="T19" s="35"/>
      <c r="U19" s="35"/>
      <c r="V19" s="35"/>
      <c r="W19" s="33"/>
      <c r="X19" s="33"/>
      <c r="Y19" s="33"/>
    </row>
    <row r="20" spans="1:25" x14ac:dyDescent="0.2">
      <c r="A20" s="301"/>
      <c r="B20" s="52"/>
      <c r="C20" s="52"/>
      <c r="D20" s="52"/>
      <c r="E20" s="52"/>
      <c r="F20" s="35"/>
      <c r="G20" s="35"/>
      <c r="H20" s="35"/>
      <c r="I20" s="52"/>
      <c r="J20" s="52"/>
      <c r="K20" s="52"/>
      <c r="L20" s="52"/>
      <c r="M20" s="52"/>
      <c r="N20" s="52"/>
      <c r="O20" s="52"/>
      <c r="P20" s="75"/>
      <c r="Q20" s="75"/>
      <c r="R20" s="52"/>
      <c r="S20" s="35"/>
      <c r="T20" s="35"/>
      <c r="U20" s="35"/>
      <c r="V20" s="35"/>
      <c r="W20" s="35"/>
      <c r="X20" s="35"/>
      <c r="Y20" s="33"/>
    </row>
    <row r="21" spans="1:25" x14ac:dyDescent="0.2">
      <c r="A21" s="301" t="s">
        <v>199</v>
      </c>
      <c r="B21" s="52" t="s">
        <v>679</v>
      </c>
      <c r="C21" s="52" t="s">
        <v>169</v>
      </c>
      <c r="D21" s="52">
        <v>9121906</v>
      </c>
      <c r="E21" s="56" t="s">
        <v>266</v>
      </c>
      <c r="F21" s="35"/>
      <c r="G21" s="35"/>
      <c r="H21" s="35">
        <f>SUM(F21:G21)</f>
        <v>0</v>
      </c>
      <c r="I21" s="52"/>
      <c r="J21" s="52"/>
      <c r="K21" s="52"/>
      <c r="L21" s="52"/>
      <c r="M21" s="52"/>
      <c r="N21" s="52"/>
      <c r="O21" s="52"/>
      <c r="P21" s="75"/>
      <c r="Q21" s="75"/>
      <c r="R21" s="52"/>
      <c r="S21" s="35">
        <f>F21+J21+M21+P21</f>
        <v>0</v>
      </c>
      <c r="T21" s="35"/>
      <c r="U21" s="35">
        <f>SUM(S21:T21)</f>
        <v>0</v>
      </c>
      <c r="V21" s="35"/>
      <c r="W21" s="35"/>
      <c r="X21" s="35"/>
      <c r="Y21" s="33">
        <f>SUM(W21:X21)</f>
        <v>0</v>
      </c>
    </row>
    <row r="22" spans="1:25" x14ac:dyDescent="0.2">
      <c r="A22" s="301"/>
      <c r="B22" s="52"/>
      <c r="C22" s="52"/>
      <c r="D22" s="52"/>
      <c r="E22" s="56"/>
      <c r="F22" s="35"/>
      <c r="G22" s="35"/>
      <c r="H22" s="35"/>
      <c r="I22" s="52"/>
      <c r="J22" s="52"/>
      <c r="K22" s="52"/>
      <c r="L22" s="52"/>
      <c r="M22" s="52"/>
      <c r="N22" s="52"/>
      <c r="O22" s="52"/>
      <c r="P22" s="75"/>
      <c r="Q22" s="75"/>
      <c r="R22" s="52"/>
      <c r="S22" s="35"/>
      <c r="T22" s="35"/>
      <c r="U22" s="35"/>
      <c r="V22" s="35"/>
      <c r="W22" s="35"/>
      <c r="X22" s="35"/>
      <c r="Y22" s="33"/>
    </row>
    <row r="23" spans="1:25" x14ac:dyDescent="0.2">
      <c r="A23" s="301"/>
      <c r="B23" s="81"/>
      <c r="C23" s="81" t="s">
        <v>377</v>
      </c>
      <c r="D23" s="81"/>
      <c r="E23" s="83"/>
      <c r="F23" s="68">
        <f>SUM(F21)</f>
        <v>0</v>
      </c>
      <c r="G23" s="68"/>
      <c r="H23" s="68">
        <f>SUM(H21)</f>
        <v>0</v>
      </c>
      <c r="I23" s="81"/>
      <c r="J23" s="68">
        <f>SUM(J21)</f>
        <v>0</v>
      </c>
      <c r="K23" s="81"/>
      <c r="L23" s="81"/>
      <c r="M23" s="68">
        <f>SUM(M21)</f>
        <v>0</v>
      </c>
      <c r="N23" s="68"/>
      <c r="O23" s="68"/>
      <c r="P23" s="68">
        <f>SUM(P21)</f>
        <v>0</v>
      </c>
      <c r="Q23" s="68">
        <f>SUM(Q21)</f>
        <v>0</v>
      </c>
      <c r="R23" s="81"/>
      <c r="S23" s="68">
        <f>SUM(S21)</f>
        <v>0</v>
      </c>
      <c r="T23" s="68"/>
      <c r="U23" s="68">
        <f>SUM(U21)</f>
        <v>0</v>
      </c>
      <c r="V23" s="68"/>
      <c r="W23" s="68">
        <f>SUM(W21)</f>
        <v>0</v>
      </c>
      <c r="X23" s="68">
        <f>SUM(X21)</f>
        <v>0</v>
      </c>
      <c r="Y23" s="68">
        <f>SUM(Y21)</f>
        <v>0</v>
      </c>
    </row>
    <row r="24" spans="1:25" x14ac:dyDescent="0.2">
      <c r="A24" s="301"/>
      <c r="B24" s="81"/>
      <c r="C24" s="81"/>
      <c r="D24" s="81"/>
      <c r="E24" s="83"/>
      <c r="F24" s="68"/>
      <c r="G24" s="68"/>
      <c r="H24" s="68"/>
      <c r="I24" s="81"/>
      <c r="J24" s="81"/>
      <c r="K24" s="81"/>
      <c r="L24" s="81"/>
      <c r="M24" s="81"/>
      <c r="N24" s="81"/>
      <c r="O24" s="81"/>
      <c r="P24" s="68"/>
      <c r="Q24" s="68"/>
      <c r="R24" s="81"/>
      <c r="S24" s="68"/>
      <c r="T24" s="68"/>
      <c r="U24" s="68"/>
      <c r="V24" s="68"/>
      <c r="W24" s="68"/>
      <c r="X24" s="68"/>
      <c r="Y24" s="68"/>
    </row>
    <row r="25" spans="1:25" ht="12.75" customHeight="1" x14ac:dyDescent="0.2">
      <c r="A25" s="301"/>
      <c r="B25" s="65" t="s">
        <v>548</v>
      </c>
      <c r="C25" s="65" t="s">
        <v>560</v>
      </c>
      <c r="D25" s="65">
        <v>9141221</v>
      </c>
      <c r="E25" s="64" t="s">
        <v>561</v>
      </c>
      <c r="F25" s="145"/>
      <c r="G25" s="145"/>
      <c r="H25" s="145">
        <f>SUM(F25:G25)</f>
        <v>0</v>
      </c>
      <c r="I25" s="65"/>
      <c r="J25" s="65"/>
      <c r="K25" s="65"/>
      <c r="L25" s="65"/>
      <c r="M25" s="175"/>
      <c r="N25" s="65"/>
      <c r="O25" s="65"/>
      <c r="P25" s="145"/>
      <c r="Q25" s="145"/>
      <c r="R25" s="65"/>
      <c r="S25" s="145">
        <f>F25+J25+M25</f>
        <v>0</v>
      </c>
      <c r="T25" s="145"/>
      <c r="U25" s="145">
        <f>SUM(S25:T25)</f>
        <v>0</v>
      </c>
      <c r="V25" s="68"/>
      <c r="W25" s="68"/>
      <c r="X25" s="68"/>
      <c r="Y25" s="68"/>
    </row>
    <row r="26" spans="1:25" ht="12.75" customHeight="1" x14ac:dyDescent="0.2">
      <c r="A26" s="301"/>
      <c r="B26" s="65"/>
      <c r="C26" s="81" t="s">
        <v>109</v>
      </c>
      <c r="D26" s="81"/>
      <c r="E26" s="64"/>
      <c r="F26" s="68">
        <f>SUM(F24:F25)</f>
        <v>0</v>
      </c>
      <c r="G26" s="68"/>
      <c r="H26" s="68">
        <f>SUM(H24:H25)</f>
        <v>0</v>
      </c>
      <c r="I26" s="68"/>
      <c r="J26" s="68">
        <f>SUM(J24:J25)</f>
        <v>0</v>
      </c>
      <c r="K26" s="68">
        <f>SUM(K24:K25)</f>
        <v>0</v>
      </c>
      <c r="L26" s="68"/>
      <c r="M26" s="68">
        <f>SUM(M24:M25)</f>
        <v>0</v>
      </c>
      <c r="N26" s="68">
        <f>SUM(N24:N25)</f>
        <v>0</v>
      </c>
      <c r="O26" s="68"/>
      <c r="P26" s="68">
        <f>SUM(P24:P25)</f>
        <v>0</v>
      </c>
      <c r="Q26" s="68">
        <f>SUM(Q24:Q25)</f>
        <v>0</v>
      </c>
      <c r="R26" s="81"/>
      <c r="S26" s="68">
        <f>SUM(S24:S25)</f>
        <v>0</v>
      </c>
      <c r="T26" s="68"/>
      <c r="U26" s="68">
        <f>SUM(U24:U25)</f>
        <v>0</v>
      </c>
      <c r="V26" s="68"/>
      <c r="W26" s="68"/>
      <c r="X26" s="68"/>
      <c r="Y26" s="68"/>
    </row>
    <row r="27" spans="1:25" ht="12.75" customHeight="1" x14ac:dyDescent="0.2">
      <c r="A27" s="301"/>
      <c r="B27" s="81"/>
      <c r="C27" s="81"/>
      <c r="D27" s="81"/>
      <c r="E27" s="83"/>
      <c r="F27" s="68"/>
      <c r="G27" s="68"/>
      <c r="H27" s="68"/>
      <c r="I27" s="81"/>
      <c r="J27" s="81"/>
      <c r="K27" s="81"/>
      <c r="L27" s="81"/>
      <c r="M27" s="81"/>
      <c r="N27" s="81"/>
      <c r="O27" s="81"/>
      <c r="P27" s="68"/>
      <c r="Q27" s="68"/>
      <c r="R27" s="81"/>
      <c r="S27" s="68"/>
      <c r="T27" s="68"/>
      <c r="U27" s="68"/>
      <c r="V27" s="68"/>
      <c r="W27" s="68"/>
      <c r="X27" s="68"/>
      <c r="Y27" s="68"/>
    </row>
    <row r="28" spans="1:25" x14ac:dyDescent="0.2">
      <c r="A28" s="301" t="s">
        <v>199</v>
      </c>
      <c r="B28" s="52" t="s">
        <v>741</v>
      </c>
      <c r="C28" s="52" t="s">
        <v>160</v>
      </c>
      <c r="D28" s="52">
        <v>91913</v>
      </c>
      <c r="E28" s="56" t="s">
        <v>740</v>
      </c>
      <c r="F28" s="68"/>
      <c r="G28" s="75"/>
      <c r="H28" s="75">
        <f>SUM(F28:G28)</f>
        <v>0</v>
      </c>
      <c r="I28" s="52"/>
      <c r="J28" s="52"/>
      <c r="K28" s="52"/>
      <c r="L28" s="52"/>
      <c r="M28" s="52"/>
      <c r="N28" s="52"/>
      <c r="O28" s="52"/>
      <c r="P28" s="75"/>
      <c r="Q28" s="75"/>
      <c r="R28" s="52"/>
      <c r="S28" s="68"/>
      <c r="T28" s="75">
        <f>G28+K28+N28+Q28</f>
        <v>0</v>
      </c>
      <c r="U28" s="75">
        <f>SUM(S28:T28)</f>
        <v>0</v>
      </c>
      <c r="V28" s="75"/>
      <c r="W28" s="68"/>
      <c r="X28" s="145"/>
      <c r="Y28" s="33">
        <f>SUM(W28:X28)</f>
        <v>0</v>
      </c>
    </row>
    <row r="29" spans="1:25" x14ac:dyDescent="0.2">
      <c r="A29" s="301"/>
      <c r="B29" s="65" t="s">
        <v>741</v>
      </c>
      <c r="C29" s="134" t="s">
        <v>663</v>
      </c>
      <c r="D29" s="65">
        <v>919131</v>
      </c>
      <c r="E29" s="64" t="s">
        <v>740</v>
      </c>
      <c r="F29" s="75"/>
      <c r="G29" s="145"/>
      <c r="H29" s="66">
        <f>SUM(G29)</f>
        <v>0</v>
      </c>
      <c r="I29" s="52"/>
      <c r="J29" s="52"/>
      <c r="K29" s="52"/>
      <c r="L29" s="52"/>
      <c r="M29" s="52"/>
      <c r="N29" s="144"/>
      <c r="O29" s="52"/>
      <c r="P29" s="75"/>
      <c r="Q29" s="75"/>
      <c r="R29" s="52"/>
      <c r="S29" s="75"/>
      <c r="T29" s="66">
        <f>G29+K29+N29+Q29</f>
        <v>0</v>
      </c>
      <c r="U29" s="66">
        <f>SUM(T29)</f>
        <v>0</v>
      </c>
      <c r="V29" s="75"/>
      <c r="W29" s="68"/>
      <c r="X29" s="145"/>
      <c r="Y29" s="34"/>
    </row>
    <row r="30" spans="1:25" x14ac:dyDescent="0.2">
      <c r="A30" s="301"/>
      <c r="B30" s="52"/>
      <c r="C30" s="65"/>
      <c r="D30" s="52"/>
      <c r="E30" s="56"/>
      <c r="F30" s="35"/>
      <c r="G30" s="66"/>
      <c r="H30" s="66"/>
      <c r="I30" s="65"/>
      <c r="J30" s="65"/>
      <c r="K30" s="65"/>
      <c r="L30" s="65"/>
      <c r="M30" s="65"/>
      <c r="N30" s="65"/>
      <c r="O30" s="65"/>
      <c r="P30" s="145"/>
      <c r="Q30" s="145"/>
      <c r="R30" s="65"/>
      <c r="S30" s="35"/>
      <c r="T30" s="66"/>
      <c r="U30" s="66"/>
      <c r="V30" s="66"/>
      <c r="W30" s="68"/>
      <c r="X30" s="68"/>
      <c r="Y30" s="146"/>
    </row>
    <row r="31" spans="1:25" x14ac:dyDescent="0.2">
      <c r="A31" s="301"/>
      <c r="B31" s="81"/>
      <c r="C31" s="81" t="s">
        <v>717</v>
      </c>
      <c r="D31" s="81"/>
      <c r="E31" s="83"/>
      <c r="F31" s="68"/>
      <c r="G31" s="68">
        <f>SUM(G28:G30)</f>
        <v>0</v>
      </c>
      <c r="H31" s="68">
        <f>SUM(H28:H30)</f>
        <v>0</v>
      </c>
      <c r="I31" s="81"/>
      <c r="J31" s="81"/>
      <c r="K31" s="68">
        <f>SUM(K28:K30)</f>
        <v>0</v>
      </c>
      <c r="L31" s="81"/>
      <c r="M31" s="81"/>
      <c r="N31" s="68">
        <f>SUM(N28:N30)</f>
        <v>0</v>
      </c>
      <c r="O31" s="68"/>
      <c r="P31" s="68">
        <f>SUM(P28:P30)</f>
        <v>0</v>
      </c>
      <c r="Q31" s="68">
        <f>SUM(Q28:Q30)</f>
        <v>0</v>
      </c>
      <c r="R31" s="81"/>
      <c r="S31" s="68"/>
      <c r="T31" s="68">
        <f>SUM(T28:T30)</f>
        <v>0</v>
      </c>
      <c r="U31" s="68">
        <f>SUM(U28:U30)</f>
        <v>0</v>
      </c>
      <c r="V31" s="68"/>
      <c r="W31" s="68"/>
      <c r="X31" s="68">
        <f>SUM(X28:X30)</f>
        <v>0</v>
      </c>
      <c r="Y31" s="68">
        <f>SUM(Y28:Y30)</f>
        <v>0</v>
      </c>
    </row>
    <row r="32" spans="1:25" x14ac:dyDescent="0.2">
      <c r="A32" s="301"/>
      <c r="B32" s="81"/>
      <c r="C32" s="81"/>
      <c r="D32" s="81"/>
      <c r="E32" s="83"/>
      <c r="F32" s="68"/>
      <c r="G32" s="68"/>
      <c r="H32" s="146"/>
      <c r="I32" s="81"/>
      <c r="J32" s="81"/>
      <c r="K32" s="68"/>
      <c r="L32" s="81"/>
      <c r="M32" s="81"/>
      <c r="N32" s="68"/>
      <c r="O32" s="68"/>
      <c r="P32" s="68"/>
      <c r="Q32" s="68"/>
      <c r="R32" s="81"/>
      <c r="S32" s="68"/>
      <c r="T32" s="68"/>
      <c r="U32" s="146"/>
      <c r="V32" s="146"/>
      <c r="W32" s="68"/>
      <c r="X32" s="68"/>
      <c r="Y32" s="146"/>
    </row>
    <row r="33" spans="1:25" x14ac:dyDescent="0.2">
      <c r="A33" s="301"/>
      <c r="B33" s="81"/>
      <c r="C33" s="81"/>
      <c r="D33" s="81"/>
      <c r="E33" s="83"/>
      <c r="F33" s="68"/>
      <c r="G33" s="68"/>
      <c r="H33" s="146"/>
      <c r="I33" s="81"/>
      <c r="J33" s="81"/>
      <c r="K33" s="68"/>
      <c r="L33" s="81"/>
      <c r="M33" s="81"/>
      <c r="N33" s="68"/>
      <c r="O33" s="68"/>
      <c r="P33" s="68"/>
      <c r="Q33" s="68"/>
      <c r="R33" s="81"/>
      <c r="S33" s="68"/>
      <c r="T33" s="68"/>
      <c r="U33" s="146"/>
      <c r="V33" s="146"/>
      <c r="W33" s="68"/>
      <c r="X33" s="68"/>
      <c r="Y33" s="146"/>
    </row>
    <row r="34" spans="1:25" x14ac:dyDescent="0.2">
      <c r="A34" s="301"/>
      <c r="B34" s="81"/>
      <c r="C34" s="81"/>
      <c r="D34" s="81"/>
      <c r="E34" s="83"/>
      <c r="F34" s="68"/>
      <c r="G34" s="68"/>
      <c r="H34" s="146"/>
      <c r="I34" s="81"/>
      <c r="J34" s="81"/>
      <c r="K34" s="68"/>
      <c r="L34" s="81"/>
      <c r="M34" s="81"/>
      <c r="N34" s="68"/>
      <c r="O34" s="68"/>
      <c r="P34" s="68"/>
      <c r="Q34" s="68"/>
      <c r="R34" s="81"/>
      <c r="S34" s="68"/>
      <c r="T34" s="68"/>
      <c r="U34" s="146"/>
      <c r="V34" s="146"/>
      <c r="W34" s="68"/>
      <c r="X34" s="68"/>
      <c r="Y34" s="146"/>
    </row>
    <row r="35" spans="1:25" x14ac:dyDescent="0.2">
      <c r="A35" s="301"/>
      <c r="B35" s="81"/>
      <c r="C35" s="81"/>
      <c r="D35" s="81"/>
      <c r="E35" s="83"/>
      <c r="F35" s="68"/>
      <c r="G35" s="68"/>
      <c r="H35" s="146"/>
      <c r="I35" s="81"/>
      <c r="J35" s="81"/>
      <c r="K35" s="68"/>
      <c r="L35" s="81"/>
      <c r="M35" s="81"/>
      <c r="N35" s="68"/>
      <c r="O35" s="68"/>
      <c r="P35" s="68"/>
      <c r="Q35" s="68"/>
      <c r="R35" s="81"/>
      <c r="S35" s="68"/>
      <c r="T35" s="68"/>
      <c r="U35" s="146"/>
      <c r="V35" s="146"/>
      <c r="W35" s="68"/>
      <c r="X35" s="68"/>
      <c r="Y35" s="146"/>
    </row>
    <row r="36" spans="1:25" x14ac:dyDescent="0.2">
      <c r="A36" s="301"/>
      <c r="B36" s="304" t="s">
        <v>745</v>
      </c>
      <c r="C36" s="22" t="s">
        <v>6</v>
      </c>
      <c r="D36" s="81"/>
      <c r="E36" s="79"/>
      <c r="F36" s="68"/>
      <c r="G36" s="68"/>
      <c r="H36" s="146"/>
      <c r="I36" s="81"/>
      <c r="J36" s="81"/>
      <c r="K36" s="68"/>
      <c r="L36" s="81"/>
      <c r="M36" s="81"/>
      <c r="N36" s="68"/>
      <c r="O36" s="68"/>
      <c r="P36" s="68"/>
      <c r="Q36" s="68"/>
      <c r="R36" s="81"/>
      <c r="S36" s="68"/>
      <c r="T36" s="68"/>
      <c r="U36" s="146"/>
      <c r="V36" s="146"/>
      <c r="W36" s="68"/>
      <c r="X36" s="68"/>
      <c r="Y36" s="146"/>
    </row>
    <row r="37" spans="1:25" x14ac:dyDescent="0.2">
      <c r="A37" s="301"/>
      <c r="B37" s="81"/>
      <c r="C37" s="81"/>
      <c r="D37" s="81"/>
      <c r="E37" s="83"/>
      <c r="F37" s="68"/>
      <c r="G37" s="68"/>
      <c r="H37" s="146"/>
      <c r="I37" s="81"/>
      <c r="J37" s="81"/>
      <c r="K37" s="68"/>
      <c r="L37" s="81"/>
      <c r="M37" s="81"/>
      <c r="N37" s="68"/>
      <c r="O37" s="68"/>
      <c r="P37" s="68"/>
      <c r="Q37" s="68"/>
      <c r="R37" s="81"/>
      <c r="S37" s="68"/>
      <c r="T37" s="68"/>
      <c r="U37" s="146"/>
      <c r="V37" s="146"/>
      <c r="W37" s="68"/>
      <c r="X37" s="68"/>
      <c r="Y37" s="146"/>
    </row>
    <row r="38" spans="1:25" x14ac:dyDescent="0.2">
      <c r="A38" s="307" t="s">
        <v>378</v>
      </c>
      <c r="B38" s="65" t="s">
        <v>477</v>
      </c>
      <c r="C38" s="65" t="s">
        <v>493</v>
      </c>
      <c r="D38" s="65">
        <v>91411211</v>
      </c>
      <c r="E38" s="64" t="s">
        <v>122</v>
      </c>
      <c r="F38" s="68"/>
      <c r="G38" s="68"/>
      <c r="H38" s="146"/>
      <c r="I38" s="81"/>
      <c r="J38" s="81"/>
      <c r="K38" s="68"/>
      <c r="L38" s="81"/>
      <c r="M38" s="137"/>
      <c r="N38" s="137"/>
      <c r="O38" s="68"/>
      <c r="P38" s="68"/>
      <c r="Q38" s="68"/>
      <c r="R38" s="81"/>
      <c r="S38" s="35">
        <f>F38+J38+M38+P38</f>
        <v>0</v>
      </c>
      <c r="T38" s="35"/>
      <c r="U38" s="35">
        <f>SUM(S38:T38)</f>
        <v>0</v>
      </c>
      <c r="V38" s="146"/>
      <c r="W38" s="68"/>
      <c r="X38" s="68"/>
      <c r="Y38" s="146"/>
    </row>
    <row r="39" spans="1:25" x14ac:dyDescent="0.2">
      <c r="A39" s="307" t="s">
        <v>378</v>
      </c>
      <c r="B39" s="65" t="s">
        <v>548</v>
      </c>
      <c r="C39" s="65" t="s">
        <v>165</v>
      </c>
      <c r="D39" s="65">
        <v>91412211</v>
      </c>
      <c r="E39" s="64" t="s">
        <v>122</v>
      </c>
      <c r="F39" s="68"/>
      <c r="G39" s="68"/>
      <c r="H39" s="146"/>
      <c r="I39" s="81"/>
      <c r="J39" s="81"/>
      <c r="K39" s="68"/>
      <c r="L39" s="81"/>
      <c r="M39" s="137"/>
      <c r="N39" s="137"/>
      <c r="O39" s="68"/>
      <c r="P39" s="68"/>
      <c r="Q39" s="68"/>
      <c r="R39" s="81"/>
      <c r="S39" s="35">
        <f>F39+J39+M39+P39</f>
        <v>0</v>
      </c>
      <c r="T39" s="35"/>
      <c r="U39" s="35">
        <f>SUM(S39:T39)</f>
        <v>0</v>
      </c>
      <c r="V39" s="146"/>
      <c r="W39" s="68"/>
      <c r="X39" s="68"/>
      <c r="Y39" s="146"/>
    </row>
    <row r="40" spans="1:25" x14ac:dyDescent="0.2">
      <c r="A40" s="301"/>
      <c r="B40" s="65"/>
      <c r="C40" s="81"/>
      <c r="D40" s="81"/>
      <c r="E40" s="64"/>
      <c r="F40" s="68"/>
      <c r="G40" s="68"/>
      <c r="H40" s="146"/>
      <c r="I40" s="81"/>
      <c r="J40" s="81"/>
      <c r="K40" s="68"/>
      <c r="L40" s="81"/>
      <c r="M40" s="81"/>
      <c r="N40" s="68"/>
      <c r="O40" s="68"/>
      <c r="P40" s="68"/>
      <c r="Q40" s="68"/>
      <c r="R40" s="81"/>
      <c r="S40" s="68"/>
      <c r="T40" s="68"/>
      <c r="U40" s="146"/>
      <c r="V40" s="146"/>
      <c r="W40" s="68"/>
      <c r="X40" s="68"/>
      <c r="Y40" s="146"/>
    </row>
    <row r="41" spans="1:25" x14ac:dyDescent="0.2">
      <c r="A41" s="301"/>
      <c r="B41" s="81"/>
      <c r="C41" s="81" t="s">
        <v>109</v>
      </c>
      <c r="D41" s="81"/>
      <c r="E41" s="83"/>
      <c r="F41" s="186">
        <f>SUM(F38:F40)</f>
        <v>0</v>
      </c>
      <c r="G41" s="68"/>
      <c r="H41" s="186">
        <f>SUM(H38:H40)</f>
        <v>0</v>
      </c>
      <c r="I41" s="81"/>
      <c r="J41" s="186">
        <f>SUM(J38:J40)</f>
        <v>0</v>
      </c>
      <c r="K41" s="68"/>
      <c r="L41" s="81"/>
      <c r="M41" s="186">
        <f>SUM(M38:M40)</f>
        <v>0</v>
      </c>
      <c r="N41" s="186"/>
      <c r="O41" s="68"/>
      <c r="P41" s="68"/>
      <c r="Q41" s="68"/>
      <c r="R41" s="81"/>
      <c r="S41" s="186">
        <f>SUM(S38:S40)</f>
        <v>0</v>
      </c>
      <c r="T41" s="68"/>
      <c r="U41" s="186">
        <f>SUM(U38:U40)</f>
        <v>0</v>
      </c>
      <c r="V41" s="146"/>
      <c r="W41" s="68"/>
      <c r="X41" s="68"/>
      <c r="Y41" s="146"/>
    </row>
    <row r="42" spans="1:25" x14ac:dyDescent="0.2">
      <c r="A42" s="301"/>
      <c r="B42" s="81"/>
      <c r="C42" s="81"/>
      <c r="D42" s="81"/>
      <c r="E42" s="83"/>
      <c r="F42" s="68"/>
      <c r="G42" s="68"/>
      <c r="H42" s="146"/>
      <c r="I42" s="81"/>
      <c r="J42" s="81"/>
      <c r="K42" s="68"/>
      <c r="L42" s="81"/>
      <c r="M42" s="81"/>
      <c r="N42" s="68"/>
      <c r="O42" s="68"/>
      <c r="P42" s="68"/>
      <c r="Q42" s="68"/>
      <c r="R42" s="81"/>
      <c r="S42" s="68"/>
      <c r="T42" s="68"/>
      <c r="U42" s="146"/>
      <c r="V42" s="146"/>
      <c r="W42" s="68"/>
      <c r="X42" s="68"/>
      <c r="Y42" s="146"/>
    </row>
    <row r="43" spans="1:25" x14ac:dyDescent="0.2">
      <c r="A43" s="307" t="s">
        <v>378</v>
      </c>
      <c r="B43" s="65" t="s">
        <v>741</v>
      </c>
      <c r="C43" s="134" t="s">
        <v>663</v>
      </c>
      <c r="D43" s="65">
        <v>91913</v>
      </c>
      <c r="E43" s="64" t="s">
        <v>219</v>
      </c>
      <c r="F43" s="68"/>
      <c r="G43" s="68"/>
      <c r="H43" s="146"/>
      <c r="I43" s="81"/>
      <c r="J43" s="81"/>
      <c r="K43" s="68"/>
      <c r="L43" s="81"/>
      <c r="M43" s="137"/>
      <c r="N43" s="137"/>
      <c r="O43" s="68"/>
      <c r="P43" s="68"/>
      <c r="Q43" s="68"/>
      <c r="R43" s="81"/>
      <c r="S43" s="68"/>
      <c r="T43" s="75">
        <f>G43+K43+N43+Q43</f>
        <v>0</v>
      </c>
      <c r="U43" s="75">
        <f>SUM(S43:T43)</f>
        <v>0</v>
      </c>
      <c r="V43" s="146"/>
      <c r="W43" s="68"/>
      <c r="X43" s="68"/>
      <c r="Y43" s="146"/>
    </row>
    <row r="44" spans="1:25" x14ac:dyDescent="0.2">
      <c r="A44" s="301"/>
      <c r="B44" s="65"/>
      <c r="C44" s="134"/>
      <c r="D44" s="65"/>
      <c r="E44" s="64"/>
      <c r="F44" s="68"/>
      <c r="G44" s="68"/>
      <c r="H44" s="146"/>
      <c r="I44" s="81"/>
      <c r="J44" s="81"/>
      <c r="K44" s="68"/>
      <c r="L44" s="81"/>
      <c r="M44" s="81"/>
      <c r="N44" s="68"/>
      <c r="O44" s="68"/>
      <c r="P44" s="68"/>
      <c r="Q44" s="68"/>
      <c r="R44" s="81"/>
      <c r="S44" s="68"/>
      <c r="T44" s="68"/>
      <c r="U44" s="146"/>
      <c r="V44" s="146"/>
      <c r="W44" s="68"/>
      <c r="X44" s="68"/>
      <c r="Y44" s="146"/>
    </row>
    <row r="45" spans="1:25" x14ac:dyDescent="0.2">
      <c r="A45" s="301"/>
      <c r="B45" s="81"/>
      <c r="C45" s="81" t="s">
        <v>717</v>
      </c>
      <c r="D45" s="81"/>
      <c r="E45" s="83"/>
      <c r="F45" s="68"/>
      <c r="G45" s="186">
        <f>SUM(G43:G44)</f>
        <v>0</v>
      </c>
      <c r="H45" s="186">
        <f>SUM(H43:H44)</f>
        <v>0</v>
      </c>
      <c r="I45" s="81"/>
      <c r="J45" s="81"/>
      <c r="K45" s="68"/>
      <c r="L45" s="81"/>
      <c r="M45" s="81"/>
      <c r="N45" s="186">
        <f>SUM(N43:N44)</f>
        <v>0</v>
      </c>
      <c r="O45" s="68"/>
      <c r="P45" s="68"/>
      <c r="Q45" s="68"/>
      <c r="R45" s="81"/>
      <c r="S45" s="186"/>
      <c r="T45" s="186">
        <f>SUM(T43:T44)</f>
        <v>0</v>
      </c>
      <c r="U45" s="186">
        <f>SUM(U43:U44)</f>
        <v>0</v>
      </c>
      <c r="V45" s="146"/>
      <c r="W45" s="68"/>
      <c r="X45" s="68"/>
      <c r="Y45" s="146"/>
    </row>
    <row r="46" spans="1:25" hidden="1" x14ac:dyDescent="0.2">
      <c r="A46" s="301"/>
      <c r="B46" s="52" t="s">
        <v>737</v>
      </c>
      <c r="C46" s="52" t="s">
        <v>704</v>
      </c>
      <c r="D46" s="52">
        <v>9811</v>
      </c>
      <c r="E46" s="56" t="s">
        <v>102</v>
      </c>
      <c r="F46" s="35"/>
      <c r="G46" s="35"/>
      <c r="H46" s="35">
        <f>SUM(F46:G46)</f>
        <v>0</v>
      </c>
      <c r="I46" s="52"/>
      <c r="J46" s="52"/>
      <c r="K46" s="52"/>
      <c r="L46" s="52"/>
      <c r="M46" s="137"/>
      <c r="N46" s="52"/>
      <c r="O46" s="52"/>
      <c r="P46" s="75"/>
      <c r="Q46" s="75"/>
      <c r="R46" s="52"/>
      <c r="S46" s="35">
        <f>F46+J46+M46+P46</f>
        <v>0</v>
      </c>
      <c r="T46" s="35"/>
      <c r="U46" s="35">
        <f>SUM(S46:T46)</f>
        <v>0</v>
      </c>
      <c r="V46" s="35"/>
      <c r="W46" s="68"/>
      <c r="X46" s="68"/>
      <c r="Y46" s="146"/>
    </row>
    <row r="47" spans="1:25" hidden="1" x14ac:dyDescent="0.2">
      <c r="A47" s="301"/>
      <c r="B47" s="52"/>
      <c r="C47" s="52"/>
      <c r="D47" s="52"/>
      <c r="E47" s="56"/>
      <c r="F47" s="35"/>
      <c r="G47" s="35"/>
      <c r="H47" s="35"/>
      <c r="I47" s="52"/>
      <c r="J47" s="52"/>
      <c r="K47" s="52"/>
      <c r="L47" s="52"/>
      <c r="M47" s="137"/>
      <c r="N47" s="52"/>
      <c r="O47" s="52"/>
      <c r="P47" s="75"/>
      <c r="Q47" s="75"/>
      <c r="R47" s="52"/>
      <c r="S47" s="35"/>
      <c r="T47" s="35"/>
      <c r="U47" s="35"/>
      <c r="V47" s="35"/>
      <c r="W47" s="68"/>
      <c r="X47" s="68"/>
      <c r="Y47" s="146"/>
    </row>
    <row r="48" spans="1:25" hidden="1" x14ac:dyDescent="0.2">
      <c r="A48" s="301"/>
      <c r="B48" s="28"/>
      <c r="C48" s="81" t="s">
        <v>470</v>
      </c>
      <c r="D48" s="28"/>
      <c r="E48" s="57"/>
      <c r="F48" s="93">
        <f>SUM(F46)</f>
        <v>0</v>
      </c>
      <c r="G48" s="93"/>
      <c r="H48" s="93">
        <f>SUM(H46)</f>
        <v>0</v>
      </c>
      <c r="I48" s="81"/>
      <c r="J48" s="93">
        <f>SUM(J46)</f>
        <v>0</v>
      </c>
      <c r="K48" s="81"/>
      <c r="L48" s="81"/>
      <c r="M48" s="93">
        <f>SUM(M46)</f>
        <v>0</v>
      </c>
      <c r="N48" s="81"/>
      <c r="O48" s="81"/>
      <c r="P48" s="68"/>
      <c r="Q48" s="68"/>
      <c r="R48" s="81"/>
      <c r="S48" s="93">
        <f>SUM(S46)</f>
        <v>0</v>
      </c>
      <c r="T48" s="93"/>
      <c r="U48" s="93">
        <f>SUM(U46)</f>
        <v>0</v>
      </c>
      <c r="V48" s="93"/>
      <c r="W48" s="93">
        <f>SUM(W46)</f>
        <v>0</v>
      </c>
      <c r="X48" s="93"/>
      <c r="Y48" s="93">
        <f>SUM(Y46)</f>
        <v>0</v>
      </c>
    </row>
    <row r="49" spans="1:25" x14ac:dyDescent="0.2">
      <c r="A49" s="301"/>
      <c r="B49" s="81"/>
      <c r="C49" s="81"/>
      <c r="D49" s="81"/>
      <c r="E49" s="83"/>
      <c r="F49" s="68"/>
      <c r="G49" s="68"/>
      <c r="H49" s="146"/>
      <c r="I49" s="81"/>
      <c r="J49" s="81"/>
      <c r="K49" s="68"/>
      <c r="L49" s="81"/>
      <c r="M49" s="81"/>
      <c r="N49" s="68"/>
      <c r="O49" s="81"/>
      <c r="P49" s="68"/>
      <c r="Q49" s="68"/>
      <c r="R49" s="81"/>
      <c r="S49" s="68"/>
      <c r="T49" s="68"/>
      <c r="U49" s="146"/>
      <c r="V49" s="146"/>
      <c r="W49" s="68"/>
      <c r="X49" s="68"/>
      <c r="Y49" s="146"/>
    </row>
    <row r="50" spans="1:25" x14ac:dyDescent="0.2">
      <c r="A50" s="301"/>
      <c r="B50" s="81"/>
      <c r="C50" s="81"/>
      <c r="D50" s="81"/>
      <c r="E50" s="83"/>
      <c r="F50" s="68"/>
      <c r="G50" s="68"/>
      <c r="H50" s="146"/>
      <c r="I50" s="81"/>
      <c r="J50" s="81"/>
      <c r="K50" s="81"/>
      <c r="L50" s="81"/>
      <c r="M50" s="81"/>
      <c r="N50" s="81"/>
      <c r="O50" s="81"/>
      <c r="P50" s="68"/>
      <c r="Q50" s="68"/>
      <c r="R50" s="81"/>
      <c r="S50" s="68"/>
      <c r="T50" s="68"/>
      <c r="U50" s="146"/>
      <c r="V50" s="146"/>
      <c r="W50" s="68"/>
      <c r="X50" s="68"/>
      <c r="Y50" s="146"/>
    </row>
    <row r="51" spans="1:25" hidden="1" x14ac:dyDescent="0.2">
      <c r="A51" s="301"/>
      <c r="B51" s="81"/>
      <c r="C51" s="22" t="s">
        <v>539</v>
      </c>
      <c r="D51" s="81"/>
      <c r="E51" s="83"/>
      <c r="F51" s="68"/>
      <c r="G51" s="68"/>
      <c r="H51" s="146"/>
      <c r="I51" s="22"/>
      <c r="J51" s="22"/>
      <c r="K51" s="22"/>
      <c r="L51" s="22"/>
      <c r="M51" s="22"/>
      <c r="N51" s="22"/>
      <c r="O51" s="22"/>
      <c r="P51" s="68"/>
      <c r="Q51" s="68"/>
      <c r="R51" s="22"/>
      <c r="S51" s="68"/>
      <c r="T51" s="68"/>
      <c r="U51" s="146"/>
      <c r="V51" s="146"/>
      <c r="W51" s="68"/>
      <c r="X51" s="68"/>
      <c r="Y51" s="146"/>
    </row>
    <row r="52" spans="1:25" hidden="1" x14ac:dyDescent="0.2">
      <c r="A52" s="301"/>
      <c r="B52" s="81"/>
      <c r="C52" s="25" t="s">
        <v>217</v>
      </c>
      <c r="D52" s="81"/>
      <c r="E52" s="83"/>
      <c r="F52" s="68"/>
      <c r="G52" s="68"/>
      <c r="H52" s="146"/>
      <c r="I52" s="25"/>
      <c r="J52" s="25"/>
      <c r="K52" s="25"/>
      <c r="L52" s="25"/>
      <c r="M52" s="25"/>
      <c r="N52" s="25"/>
      <c r="O52" s="25"/>
      <c r="P52" s="151"/>
      <c r="Q52" s="151"/>
      <c r="R52" s="25"/>
      <c r="S52" s="68"/>
      <c r="T52" s="68"/>
      <c r="U52" s="146"/>
      <c r="V52" s="146"/>
      <c r="W52" s="68"/>
      <c r="X52" s="68"/>
      <c r="Y52" s="146"/>
    </row>
    <row r="53" spans="1:25" hidden="1" x14ac:dyDescent="0.2">
      <c r="A53" s="301"/>
      <c r="B53" s="81"/>
      <c r="C53" s="81"/>
      <c r="D53" s="81"/>
      <c r="E53" s="83"/>
      <c r="F53" s="68"/>
      <c r="G53" s="68"/>
      <c r="H53" s="146"/>
      <c r="I53" s="81"/>
      <c r="J53" s="81"/>
      <c r="K53" s="81"/>
      <c r="L53" s="81"/>
      <c r="M53" s="81"/>
      <c r="N53" s="81"/>
      <c r="O53" s="81"/>
      <c r="P53" s="68"/>
      <c r="Q53" s="68"/>
      <c r="R53" s="81"/>
      <c r="S53" s="68"/>
      <c r="T53" s="68"/>
      <c r="U53" s="146"/>
      <c r="V53" s="146"/>
      <c r="W53" s="68"/>
      <c r="X53" s="68"/>
      <c r="Y53" s="146"/>
    </row>
    <row r="54" spans="1:25" hidden="1" x14ac:dyDescent="0.2">
      <c r="A54" s="301"/>
      <c r="B54" s="52" t="s">
        <v>737</v>
      </c>
      <c r="C54" s="52" t="s">
        <v>704</v>
      </c>
      <c r="D54" s="52">
        <v>9811</v>
      </c>
      <c r="E54" s="56" t="s">
        <v>102</v>
      </c>
      <c r="F54" s="35"/>
      <c r="G54" s="35"/>
      <c r="H54" s="35">
        <f>SUM(F54:G54)</f>
        <v>0</v>
      </c>
      <c r="I54" s="52"/>
      <c r="J54" s="75"/>
      <c r="K54" s="52"/>
      <c r="L54" s="52"/>
      <c r="M54" s="137"/>
      <c r="N54" s="52"/>
      <c r="O54" s="52"/>
      <c r="P54" s="75"/>
      <c r="Q54" s="75"/>
      <c r="R54" s="52"/>
      <c r="S54" s="35">
        <f>F54+J54+M54+P54</f>
        <v>0</v>
      </c>
      <c r="T54" s="35"/>
      <c r="U54" s="35">
        <f>SUM(S54:T54)</f>
        <v>0</v>
      </c>
      <c r="V54" s="35"/>
      <c r="W54" s="35"/>
      <c r="X54" s="33"/>
      <c r="Y54" s="33">
        <f>SUM(W54:X54)</f>
        <v>0</v>
      </c>
    </row>
    <row r="55" spans="1:25" hidden="1" x14ac:dyDescent="0.2">
      <c r="A55" s="301"/>
      <c r="B55" s="52"/>
      <c r="C55" s="52"/>
      <c r="D55" s="52"/>
      <c r="E55" s="56"/>
      <c r="F55" s="35"/>
      <c r="G55" s="35"/>
      <c r="H55" s="35"/>
      <c r="I55" s="52"/>
      <c r="J55" s="52"/>
      <c r="K55" s="52"/>
      <c r="L55" s="52"/>
      <c r="M55" s="137"/>
      <c r="N55" s="52"/>
      <c r="O55" s="52"/>
      <c r="P55" s="75"/>
      <c r="Q55" s="75"/>
      <c r="R55" s="52"/>
      <c r="S55" s="35"/>
      <c r="T55" s="35"/>
      <c r="U55" s="35"/>
      <c r="V55" s="35"/>
      <c r="W55" s="33"/>
      <c r="X55" s="33"/>
      <c r="Y55" s="33"/>
    </row>
    <row r="56" spans="1:25" hidden="1" x14ac:dyDescent="0.2">
      <c r="A56" s="301"/>
      <c r="B56" s="28"/>
      <c r="C56" s="81" t="s">
        <v>470</v>
      </c>
      <c r="D56" s="28"/>
      <c r="E56" s="57"/>
      <c r="F56" s="93">
        <f>SUM(F54)</f>
        <v>0</v>
      </c>
      <c r="G56" s="93"/>
      <c r="H56" s="93">
        <f>SUM(H54)</f>
        <v>0</v>
      </c>
      <c r="I56" s="81"/>
      <c r="J56" s="93">
        <f>SUM(J54)</f>
        <v>0</v>
      </c>
      <c r="K56" s="81"/>
      <c r="L56" s="81"/>
      <c r="M56" s="93">
        <f>SUM(M54)</f>
        <v>0</v>
      </c>
      <c r="N56" s="81"/>
      <c r="O56" s="81"/>
      <c r="P56" s="68"/>
      <c r="Q56" s="68"/>
      <c r="R56" s="81"/>
      <c r="S56" s="93">
        <f>SUM(S54)</f>
        <v>0</v>
      </c>
      <c r="T56" s="93"/>
      <c r="U56" s="93">
        <f>SUM(U54)</f>
        <v>0</v>
      </c>
      <c r="V56" s="93"/>
      <c r="W56" s="93">
        <f>SUM(W54)</f>
        <v>0</v>
      </c>
      <c r="X56" s="93"/>
      <c r="Y56" s="93">
        <f>SUM(Y54)</f>
        <v>0</v>
      </c>
    </row>
    <row r="57" spans="1:25" hidden="1" x14ac:dyDescent="0.2">
      <c r="A57" s="301"/>
      <c r="B57" s="28"/>
      <c r="C57" s="81"/>
      <c r="D57" s="28"/>
      <c r="E57" s="57"/>
      <c r="F57" s="93"/>
      <c r="G57" s="93"/>
      <c r="H57" s="124"/>
      <c r="I57" s="81"/>
      <c r="J57" s="81"/>
      <c r="K57" s="81"/>
      <c r="L57" s="81"/>
      <c r="M57" s="81"/>
      <c r="N57" s="81"/>
      <c r="O57" s="81"/>
      <c r="P57" s="68"/>
      <c r="Q57" s="68"/>
      <c r="R57" s="81"/>
      <c r="S57" s="93"/>
      <c r="T57" s="93"/>
      <c r="U57" s="124"/>
      <c r="V57" s="124"/>
      <c r="W57" s="18"/>
      <c r="X57" s="18"/>
      <c r="Y57" s="19"/>
    </row>
    <row r="58" spans="1:25" x14ac:dyDescent="0.2">
      <c r="A58" s="301"/>
      <c r="B58" s="28"/>
      <c r="C58" s="81"/>
      <c r="D58" s="28"/>
      <c r="E58" s="28"/>
      <c r="F58" s="68"/>
      <c r="G58" s="68"/>
      <c r="H58" s="68"/>
      <c r="I58" s="81"/>
      <c r="J58" s="81"/>
      <c r="K58" s="81"/>
      <c r="L58" s="81"/>
      <c r="M58" s="81"/>
      <c r="N58" s="81"/>
      <c r="O58" s="81"/>
      <c r="P58" s="68"/>
      <c r="Q58" s="68"/>
      <c r="R58" s="81"/>
      <c r="S58" s="68"/>
      <c r="T58" s="68"/>
      <c r="U58" s="68"/>
      <c r="V58" s="68"/>
      <c r="W58" s="68"/>
      <c r="X58" s="68"/>
      <c r="Y58" s="68"/>
    </row>
    <row r="59" spans="1:25" x14ac:dyDescent="0.2">
      <c r="A59" s="301"/>
      <c r="B59" s="28"/>
      <c r="C59" s="81"/>
      <c r="D59" s="28"/>
      <c r="E59" s="28"/>
      <c r="F59" s="68"/>
      <c r="G59" s="68"/>
      <c r="H59" s="68"/>
      <c r="I59" s="81"/>
      <c r="J59" s="81"/>
      <c r="K59" s="81"/>
      <c r="L59" s="81"/>
      <c r="M59" s="81"/>
      <c r="N59" s="81"/>
      <c r="O59" s="81"/>
      <c r="P59" s="68"/>
      <c r="Q59" s="68"/>
      <c r="R59" s="81"/>
      <c r="S59" s="68"/>
      <c r="T59" s="68"/>
      <c r="U59" s="68"/>
      <c r="V59" s="68"/>
      <c r="W59" s="68"/>
      <c r="X59" s="68"/>
      <c r="Y59" s="68"/>
    </row>
    <row r="60" spans="1:25" x14ac:dyDescent="0.2">
      <c r="A60" s="301"/>
      <c r="B60" s="20"/>
      <c r="C60" s="81" t="s">
        <v>179</v>
      </c>
      <c r="D60" s="20"/>
      <c r="E60" s="20"/>
      <c r="F60" s="68">
        <f>SUM(F16+F23+F26+F31+F48+F56)</f>
        <v>0</v>
      </c>
      <c r="G60" s="68">
        <f>SUM(G16+G23+G26+G31+G48+G56)</f>
        <v>0</v>
      </c>
      <c r="H60" s="68">
        <f>SUM(H16+H23+H26+H31+H48+H56)</f>
        <v>0</v>
      </c>
      <c r="I60" s="68"/>
      <c r="J60" s="68">
        <f>SUM(J16+J23+J26+J31+J48+J56)</f>
        <v>0</v>
      </c>
      <c r="K60" s="68">
        <f>SUM(K16+K23+K26+K31+K48+K56)</f>
        <v>0</v>
      </c>
      <c r="L60" s="68"/>
      <c r="M60" s="68">
        <f>SUM(M16+M23+M26+M31+M48+M56)</f>
        <v>0</v>
      </c>
      <c r="N60" s="68">
        <f>SUM(N16+N23+N26+N31+N48+N56)</f>
        <v>0</v>
      </c>
      <c r="O60" s="68"/>
      <c r="P60" s="68">
        <f>SUM(P16+P23+P26+P31+P48+P56)</f>
        <v>0</v>
      </c>
      <c r="Q60" s="68">
        <f>SUM(Q16+Q23+Q26+Q31+Q48+Q56)</f>
        <v>0</v>
      </c>
      <c r="R60" s="68">
        <f>SUM(R16+R23+R26+R31+R48+R56)</f>
        <v>0</v>
      </c>
      <c r="S60" s="68">
        <f>SUM(S16+S23+S26+S31+S41+S45+S48+S56)</f>
        <v>0</v>
      </c>
      <c r="T60" s="68">
        <f>SUM(T16+T23+T26+T31+T41+T45+T48+T56)</f>
        <v>0</v>
      </c>
      <c r="U60" s="68">
        <f>SUM(U16+U23+U26+U31+U41+U45+U48+U56)</f>
        <v>0</v>
      </c>
      <c r="V60" s="68"/>
      <c r="W60" s="68">
        <f>SUM(W16+W23+W31+W48+W56)</f>
        <v>0</v>
      </c>
      <c r="X60" s="68">
        <f>SUM(X16+X23+X31+X48+X56)</f>
        <v>0</v>
      </c>
      <c r="Y60" s="68">
        <f>SUM(Y16+Y23+Y31+Y48+Y56)</f>
        <v>0</v>
      </c>
    </row>
    <row r="61" spans="1:25" ht="13.5" thickBot="1" x14ac:dyDescent="0.25">
      <c r="A61" s="20"/>
      <c r="B61" s="20"/>
      <c r="C61" s="52"/>
      <c r="D61" s="20"/>
      <c r="E61" s="20"/>
      <c r="F61" s="52"/>
      <c r="G61" s="52"/>
      <c r="H61" s="52"/>
      <c r="I61" s="52"/>
      <c r="J61" s="52"/>
      <c r="K61" s="52"/>
      <c r="L61" s="52"/>
      <c r="M61" s="52"/>
      <c r="N61" s="52"/>
      <c r="O61" s="52"/>
      <c r="P61" s="75"/>
      <c r="Q61" s="75"/>
      <c r="R61" s="52"/>
      <c r="S61" s="35"/>
      <c r="T61" s="35"/>
      <c r="U61" s="33"/>
      <c r="V61" s="33"/>
      <c r="W61" s="35"/>
      <c r="X61" s="35"/>
      <c r="Y61" s="33"/>
    </row>
    <row r="62" spans="1:25" ht="13.5" thickBot="1" x14ac:dyDescent="0.25">
      <c r="A62" s="43"/>
      <c r="B62" s="43"/>
      <c r="C62" s="107"/>
      <c r="D62" s="107"/>
      <c r="E62" s="107"/>
      <c r="F62" s="107"/>
      <c r="G62" s="107"/>
      <c r="H62" s="107"/>
      <c r="I62" s="107"/>
      <c r="J62" s="107"/>
      <c r="K62" s="107"/>
      <c r="L62" s="107"/>
      <c r="M62" s="107"/>
      <c r="N62" s="107"/>
      <c r="O62" s="107"/>
      <c r="P62" s="282"/>
      <c r="Q62" s="282"/>
      <c r="R62" s="107"/>
      <c r="S62" s="44"/>
      <c r="T62" s="44"/>
      <c r="U62" s="45"/>
      <c r="V62" s="45"/>
      <c r="W62" s="44"/>
      <c r="X62" s="44"/>
      <c r="Y62" s="45"/>
    </row>
    <row r="63" spans="1:25" x14ac:dyDescent="0.2">
      <c r="P63" s="281"/>
      <c r="Q63" s="281"/>
    </row>
    <row r="64" spans="1:25" ht="18.75" x14ac:dyDescent="0.3">
      <c r="A64" s="308" t="s">
        <v>522</v>
      </c>
      <c r="C64" s="96"/>
      <c r="D64" s="96"/>
      <c r="E64" s="96"/>
      <c r="P64" s="281"/>
      <c r="Q64" s="281">
        <f>SUM(P60:Q60)</f>
        <v>0</v>
      </c>
    </row>
    <row r="65" spans="10:17" x14ac:dyDescent="0.2">
      <c r="P65" s="281"/>
      <c r="Q65" s="281"/>
    </row>
    <row r="66" spans="10:17" x14ac:dyDescent="0.2">
      <c r="P66" s="281"/>
      <c r="Q66" s="281"/>
    </row>
    <row r="67" spans="10:17" x14ac:dyDescent="0.2">
      <c r="J67" s="108"/>
      <c r="P67" s="281"/>
      <c r="Q67" s="281"/>
    </row>
    <row r="68" spans="10:17" x14ac:dyDescent="0.2">
      <c r="P68" s="281"/>
      <c r="Q68" s="281"/>
    </row>
    <row r="69" spans="10:17" x14ac:dyDescent="0.2">
      <c r="P69" s="281"/>
      <c r="Q69" s="281"/>
    </row>
  </sheetData>
  <mergeCells count="7">
    <mergeCell ref="S6:U6"/>
    <mergeCell ref="W6:Y6"/>
    <mergeCell ref="A2:U2"/>
    <mergeCell ref="F6:H6"/>
    <mergeCell ref="J6:K6"/>
    <mergeCell ref="M6:N6"/>
    <mergeCell ref="P6:Q6"/>
  </mergeCells>
  <phoneticPr fontId="0" type="noConversion"/>
  <printOptions horizontalCentered="1" verticalCentered="1"/>
  <pageMargins left="0" right="0" top="0.59055118110236227" bottom="1.54" header="0.27559055118110237" footer="0.39370078740157483"/>
  <pageSetup paperSize="9" scale="75" firstPageNumber="0" orientation="landscape" horizontalDpi="300" verticalDpi="300" r:id="rId1"/>
  <headerFooter alignWithMargins="0">
    <oddFooter>&amp;C&amp;F</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zoomScale="80" zoomScaleNormal="80" workbookViewId="0">
      <selection activeCell="M1" sqref="M1"/>
    </sheetView>
  </sheetViews>
  <sheetFormatPr defaultColWidth="9.140625" defaultRowHeight="12.75" x14ac:dyDescent="0.2"/>
  <cols>
    <col min="1" max="1" width="4.28515625" style="374" customWidth="1"/>
    <col min="2" max="2" width="50.7109375" style="374" customWidth="1"/>
    <col min="3" max="3" width="13.7109375" style="373" customWidth="1"/>
    <col min="4" max="4" width="16.28515625" style="373" customWidth="1"/>
    <col min="5" max="7" width="16" style="374" customWidth="1"/>
    <col min="8" max="8" width="4.28515625" style="374" customWidth="1"/>
    <col min="9" max="9" width="50.7109375" style="374" customWidth="1"/>
    <col min="10" max="10" width="12.28515625" style="373" customWidth="1"/>
    <col min="11" max="11" width="12.42578125" style="373" customWidth="1"/>
    <col min="12" max="12" width="14.28515625" style="374" customWidth="1"/>
    <col min="13" max="13" width="16" style="374" customWidth="1"/>
    <col min="14" max="14" width="14.5703125" style="374" customWidth="1"/>
    <col min="15" max="15" width="17.7109375" style="374" customWidth="1"/>
    <col min="16" max="16" width="22.140625" style="374" customWidth="1"/>
    <col min="17" max="17" width="9.140625" style="374"/>
    <col min="18" max="18" width="13.85546875" style="374" customWidth="1"/>
    <col min="19" max="16384" width="9.140625" style="374"/>
  </cols>
  <sheetData>
    <row r="1" spans="1:19" x14ac:dyDescent="0.2">
      <c r="A1" s="367"/>
      <c r="B1" s="368"/>
      <c r="C1" s="369"/>
      <c r="D1" s="369"/>
      <c r="E1" s="370"/>
      <c r="F1" s="370"/>
      <c r="G1" s="370"/>
      <c r="H1" s="371"/>
      <c r="I1" s="372"/>
      <c r="M1" s="374" t="s">
        <v>2089</v>
      </c>
      <c r="N1" s="206"/>
      <c r="P1" s="206"/>
    </row>
    <row r="2" spans="1:19" x14ac:dyDescent="0.2">
      <c r="A2" s="371"/>
      <c r="B2" s="371"/>
      <c r="E2" s="372"/>
      <c r="F2" s="372"/>
      <c r="G2" s="372"/>
      <c r="H2" s="371"/>
      <c r="I2" s="372"/>
      <c r="N2" s="206"/>
      <c r="P2" s="206"/>
    </row>
    <row r="3" spans="1:19" ht="18.75" x14ac:dyDescent="0.3">
      <c r="A3" s="1745" t="s">
        <v>1737</v>
      </c>
      <c r="B3" s="1745"/>
      <c r="C3" s="1745"/>
      <c r="D3" s="1745"/>
      <c r="E3" s="1745"/>
      <c r="F3" s="1745"/>
      <c r="G3" s="1745"/>
      <c r="H3" s="1745"/>
      <c r="I3" s="1745"/>
      <c r="J3" s="1745"/>
      <c r="K3" s="1745"/>
      <c r="L3" s="1745"/>
      <c r="M3" s="1745"/>
      <c r="N3" s="1745"/>
      <c r="O3" s="1745"/>
      <c r="P3" s="1745"/>
    </row>
    <row r="4" spans="1:19" x14ac:dyDescent="0.2">
      <c r="A4" s="1746" t="s">
        <v>671</v>
      </c>
      <c r="B4" s="1746"/>
      <c r="C4" s="1746"/>
      <c r="D4" s="1746"/>
      <c r="E4" s="1746"/>
      <c r="F4" s="1746"/>
      <c r="G4" s="1746"/>
      <c r="H4" s="1746"/>
      <c r="I4" s="1746"/>
      <c r="J4" s="1746"/>
      <c r="K4" s="1746"/>
      <c r="L4" s="1746"/>
      <c r="M4" s="1746"/>
      <c r="N4" s="1746"/>
      <c r="O4" s="1746"/>
      <c r="P4" s="1746"/>
    </row>
    <row r="5" spans="1:19" x14ac:dyDescent="0.2">
      <c r="A5" s="1699"/>
      <c r="B5" s="1699"/>
      <c r="C5" s="1699"/>
      <c r="D5" s="1699"/>
      <c r="E5" s="1699"/>
      <c r="F5" s="1699"/>
      <c r="G5" s="1699"/>
      <c r="H5" s="1699"/>
      <c r="I5" s="1699"/>
      <c r="J5" s="1699"/>
      <c r="K5" s="1699"/>
      <c r="L5" s="1699"/>
      <c r="M5" s="1699"/>
      <c r="N5" s="1699"/>
      <c r="O5" s="1699"/>
      <c r="P5" s="1699"/>
    </row>
    <row r="6" spans="1:19" ht="13.5" thickBot="1" x14ac:dyDescent="0.25">
      <c r="A6" s="371"/>
      <c r="B6" s="371"/>
      <c r="E6" s="371"/>
      <c r="F6" s="371"/>
      <c r="G6" s="371"/>
      <c r="H6" s="371"/>
      <c r="I6" s="372"/>
    </row>
    <row r="7" spans="1:19" x14ac:dyDescent="0.2">
      <c r="A7" s="375" t="s">
        <v>652</v>
      </c>
      <c r="B7" s="375"/>
      <c r="C7" s="376" t="s">
        <v>1732</v>
      </c>
      <c r="D7" s="376" t="s">
        <v>1732</v>
      </c>
      <c r="E7" s="1563">
        <v>44377</v>
      </c>
      <c r="F7" s="1563">
        <v>44377</v>
      </c>
      <c r="G7" s="1563">
        <v>44377</v>
      </c>
      <c r="H7" s="377"/>
      <c r="I7" s="375"/>
      <c r="J7" s="376" t="s">
        <v>1732</v>
      </c>
      <c r="K7" s="376" t="s">
        <v>1732</v>
      </c>
      <c r="L7" s="1563">
        <v>44377</v>
      </c>
      <c r="M7" s="1563">
        <v>44377</v>
      </c>
      <c r="N7" s="1563">
        <v>44377</v>
      </c>
      <c r="O7" s="643" t="s">
        <v>752</v>
      </c>
      <c r="P7" s="643" t="s">
        <v>752</v>
      </c>
    </row>
    <row r="8" spans="1:19" x14ac:dyDescent="0.2">
      <c r="A8" s="378" t="s">
        <v>732</v>
      </c>
      <c r="B8" s="378" t="s">
        <v>252</v>
      </c>
      <c r="C8" s="787" t="s">
        <v>372</v>
      </c>
      <c r="D8" s="787" t="s">
        <v>454</v>
      </c>
      <c r="E8" s="1470" t="s">
        <v>1756</v>
      </c>
      <c r="F8" s="1471" t="s">
        <v>1752</v>
      </c>
      <c r="G8" s="1471" t="s">
        <v>1749</v>
      </c>
      <c r="H8" s="379" t="s">
        <v>732</v>
      </c>
      <c r="I8" s="378" t="s">
        <v>228</v>
      </c>
      <c r="J8" s="787" t="s">
        <v>372</v>
      </c>
      <c r="K8" s="787" t="s">
        <v>454</v>
      </c>
      <c r="L8" s="1470" t="s">
        <v>1756</v>
      </c>
      <c r="M8" s="1471" t="s">
        <v>1757</v>
      </c>
      <c r="N8" s="1471" t="s">
        <v>1749</v>
      </c>
      <c r="O8" s="644" t="s">
        <v>753</v>
      </c>
      <c r="P8" s="644" t="s">
        <v>753</v>
      </c>
    </row>
    <row r="9" spans="1:19" x14ac:dyDescent="0.2">
      <c r="A9" s="378"/>
      <c r="B9" s="378" t="s">
        <v>227</v>
      </c>
      <c r="C9" s="787" t="s">
        <v>656</v>
      </c>
      <c r="D9" s="380" t="s">
        <v>656</v>
      </c>
      <c r="E9" s="787" t="s">
        <v>656</v>
      </c>
      <c r="F9" s="1466" t="s">
        <v>1759</v>
      </c>
      <c r="G9" s="1466"/>
      <c r="H9" s="379"/>
      <c r="I9" s="378" t="s">
        <v>227</v>
      </c>
      <c r="J9" s="787" t="s">
        <v>656</v>
      </c>
      <c r="K9" s="380" t="s">
        <v>656</v>
      </c>
      <c r="L9" s="787" t="s">
        <v>656</v>
      </c>
      <c r="M9" s="1466" t="s">
        <v>1758</v>
      </c>
      <c r="N9" s="1466"/>
      <c r="O9" s="644" t="s">
        <v>201</v>
      </c>
      <c r="P9" s="644" t="s">
        <v>201</v>
      </c>
    </row>
    <row r="10" spans="1:19" ht="13.5" thickBot="1" x14ac:dyDescent="0.25">
      <c r="A10" s="381" t="s">
        <v>652</v>
      </c>
      <c r="B10" s="381"/>
      <c r="C10" s="382"/>
      <c r="D10" s="383"/>
      <c r="E10" s="384"/>
      <c r="F10" s="1467" t="s">
        <v>1750</v>
      </c>
      <c r="G10" s="1467"/>
      <c r="H10" s="385" t="s">
        <v>652</v>
      </c>
      <c r="I10" s="381"/>
      <c r="J10" s="382"/>
      <c r="K10" s="383"/>
      <c r="L10" s="384"/>
      <c r="M10" s="1467" t="s">
        <v>1754</v>
      </c>
      <c r="N10" s="1467"/>
      <c r="O10" s="645" t="s">
        <v>1744</v>
      </c>
      <c r="P10" s="645" t="s">
        <v>1755</v>
      </c>
    </row>
    <row r="11" spans="1:19" ht="15" x14ac:dyDescent="0.25">
      <c r="A11" s="386">
        <v>1</v>
      </c>
      <c r="B11" s="770">
        <v>2</v>
      </c>
      <c r="C11" s="388">
        <v>3</v>
      </c>
      <c r="D11" s="608">
        <v>4</v>
      </c>
      <c r="E11" s="608">
        <v>5</v>
      </c>
      <c r="F11" s="608"/>
      <c r="G11" s="1468"/>
      <c r="H11" s="389">
        <v>6</v>
      </c>
      <c r="I11" s="770">
        <v>7</v>
      </c>
      <c r="J11" s="387">
        <v>8</v>
      </c>
      <c r="K11" s="608">
        <v>9</v>
      </c>
      <c r="L11" s="783">
        <v>10</v>
      </c>
      <c r="M11" s="608"/>
      <c r="N11" s="783"/>
      <c r="O11" s="390"/>
      <c r="P11" s="409"/>
    </row>
    <row r="12" spans="1:19" ht="9.9499999999999993" customHeight="1" x14ac:dyDescent="0.25">
      <c r="A12" s="394"/>
      <c r="B12" s="395"/>
      <c r="C12" s="391"/>
      <c r="D12" s="391"/>
      <c r="E12" s="392"/>
      <c r="F12" s="392"/>
      <c r="G12" s="1469"/>
      <c r="H12" s="396" t="s">
        <v>652</v>
      </c>
      <c r="I12" s="397"/>
      <c r="J12" s="391"/>
      <c r="K12" s="391"/>
      <c r="L12" s="398"/>
      <c r="M12" s="392"/>
      <c r="N12" s="1472"/>
      <c r="O12" s="393"/>
      <c r="P12" s="393"/>
    </row>
    <row r="13" spans="1:19" s="420" customFormat="1" ht="21.95" customHeight="1" x14ac:dyDescent="0.25">
      <c r="A13" s="401">
        <v>1</v>
      </c>
      <c r="B13" s="399" t="s">
        <v>661</v>
      </c>
      <c r="C13" s="777">
        <v>8293144</v>
      </c>
      <c r="D13" s="439">
        <v>8472729.3469999991</v>
      </c>
      <c r="E13" s="439">
        <v>8486725.0190000013</v>
      </c>
      <c r="F13" s="439">
        <v>3935237.5430000001</v>
      </c>
      <c r="G13" s="439">
        <v>3645056.8969999999</v>
      </c>
      <c r="H13" s="403">
        <v>1</v>
      </c>
      <c r="I13" s="408" t="s">
        <v>573</v>
      </c>
      <c r="J13" s="788">
        <v>3633947.9529999997</v>
      </c>
      <c r="K13" s="788">
        <v>3670806.6949999994</v>
      </c>
      <c r="L13" s="788">
        <v>3781033.9519999996</v>
      </c>
      <c r="M13" s="788">
        <v>1775922.5029999996</v>
      </c>
      <c r="N13" s="788">
        <v>2005111.449</v>
      </c>
      <c r="O13" s="393"/>
      <c r="P13" s="409"/>
    </row>
    <row r="14" spans="1:19" ht="21.95" customHeight="1" x14ac:dyDescent="0.25">
      <c r="A14" s="401">
        <v>2</v>
      </c>
      <c r="B14" s="399" t="s">
        <v>223</v>
      </c>
      <c r="C14" s="777">
        <v>1341959</v>
      </c>
      <c r="D14" s="439">
        <v>1371384.9299999997</v>
      </c>
      <c r="E14" s="439">
        <v>1373405.3169999998</v>
      </c>
      <c r="F14" s="439">
        <v>647097.43000000005</v>
      </c>
      <c r="G14" s="439">
        <v>548171.99100000004</v>
      </c>
      <c r="H14" s="400">
        <v>2</v>
      </c>
      <c r="I14" s="402" t="s">
        <v>576</v>
      </c>
      <c r="J14" s="788">
        <v>0</v>
      </c>
      <c r="K14" s="788">
        <v>0</v>
      </c>
      <c r="L14" s="788">
        <v>0</v>
      </c>
      <c r="M14" s="788"/>
      <c r="N14" s="788">
        <v>5090.7960000000003</v>
      </c>
      <c r="O14" s="393"/>
      <c r="P14" s="393"/>
    </row>
    <row r="15" spans="1:19" ht="21.95" customHeight="1" x14ac:dyDescent="0.25">
      <c r="A15" s="401">
        <v>3</v>
      </c>
      <c r="B15" s="399" t="s">
        <v>510</v>
      </c>
      <c r="C15" s="777">
        <v>5769838.5590000004</v>
      </c>
      <c r="D15" s="439">
        <v>6817724.1730000004</v>
      </c>
      <c r="E15" s="439">
        <v>6816582.2549999999</v>
      </c>
      <c r="F15" s="439">
        <v>2545958.54</v>
      </c>
      <c r="G15" s="439">
        <v>2409482.0070000002</v>
      </c>
      <c r="H15" s="400">
        <v>3</v>
      </c>
      <c r="I15" s="480" t="s">
        <v>1044</v>
      </c>
      <c r="J15" s="788">
        <v>2595044</v>
      </c>
      <c r="K15" s="788">
        <v>2595044</v>
      </c>
      <c r="L15" s="788">
        <v>2596644</v>
      </c>
      <c r="M15" s="788">
        <v>1371818</v>
      </c>
      <c r="N15" s="788">
        <v>1223625.4509999999</v>
      </c>
      <c r="O15" s="393"/>
      <c r="P15" s="393"/>
      <c r="S15" s="436"/>
    </row>
    <row r="16" spans="1:19" ht="21.95" customHeight="1" x14ac:dyDescent="0.25">
      <c r="A16" s="404">
        <v>4</v>
      </c>
      <c r="B16" s="405" t="s">
        <v>534</v>
      </c>
      <c r="C16" s="788">
        <v>150060</v>
      </c>
      <c r="D16" s="407">
        <v>175785</v>
      </c>
      <c r="E16" s="407">
        <v>175785</v>
      </c>
      <c r="F16" s="407">
        <v>86084.354999999996</v>
      </c>
      <c r="G16" s="407">
        <v>47461.42</v>
      </c>
      <c r="H16" s="400">
        <v>4</v>
      </c>
      <c r="I16" s="480" t="s">
        <v>10</v>
      </c>
      <c r="J16" s="788">
        <v>8596107</v>
      </c>
      <c r="K16" s="788">
        <v>8596107</v>
      </c>
      <c r="L16" s="788">
        <v>8596107</v>
      </c>
      <c r="M16" s="788">
        <v>2868685</v>
      </c>
      <c r="N16" s="788">
        <v>5385650.2790000001</v>
      </c>
      <c r="O16" s="393"/>
      <c r="P16" s="393"/>
    </row>
    <row r="17" spans="1:22" ht="21.95" customHeight="1" x14ac:dyDescent="0.25">
      <c r="A17" s="401">
        <v>5</v>
      </c>
      <c r="B17" s="399" t="s">
        <v>394</v>
      </c>
      <c r="C17" s="777">
        <v>1333346.5220000001</v>
      </c>
      <c r="D17" s="439">
        <v>1349943</v>
      </c>
      <c r="E17" s="439">
        <v>1349942.7879999999</v>
      </c>
      <c r="F17" s="439">
        <v>0</v>
      </c>
      <c r="G17" s="439">
        <v>709936.45900000003</v>
      </c>
      <c r="H17" s="400">
        <v>5</v>
      </c>
      <c r="I17" s="480" t="s">
        <v>582</v>
      </c>
      <c r="J17" s="788">
        <v>2249526.128</v>
      </c>
      <c r="K17" s="788">
        <v>2306548.128</v>
      </c>
      <c r="L17" s="788">
        <v>2305362.5380000002</v>
      </c>
      <c r="M17" s="788"/>
      <c r="N17" s="788">
        <v>591345.41899999999</v>
      </c>
      <c r="O17" s="393"/>
      <c r="P17" s="409"/>
    </row>
    <row r="18" spans="1:22" ht="21.95" customHeight="1" x14ac:dyDescent="0.25">
      <c r="A18" s="404">
        <v>6</v>
      </c>
      <c r="B18" s="399" t="s">
        <v>51</v>
      </c>
      <c r="C18" s="788">
        <v>64795</v>
      </c>
      <c r="D18" s="788">
        <v>144665.72</v>
      </c>
      <c r="E18" s="788">
        <v>151236.82800000001</v>
      </c>
      <c r="F18" s="788">
        <v>43727</v>
      </c>
      <c r="G18" s="788">
        <v>96293.794999999998</v>
      </c>
      <c r="H18" s="403">
        <v>6</v>
      </c>
      <c r="I18" s="408" t="s">
        <v>600</v>
      </c>
      <c r="J18" s="788">
        <v>0</v>
      </c>
      <c r="K18" s="788">
        <v>1306</v>
      </c>
      <c r="L18" s="788">
        <v>2285</v>
      </c>
      <c r="M18" s="788"/>
      <c r="N18" s="788">
        <v>3010.7</v>
      </c>
      <c r="O18" s="393"/>
      <c r="P18" s="409"/>
    </row>
    <row r="19" spans="1:22" ht="21.95" customHeight="1" x14ac:dyDescent="0.25">
      <c r="A19" s="404">
        <v>7</v>
      </c>
      <c r="B19" s="399" t="s">
        <v>52</v>
      </c>
      <c r="C19" s="788">
        <v>1070494</v>
      </c>
      <c r="D19" s="788">
        <v>1072314</v>
      </c>
      <c r="E19" s="788">
        <v>1069665</v>
      </c>
      <c r="F19" s="788">
        <v>450127.18800000002</v>
      </c>
      <c r="G19" s="788">
        <v>551225.41099999996</v>
      </c>
      <c r="H19" s="403"/>
      <c r="I19" s="641"/>
      <c r="J19" s="788"/>
      <c r="K19" s="788"/>
      <c r="L19" s="788"/>
      <c r="M19" s="788"/>
      <c r="N19" s="788"/>
      <c r="O19" s="393"/>
      <c r="P19" s="409"/>
    </row>
    <row r="20" spans="1:22" ht="21.95" customHeight="1" x14ac:dyDescent="0.25">
      <c r="A20" s="404">
        <v>8</v>
      </c>
      <c r="B20" s="405" t="s">
        <v>302</v>
      </c>
      <c r="C20" s="788">
        <v>136100</v>
      </c>
      <c r="D20" s="407">
        <v>142103</v>
      </c>
      <c r="E20" s="407">
        <v>200797.14</v>
      </c>
      <c r="F20" s="407"/>
      <c r="G20" s="407"/>
      <c r="H20" s="467"/>
      <c r="I20" s="469"/>
      <c r="J20" s="406"/>
      <c r="K20" s="406"/>
      <c r="L20" s="406"/>
      <c r="M20" s="406"/>
      <c r="N20" s="406"/>
      <c r="O20" s="393"/>
      <c r="P20" s="409"/>
    </row>
    <row r="21" spans="1:22" ht="21.95" customHeight="1" thickBot="1" x14ac:dyDescent="0.3">
      <c r="A21" s="404">
        <v>9</v>
      </c>
      <c r="B21" s="405" t="s">
        <v>203</v>
      </c>
      <c r="C21" s="788">
        <v>278729</v>
      </c>
      <c r="D21" s="407">
        <v>685922</v>
      </c>
      <c r="E21" s="407">
        <v>684249</v>
      </c>
      <c r="F21" s="407"/>
      <c r="G21" s="407"/>
      <c r="H21" s="403"/>
      <c r="I21" s="411"/>
      <c r="J21" s="410"/>
      <c r="K21" s="410"/>
      <c r="L21" s="410"/>
      <c r="M21" s="410"/>
      <c r="N21" s="410"/>
      <c r="O21" s="412" t="s">
        <v>204</v>
      </c>
      <c r="P21" s="412"/>
    </row>
    <row r="22" spans="1:22" ht="17.100000000000001" customHeight="1" thickBot="1" x14ac:dyDescent="0.3">
      <c r="A22" s="1457" t="s">
        <v>96</v>
      </c>
      <c r="B22" s="473" t="s">
        <v>352</v>
      </c>
      <c r="C22" s="413"/>
      <c r="D22" s="413"/>
      <c r="E22" s="413"/>
      <c r="F22" s="413"/>
      <c r="G22" s="413"/>
      <c r="H22" s="1458" t="s">
        <v>96</v>
      </c>
      <c r="I22" s="414" t="s">
        <v>383</v>
      </c>
      <c r="J22" s="415"/>
      <c r="K22" s="415"/>
      <c r="L22" s="415"/>
      <c r="M22" s="415"/>
      <c r="N22" s="415"/>
      <c r="O22" s="784" t="s">
        <v>1748</v>
      </c>
      <c r="P22" s="1564">
        <v>44377</v>
      </c>
    </row>
    <row r="23" spans="1:22" ht="17.100000000000001" customHeight="1" thickBot="1" x14ac:dyDescent="0.25">
      <c r="A23" s="1457"/>
      <c r="B23" s="474" t="s">
        <v>278</v>
      </c>
      <c r="C23" s="416">
        <v>18438466.081</v>
      </c>
      <c r="D23" s="416">
        <v>20232571.169999998</v>
      </c>
      <c r="E23" s="416">
        <v>20308388.347000003</v>
      </c>
      <c r="F23" s="416">
        <v>7708232.0560000008</v>
      </c>
      <c r="G23" s="416">
        <v>8007627.9799999995</v>
      </c>
      <c r="H23" s="1458"/>
      <c r="I23" s="417" t="s">
        <v>278</v>
      </c>
      <c r="J23" s="416">
        <v>17074625.081</v>
      </c>
      <c r="K23" s="416">
        <v>17169811.822999999</v>
      </c>
      <c r="L23" s="416">
        <v>17281432.489999998</v>
      </c>
      <c r="M23" s="416">
        <v>6016425.5029999996</v>
      </c>
      <c r="N23" s="416">
        <v>9213834.0939999986</v>
      </c>
      <c r="O23" s="448">
        <v>-1363841</v>
      </c>
      <c r="P23" s="444">
        <v>-485600.43900000118</v>
      </c>
      <c r="R23" s="436"/>
      <c r="T23" s="436"/>
    </row>
    <row r="24" spans="1:22" ht="9.9499999999999993" customHeight="1" x14ac:dyDescent="0.2">
      <c r="A24" s="424"/>
      <c r="B24" s="547"/>
      <c r="C24" s="548"/>
      <c r="D24" s="548"/>
      <c r="E24" s="548"/>
      <c r="F24" s="548"/>
      <c r="G24" s="548"/>
      <c r="H24" s="550"/>
      <c r="I24" s="551"/>
      <c r="J24" s="549"/>
      <c r="K24" s="549"/>
      <c r="L24" s="549"/>
      <c r="M24" s="549"/>
      <c r="N24" s="549"/>
      <c r="O24" s="590"/>
      <c r="P24" s="557"/>
    </row>
    <row r="25" spans="1:22" ht="21.95" customHeight="1" x14ac:dyDescent="0.25">
      <c r="A25" s="401">
        <v>10</v>
      </c>
      <c r="B25" s="399" t="s">
        <v>485</v>
      </c>
      <c r="C25" s="439">
        <v>4570068</v>
      </c>
      <c r="D25" s="439">
        <v>5905742.1200000001</v>
      </c>
      <c r="E25" s="439">
        <v>6016775.5060000001</v>
      </c>
      <c r="F25" s="439">
        <v>1426383.5789999999</v>
      </c>
      <c r="G25" s="439">
        <v>667772.39899999998</v>
      </c>
      <c r="H25" s="403">
        <v>7</v>
      </c>
      <c r="I25" s="408" t="s">
        <v>603</v>
      </c>
      <c r="J25" s="418">
        <v>0</v>
      </c>
      <c r="K25" s="418">
        <v>0</v>
      </c>
      <c r="L25" s="418">
        <v>0</v>
      </c>
      <c r="M25" s="418"/>
      <c r="N25" s="418"/>
      <c r="O25" s="393"/>
      <c r="P25" s="409"/>
    </row>
    <row r="26" spans="1:22" s="537" customFormat="1" ht="21.95" customHeight="1" x14ac:dyDescent="0.25">
      <c r="A26" s="404">
        <v>11</v>
      </c>
      <c r="B26" s="405" t="s">
        <v>486</v>
      </c>
      <c r="C26" s="407">
        <v>75498</v>
      </c>
      <c r="D26" s="407">
        <v>404562</v>
      </c>
      <c r="E26" s="407">
        <v>406086</v>
      </c>
      <c r="F26" s="407">
        <v>244557.60500000001</v>
      </c>
      <c r="G26" s="407">
        <v>43882.741000000002</v>
      </c>
      <c r="H26" s="535">
        <v>8</v>
      </c>
      <c r="I26" s="402" t="s">
        <v>1045</v>
      </c>
      <c r="J26" s="536">
        <v>750000</v>
      </c>
      <c r="K26" s="536">
        <v>750000</v>
      </c>
      <c r="L26" s="536">
        <v>750200</v>
      </c>
      <c r="M26" s="536"/>
      <c r="N26" s="536">
        <v>200</v>
      </c>
      <c r="O26" s="393"/>
      <c r="P26" s="393"/>
    </row>
    <row r="27" spans="1:22" ht="21.95" customHeight="1" x14ac:dyDescent="0.25">
      <c r="A27" s="404">
        <v>12</v>
      </c>
      <c r="B27" s="399" t="s">
        <v>57</v>
      </c>
      <c r="C27" s="472">
        <v>6550</v>
      </c>
      <c r="D27" s="472">
        <v>6550</v>
      </c>
      <c r="E27" s="472">
        <v>79050</v>
      </c>
      <c r="F27" s="472">
        <v>0</v>
      </c>
      <c r="G27" s="472">
        <v>72700</v>
      </c>
      <c r="H27" s="403">
        <v>9</v>
      </c>
      <c r="I27" s="480" t="s">
        <v>607</v>
      </c>
      <c r="J27" s="484">
        <v>2874500</v>
      </c>
      <c r="K27" s="484">
        <v>2874500</v>
      </c>
      <c r="L27" s="484">
        <v>2874500</v>
      </c>
      <c r="M27" s="484"/>
      <c r="N27" s="484">
        <v>276000.69199999998</v>
      </c>
      <c r="O27" s="393"/>
      <c r="P27" s="393"/>
    </row>
    <row r="28" spans="1:22" ht="21.95" customHeight="1" x14ac:dyDescent="0.25">
      <c r="A28" s="404">
        <v>13</v>
      </c>
      <c r="B28" s="399" t="s">
        <v>1043</v>
      </c>
      <c r="C28" s="472">
        <v>0</v>
      </c>
      <c r="D28" s="472">
        <v>8000</v>
      </c>
      <c r="E28" s="472">
        <v>8000</v>
      </c>
      <c r="F28" s="472">
        <v>1000</v>
      </c>
      <c r="G28" s="472">
        <v>0</v>
      </c>
      <c r="H28" s="403">
        <v>10</v>
      </c>
      <c r="I28" s="408" t="s">
        <v>1046</v>
      </c>
      <c r="J28" s="484">
        <v>40515</v>
      </c>
      <c r="K28" s="484">
        <v>40515</v>
      </c>
      <c r="L28" s="484">
        <v>40515</v>
      </c>
      <c r="M28" s="484"/>
      <c r="N28" s="484">
        <v>1934.8989999999999</v>
      </c>
      <c r="O28" s="393"/>
      <c r="P28" s="393"/>
    </row>
    <row r="29" spans="1:22" ht="21.95" customHeight="1" x14ac:dyDescent="0.25">
      <c r="A29" s="404">
        <v>14</v>
      </c>
      <c r="B29" s="399" t="s">
        <v>53</v>
      </c>
      <c r="C29" s="472">
        <v>214151</v>
      </c>
      <c r="D29" s="472">
        <v>360532</v>
      </c>
      <c r="E29" s="472">
        <v>405962</v>
      </c>
      <c r="F29" s="472">
        <v>206071.48199999999</v>
      </c>
      <c r="G29" s="472">
        <v>174887.35</v>
      </c>
      <c r="H29" s="403">
        <v>11</v>
      </c>
      <c r="I29" s="420" t="s">
        <v>613</v>
      </c>
      <c r="J29" s="418">
        <v>0</v>
      </c>
      <c r="K29" s="418">
        <v>0</v>
      </c>
      <c r="L29" s="418">
        <v>0</v>
      </c>
      <c r="M29" s="418"/>
      <c r="N29" s="418"/>
      <c r="O29" s="393"/>
      <c r="P29" s="409"/>
    </row>
    <row r="30" spans="1:22" ht="21.95" customHeight="1" thickBot="1" x14ac:dyDescent="0.25">
      <c r="A30" s="404">
        <v>15</v>
      </c>
      <c r="B30" s="405" t="s">
        <v>197</v>
      </c>
      <c r="C30" s="407">
        <v>1677872</v>
      </c>
      <c r="D30" s="407">
        <v>1885622</v>
      </c>
      <c r="E30" s="407">
        <v>1691209</v>
      </c>
      <c r="F30" s="407"/>
      <c r="G30" s="407"/>
      <c r="H30" s="467"/>
      <c r="I30" s="468"/>
      <c r="J30" s="418"/>
      <c r="K30" s="418"/>
      <c r="L30" s="418"/>
      <c r="M30" s="418"/>
      <c r="N30" s="418"/>
      <c r="O30" s="437" t="s">
        <v>446</v>
      </c>
      <c r="P30" s="411"/>
    </row>
    <row r="31" spans="1:22" ht="21.95" customHeight="1" x14ac:dyDescent="0.2">
      <c r="A31" s="1459" t="s">
        <v>730</v>
      </c>
      <c r="B31" s="475" t="s">
        <v>488</v>
      </c>
      <c r="C31" s="455"/>
      <c r="D31" s="455"/>
      <c r="E31" s="455"/>
      <c r="F31" s="455"/>
      <c r="G31" s="455"/>
      <c r="H31" s="1455" t="s">
        <v>730</v>
      </c>
      <c r="I31" s="421" t="s">
        <v>4</v>
      </c>
      <c r="J31" s="422"/>
      <c r="K31" s="422"/>
      <c r="L31" s="422"/>
      <c r="M31" s="422"/>
      <c r="N31" s="422"/>
      <c r="O31" s="784" t="s">
        <v>1748</v>
      </c>
      <c r="P31" s="1564">
        <v>44377</v>
      </c>
    </row>
    <row r="32" spans="1:22" s="373" customFormat="1" ht="17.100000000000001" customHeight="1" thickBot="1" x14ac:dyDescent="0.25">
      <c r="A32" s="1460"/>
      <c r="B32" s="476" t="s">
        <v>278</v>
      </c>
      <c r="C32" s="423">
        <v>6544139</v>
      </c>
      <c r="D32" s="423">
        <v>8571008.120000001</v>
      </c>
      <c r="E32" s="423">
        <v>8607082.506000001</v>
      </c>
      <c r="F32" s="423">
        <v>1878012.666</v>
      </c>
      <c r="G32" s="423">
        <v>959242.49</v>
      </c>
      <c r="H32" s="1456"/>
      <c r="I32" s="423" t="s">
        <v>278</v>
      </c>
      <c r="J32" s="423">
        <v>3665015</v>
      </c>
      <c r="K32" s="423">
        <v>3665015</v>
      </c>
      <c r="L32" s="423">
        <v>3665215</v>
      </c>
      <c r="M32" s="423">
        <v>0</v>
      </c>
      <c r="N32" s="423">
        <v>278135.59099999996</v>
      </c>
      <c r="O32" s="466">
        <v>-2879124</v>
      </c>
      <c r="P32" s="449">
        <v>-2559119.5649999999</v>
      </c>
      <c r="Q32" s="374"/>
      <c r="R32" s="436"/>
      <c r="S32" s="374"/>
      <c r="T32" s="374"/>
      <c r="U32" s="374"/>
      <c r="V32" s="374"/>
    </row>
    <row r="33" spans="1:22" ht="9.9499999999999993" customHeight="1" thickBot="1" x14ac:dyDescent="0.25">
      <c r="A33" s="424"/>
      <c r="B33" s="477"/>
      <c r="C33" s="456"/>
      <c r="D33" s="425"/>
      <c r="E33" s="425"/>
      <c r="F33" s="425"/>
      <c r="G33" s="425"/>
      <c r="H33" s="426"/>
      <c r="I33" s="425"/>
      <c r="J33" s="425"/>
      <c r="K33" s="425"/>
      <c r="L33" s="425"/>
      <c r="M33" s="425"/>
      <c r="N33" s="425"/>
      <c r="O33" s="450"/>
      <c r="P33" s="488"/>
      <c r="R33" s="373"/>
      <c r="T33" s="373"/>
      <c r="U33" s="373"/>
      <c r="V33" s="373"/>
    </row>
    <row r="34" spans="1:22" ht="17.100000000000001" customHeight="1" thickBot="1" x14ac:dyDescent="0.25">
      <c r="A34" s="1462" t="s">
        <v>722</v>
      </c>
      <c r="B34" s="478" t="s">
        <v>86</v>
      </c>
      <c r="C34" s="457"/>
      <c r="D34" s="428"/>
      <c r="E34" s="428"/>
      <c r="F34" s="428"/>
      <c r="G34" s="428"/>
      <c r="H34" s="1464" t="s">
        <v>722</v>
      </c>
      <c r="I34" s="427" t="s">
        <v>87</v>
      </c>
      <c r="J34" s="429"/>
      <c r="K34" s="429"/>
      <c r="L34" s="429"/>
      <c r="M34" s="429"/>
      <c r="N34" s="429"/>
      <c r="O34" s="784" t="s">
        <v>1748</v>
      </c>
      <c r="P34" s="1564">
        <v>44377</v>
      </c>
      <c r="Q34" s="373"/>
    </row>
    <row r="35" spans="1:22" ht="17.100000000000001" customHeight="1" thickBot="1" x14ac:dyDescent="0.25">
      <c r="A35" s="1463"/>
      <c r="B35" s="479" t="s">
        <v>172</v>
      </c>
      <c r="C35" s="431">
        <v>24982605.081</v>
      </c>
      <c r="D35" s="431">
        <v>28803579.289999999</v>
      </c>
      <c r="E35" s="431">
        <v>28915470.853000004</v>
      </c>
      <c r="F35" s="431">
        <v>9586244.722000001</v>
      </c>
      <c r="G35" s="431">
        <v>8966870.4699999988</v>
      </c>
      <c r="H35" s="1465"/>
      <c r="I35" s="430" t="s">
        <v>172</v>
      </c>
      <c r="J35" s="431">
        <v>20739640.081</v>
      </c>
      <c r="K35" s="431">
        <v>20834826.822999999</v>
      </c>
      <c r="L35" s="431">
        <v>20946647.489999998</v>
      </c>
      <c r="M35" s="431">
        <v>6016425.5029999996</v>
      </c>
      <c r="N35" s="431">
        <v>9491969.6849999987</v>
      </c>
      <c r="O35" s="591">
        <v>-4242965</v>
      </c>
      <c r="P35" s="444">
        <v>-3044720.0040000011</v>
      </c>
    </row>
    <row r="36" spans="1:22" ht="9.9499999999999993" customHeight="1" x14ac:dyDescent="0.25">
      <c r="A36" s="424"/>
      <c r="B36" s="477"/>
      <c r="C36" s="456"/>
      <c r="D36" s="425"/>
      <c r="E36" s="425"/>
      <c r="F36" s="425"/>
      <c r="G36" s="425"/>
      <c r="H36" s="470"/>
      <c r="I36" s="540"/>
      <c r="J36" s="425"/>
      <c r="K36" s="425"/>
      <c r="L36" s="425"/>
      <c r="M36" s="425"/>
      <c r="N36" s="425"/>
      <c r="O36" s="541"/>
      <c r="P36" s="542"/>
    </row>
    <row r="37" spans="1:22" ht="21.95" customHeight="1" x14ac:dyDescent="0.25">
      <c r="A37" s="424"/>
      <c r="B37" s="543"/>
      <c r="C37" s="456"/>
      <c r="D37" s="425"/>
      <c r="E37" s="425"/>
      <c r="F37" s="425"/>
      <c r="G37" s="425"/>
      <c r="H37" s="538">
        <v>12</v>
      </c>
      <c r="I37" s="539" t="s">
        <v>1047</v>
      </c>
      <c r="J37" s="789">
        <v>1509198.919</v>
      </c>
      <c r="K37" s="789">
        <v>3278499.4990000003</v>
      </c>
      <c r="L37" s="789">
        <v>3278499.4990000003</v>
      </c>
      <c r="M37" s="789"/>
      <c r="N37" s="789">
        <v>3278499.4989999998</v>
      </c>
      <c r="O37" s="541"/>
      <c r="P37" s="542"/>
      <c r="R37" s="436"/>
    </row>
    <row r="38" spans="1:22" ht="21.95" customHeight="1" x14ac:dyDescent="0.25">
      <c r="A38" s="491">
        <v>16</v>
      </c>
      <c r="B38" s="543" t="s">
        <v>1101</v>
      </c>
      <c r="C38" s="456"/>
      <c r="D38" s="425"/>
      <c r="E38" s="425"/>
      <c r="F38" s="425"/>
      <c r="G38" s="425">
        <v>8600000</v>
      </c>
      <c r="H38" s="538">
        <v>13</v>
      </c>
      <c r="I38" s="543" t="s">
        <v>1100</v>
      </c>
      <c r="J38" s="789"/>
      <c r="K38" s="789"/>
      <c r="L38" s="789"/>
      <c r="M38" s="789"/>
      <c r="N38" s="789">
        <v>4400693.5149999997</v>
      </c>
      <c r="O38" s="541"/>
      <c r="P38" s="542"/>
    </row>
    <row r="39" spans="1:22" ht="21.95" customHeight="1" thickBot="1" x14ac:dyDescent="0.3">
      <c r="A39" s="546">
        <v>17</v>
      </c>
      <c r="B39" s="539" t="s">
        <v>1414</v>
      </c>
      <c r="C39" s="769">
        <v>145357.91899999999</v>
      </c>
      <c r="D39" s="789">
        <v>145357.91899999999</v>
      </c>
      <c r="E39" s="789">
        <v>268206.89199999999</v>
      </c>
      <c r="F39" s="789"/>
      <c r="G39" s="789">
        <v>268206.89199999999</v>
      </c>
      <c r="H39" s="545">
        <v>14</v>
      </c>
      <c r="I39" s="539" t="s">
        <v>1284</v>
      </c>
      <c r="J39" s="425"/>
      <c r="K39" s="425"/>
      <c r="L39" s="425">
        <v>122848.973</v>
      </c>
      <c r="M39" s="425"/>
      <c r="N39" s="425">
        <v>122848.973</v>
      </c>
      <c r="O39" s="541"/>
      <c r="P39" s="542"/>
    </row>
    <row r="40" spans="1:22" ht="17.100000000000001" customHeight="1" thickBot="1" x14ac:dyDescent="0.3">
      <c r="A40" s="1457" t="s">
        <v>723</v>
      </c>
      <c r="B40" s="473" t="s">
        <v>58</v>
      </c>
      <c r="C40" s="413"/>
      <c r="D40" s="413"/>
      <c r="E40" s="413"/>
      <c r="F40" s="413"/>
      <c r="G40" s="413"/>
      <c r="H40" s="1458" t="s">
        <v>723</v>
      </c>
      <c r="I40" s="414" t="s">
        <v>59</v>
      </c>
      <c r="J40" s="415"/>
      <c r="K40" s="415"/>
      <c r="L40" s="415"/>
      <c r="M40" s="415"/>
      <c r="N40" s="415"/>
      <c r="O40" s="784" t="s">
        <v>1748</v>
      </c>
      <c r="P40" s="1564">
        <v>44377</v>
      </c>
    </row>
    <row r="41" spans="1:22" ht="17.100000000000001" customHeight="1" thickBot="1" x14ac:dyDescent="0.25">
      <c r="A41" s="1457"/>
      <c r="B41" s="474" t="s">
        <v>278</v>
      </c>
      <c r="C41" s="416">
        <v>145357.91899999999</v>
      </c>
      <c r="D41" s="416">
        <v>145357.91899999999</v>
      </c>
      <c r="E41" s="416">
        <v>268206.89199999999</v>
      </c>
      <c r="F41" s="416"/>
      <c r="G41" s="416">
        <v>8868206.8920000009</v>
      </c>
      <c r="H41" s="1458"/>
      <c r="I41" s="417" t="s">
        <v>278</v>
      </c>
      <c r="J41" s="416">
        <v>1509198.919</v>
      </c>
      <c r="K41" s="416">
        <v>3278499.4990000003</v>
      </c>
      <c r="L41" s="416">
        <v>3401348.4720000001</v>
      </c>
      <c r="M41" s="416">
        <v>0</v>
      </c>
      <c r="N41" s="416">
        <v>7802041.9869999997</v>
      </c>
      <c r="O41" s="591">
        <v>1363841</v>
      </c>
      <c r="P41" s="556">
        <v>-1066164.9050000012</v>
      </c>
    </row>
    <row r="42" spans="1:22" ht="9.9499999999999993" customHeight="1" x14ac:dyDescent="0.25">
      <c r="A42" s="424"/>
      <c r="B42" s="477"/>
      <c r="C42" s="456"/>
      <c r="D42" s="425"/>
      <c r="E42" s="425"/>
      <c r="F42" s="425"/>
      <c r="G42" s="425"/>
      <c r="H42" s="470"/>
      <c r="I42" s="544"/>
      <c r="J42" s="425"/>
      <c r="K42" s="425"/>
      <c r="L42" s="425"/>
      <c r="M42" s="425"/>
      <c r="N42" s="425"/>
      <c r="O42" s="541"/>
      <c r="P42" s="542"/>
    </row>
    <row r="43" spans="1:22" ht="21.95" customHeight="1" x14ac:dyDescent="0.2">
      <c r="A43" s="552"/>
      <c r="B43" s="554"/>
      <c r="C43" s="553"/>
      <c r="D43" s="553"/>
      <c r="E43" s="553"/>
      <c r="F43" s="553"/>
      <c r="G43" s="553"/>
      <c r="H43" s="538">
        <v>15</v>
      </c>
      <c r="I43" s="539" t="s">
        <v>1048</v>
      </c>
      <c r="J43" s="789">
        <v>2879124</v>
      </c>
      <c r="K43" s="789">
        <v>4835681.6789999995</v>
      </c>
      <c r="L43" s="789">
        <v>4835681.6789999995</v>
      </c>
      <c r="M43" s="789"/>
      <c r="N43" s="789">
        <v>4835681.6789999995</v>
      </c>
      <c r="O43" s="597"/>
      <c r="P43" s="542"/>
    </row>
    <row r="44" spans="1:22" ht="21.95" customHeight="1" x14ac:dyDescent="0.2">
      <c r="A44" s="491">
        <v>18</v>
      </c>
      <c r="B44" s="492" t="s">
        <v>481</v>
      </c>
      <c r="C44" s="788">
        <v>0</v>
      </c>
      <c r="D44" s="407">
        <v>0</v>
      </c>
      <c r="E44" s="407">
        <v>0</v>
      </c>
      <c r="F44" s="407"/>
      <c r="G44" s="407"/>
      <c r="H44" s="538">
        <v>16</v>
      </c>
      <c r="I44" s="555" t="s">
        <v>482</v>
      </c>
      <c r="J44" s="789">
        <v>0</v>
      </c>
      <c r="K44" s="789">
        <v>0</v>
      </c>
      <c r="L44" s="789">
        <v>0</v>
      </c>
      <c r="M44" s="789"/>
      <c r="N44" s="789"/>
      <c r="O44" s="597"/>
      <c r="P44" s="542"/>
    </row>
    <row r="45" spans="1:22" ht="21.95" customHeight="1" x14ac:dyDescent="0.2">
      <c r="A45" s="552">
        <v>19</v>
      </c>
      <c r="B45" s="554" t="s">
        <v>60</v>
      </c>
      <c r="C45" s="788">
        <v>0</v>
      </c>
      <c r="D45" s="553">
        <v>0</v>
      </c>
      <c r="E45" s="553">
        <v>0</v>
      </c>
      <c r="F45" s="553"/>
      <c r="G45" s="553"/>
      <c r="H45" s="538">
        <v>17</v>
      </c>
      <c r="I45" s="539" t="s">
        <v>325</v>
      </c>
      <c r="J45" s="419"/>
      <c r="K45" s="419"/>
      <c r="L45" s="419">
        <v>0</v>
      </c>
      <c r="M45" s="419"/>
      <c r="N45" s="419"/>
      <c r="O45" s="597"/>
      <c r="P45" s="542"/>
    </row>
    <row r="46" spans="1:22" ht="21.95" hidden="1" customHeight="1" x14ac:dyDescent="0.2">
      <c r="A46" s="546">
        <v>20</v>
      </c>
      <c r="B46" s="539" t="s">
        <v>61</v>
      </c>
      <c r="C46" s="642"/>
      <c r="D46" s="553"/>
      <c r="E46" s="553"/>
      <c r="F46" s="553"/>
      <c r="G46" s="553"/>
      <c r="H46" s="545">
        <v>18</v>
      </c>
      <c r="I46" s="539" t="s">
        <v>62</v>
      </c>
      <c r="J46" s="419"/>
      <c r="K46" s="419"/>
      <c r="L46" s="419"/>
      <c r="M46" s="419"/>
      <c r="N46" s="419"/>
      <c r="O46" s="597"/>
      <c r="P46" s="542"/>
    </row>
    <row r="47" spans="1:22" ht="21.95" customHeight="1" thickBot="1" x14ac:dyDescent="0.3">
      <c r="A47" s="546">
        <v>20</v>
      </c>
      <c r="B47" s="539" t="s">
        <v>1101</v>
      </c>
      <c r="C47" s="456"/>
      <c r="D47" s="425"/>
      <c r="E47" s="425"/>
      <c r="F47" s="425"/>
      <c r="G47" s="425"/>
      <c r="H47" s="545">
        <v>18</v>
      </c>
      <c r="I47" s="539" t="s">
        <v>1100</v>
      </c>
      <c r="J47" s="789">
        <v>0</v>
      </c>
      <c r="K47" s="789">
        <v>0</v>
      </c>
      <c r="L47" s="789">
        <v>0</v>
      </c>
      <c r="M47" s="789"/>
      <c r="N47" s="789"/>
      <c r="O47" s="450"/>
      <c r="P47" s="451"/>
    </row>
    <row r="48" spans="1:22" s="373" customFormat="1" ht="17.100000000000001" customHeight="1" thickBot="1" x14ac:dyDescent="0.3">
      <c r="A48" s="1457" t="s">
        <v>216</v>
      </c>
      <c r="B48" s="473" t="s">
        <v>694</v>
      </c>
      <c r="C48" s="413"/>
      <c r="D48" s="413"/>
      <c r="E48" s="413"/>
      <c r="F48" s="413"/>
      <c r="G48" s="413"/>
      <c r="H48" s="1458" t="s">
        <v>216</v>
      </c>
      <c r="I48" s="414" t="s">
        <v>63</v>
      </c>
      <c r="J48" s="415"/>
      <c r="K48" s="415"/>
      <c r="L48" s="415"/>
      <c r="M48" s="415"/>
      <c r="N48" s="415"/>
      <c r="O48" s="784" t="s">
        <v>1748</v>
      </c>
      <c r="P48" s="1564">
        <v>44377</v>
      </c>
      <c r="Q48" s="374"/>
      <c r="T48" s="374"/>
      <c r="U48" s="374"/>
      <c r="V48" s="374"/>
    </row>
    <row r="49" spans="1:22" s="373" customFormat="1" ht="17.100000000000001" customHeight="1" thickBot="1" x14ac:dyDescent="0.25">
      <c r="A49" s="1457"/>
      <c r="B49" s="474" t="s">
        <v>278</v>
      </c>
      <c r="C49" s="416">
        <v>0</v>
      </c>
      <c r="D49" s="416">
        <v>0</v>
      </c>
      <c r="E49" s="416">
        <v>0</v>
      </c>
      <c r="F49" s="416"/>
      <c r="G49" s="416"/>
      <c r="H49" s="1458"/>
      <c r="I49" s="417" t="s">
        <v>278</v>
      </c>
      <c r="J49" s="416">
        <v>2879124</v>
      </c>
      <c r="K49" s="416">
        <v>4835681.6789999995</v>
      </c>
      <c r="L49" s="416">
        <v>4835681.6789999995</v>
      </c>
      <c r="M49" s="416">
        <v>0</v>
      </c>
      <c r="N49" s="416">
        <v>4835681.6789999995</v>
      </c>
      <c r="O49" s="591">
        <v>2879124</v>
      </c>
      <c r="P49" s="556">
        <v>4835681.6789999995</v>
      </c>
      <c r="Q49" s="374"/>
      <c r="T49" s="374"/>
      <c r="U49" s="374"/>
      <c r="V49" s="374"/>
    </row>
    <row r="50" spans="1:22" s="373" customFormat="1" ht="17.100000000000001" customHeight="1" thickBot="1" x14ac:dyDescent="0.25">
      <c r="A50" s="424"/>
      <c r="B50" s="432"/>
      <c r="C50" s="458"/>
      <c r="D50" s="433"/>
      <c r="E50" s="433"/>
      <c r="F50" s="433"/>
      <c r="G50" s="433"/>
      <c r="H50" s="470"/>
      <c r="I50" s="471"/>
      <c r="J50" s="425"/>
      <c r="K50" s="425"/>
      <c r="L50" s="425"/>
      <c r="M50" s="425"/>
      <c r="N50" s="425"/>
      <c r="O50" s="489"/>
      <c r="P50" s="490"/>
      <c r="Q50" s="374"/>
    </row>
    <row r="51" spans="1:22" ht="17.100000000000001" customHeight="1" thickBot="1" x14ac:dyDescent="0.25">
      <c r="A51" s="1462" t="s">
        <v>1303</v>
      </c>
      <c r="B51" s="478" t="s">
        <v>558</v>
      </c>
      <c r="C51" s="457"/>
      <c r="D51" s="457"/>
      <c r="E51" s="457"/>
      <c r="F51" s="457"/>
      <c r="G51" s="457"/>
      <c r="H51" s="1464" t="s">
        <v>1303</v>
      </c>
      <c r="I51" s="427" t="s">
        <v>559</v>
      </c>
      <c r="J51" s="429"/>
      <c r="K51" s="429"/>
      <c r="L51" s="429"/>
      <c r="M51" s="429"/>
      <c r="N51" s="429"/>
      <c r="O51" s="784" t="s">
        <v>1748</v>
      </c>
      <c r="P51" s="1564">
        <v>44377</v>
      </c>
      <c r="Q51" s="373"/>
    </row>
    <row r="52" spans="1:22" ht="15.75" thickBot="1" x14ac:dyDescent="0.3">
      <c r="A52" s="1463"/>
      <c r="B52" s="479" t="s">
        <v>1304</v>
      </c>
      <c r="C52" s="431">
        <v>25127963</v>
      </c>
      <c r="D52" s="431">
        <v>28948937.208999999</v>
      </c>
      <c r="E52" s="431">
        <v>29183677.745000005</v>
      </c>
      <c r="F52" s="431">
        <v>9586244.722000001</v>
      </c>
      <c r="G52" s="431">
        <v>17835077.362</v>
      </c>
      <c r="H52" s="1465"/>
      <c r="I52" s="430" t="s">
        <v>1305</v>
      </c>
      <c r="J52" s="431">
        <v>25127963</v>
      </c>
      <c r="K52" s="431">
        <v>28949008.000999998</v>
      </c>
      <c r="L52" s="431">
        <v>29183677.640999999</v>
      </c>
      <c r="M52" s="431">
        <v>6016425.5029999996</v>
      </c>
      <c r="N52" s="431">
        <v>22129693.350999996</v>
      </c>
      <c r="O52" s="438">
        <v>0</v>
      </c>
      <c r="P52" s="444">
        <v>724796.76999999722</v>
      </c>
    </row>
    <row r="53" spans="1:22" x14ac:dyDescent="0.2">
      <c r="I53" s="390"/>
      <c r="K53" s="434"/>
      <c r="L53" s="435"/>
      <c r="M53" s="435"/>
      <c r="N53" s="435"/>
    </row>
    <row r="54" spans="1:22" x14ac:dyDescent="0.2">
      <c r="K54" s="434"/>
      <c r="L54" s="1461"/>
      <c r="M54" s="1461"/>
      <c r="N54" s="1461"/>
      <c r="O54" s="1461"/>
      <c r="P54" s="436"/>
    </row>
    <row r="55" spans="1:22" x14ac:dyDescent="0.2">
      <c r="L55" s="778"/>
      <c r="M55" s="778"/>
      <c r="N55" s="778"/>
      <c r="P55" s="898"/>
    </row>
  </sheetData>
  <mergeCells count="2">
    <mergeCell ref="A3:P3"/>
    <mergeCell ref="A4:P4"/>
  </mergeCells>
  <phoneticPr fontId="1" type="noConversion"/>
  <printOptions horizontalCentered="1" verticalCentered="1"/>
  <pageMargins left="0.15748031496062992" right="0.15748031496062992" top="0.43307086614173229" bottom="0.38" header="0.15748031496062992" footer="0.19685039370078741"/>
  <pageSetup paperSize="9" scale="49" fitToHeight="0" orientation="landscape" r:id="rId1"/>
  <headerFooter alignWithMargins="0"/>
  <colBreaks count="2" manualBreakCount="2">
    <brk id="14" max="52" man="1"/>
    <brk id="16"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zoomScale="80" zoomScaleNormal="80" workbookViewId="0">
      <pane xSplit="2" ySplit="13" topLeftCell="C14" activePane="bottomRight" state="frozen"/>
      <selection activeCell="D16" sqref="D16"/>
      <selection pane="topRight" activeCell="D16" sqref="D16"/>
      <selection pane="bottomLeft" activeCell="D16" sqref="D16"/>
      <selection pane="bottomRight" activeCell="A7" sqref="A7:G7"/>
    </sheetView>
  </sheetViews>
  <sheetFormatPr defaultColWidth="9.140625" defaultRowHeight="12.75" x14ac:dyDescent="0.2"/>
  <cols>
    <col min="1" max="1" width="10.7109375" style="116" customWidth="1"/>
    <col min="2" max="2" width="85.140625" style="116" customWidth="1"/>
    <col min="3" max="3" width="16.28515625" style="116" customWidth="1"/>
    <col min="4" max="4" width="17.140625" style="116" customWidth="1"/>
    <col min="5" max="5" width="17" style="120" customWidth="1"/>
    <col min="6" max="6" width="18.140625" style="120" customWidth="1"/>
    <col min="7" max="7" width="18.7109375" style="120" customWidth="1"/>
    <col min="8" max="8" width="9.140625" style="116"/>
    <col min="9" max="9" width="15.140625" style="116" customWidth="1"/>
    <col min="10" max="10" width="13.42578125" style="116" customWidth="1"/>
    <col min="11" max="16384" width="9.140625" style="116"/>
  </cols>
  <sheetData>
    <row r="1" spans="1:19" x14ac:dyDescent="0.2">
      <c r="A1" s="199"/>
      <c r="E1" s="206" t="s">
        <v>2090</v>
      </c>
      <c r="F1" s="206"/>
      <c r="G1" s="206"/>
    </row>
    <row r="2" spans="1:19" x14ac:dyDescent="0.2">
      <c r="E2" s="206"/>
      <c r="F2" s="206"/>
      <c r="G2" s="206"/>
    </row>
    <row r="6" spans="1:19" ht="18.75" x14ac:dyDescent="0.3">
      <c r="A6" s="1747" t="s">
        <v>1738</v>
      </c>
      <c r="B6" s="1747"/>
      <c r="C6" s="1747"/>
      <c r="D6" s="1747"/>
      <c r="E6" s="1747"/>
      <c r="F6" s="1747"/>
      <c r="G6" s="1747"/>
    </row>
    <row r="7" spans="1:19" ht="18.75" x14ac:dyDescent="0.3">
      <c r="A7" s="1748" t="s">
        <v>671</v>
      </c>
      <c r="B7" s="1748"/>
      <c r="C7" s="1748"/>
      <c r="D7" s="1748"/>
      <c r="E7" s="1748"/>
      <c r="F7" s="1748"/>
      <c r="G7" s="1748"/>
    </row>
    <row r="8" spans="1:19" ht="13.5" thickBot="1" x14ac:dyDescent="0.25"/>
    <row r="9" spans="1:19" x14ac:dyDescent="0.2">
      <c r="A9" s="195" t="s">
        <v>652</v>
      </c>
      <c r="B9" s="195" t="s">
        <v>652</v>
      </c>
      <c r="C9" s="231" t="s">
        <v>1732</v>
      </c>
      <c r="D9" s="231" t="s">
        <v>1732</v>
      </c>
      <c r="E9" s="231" t="s">
        <v>1732</v>
      </c>
      <c r="F9" s="231" t="s">
        <v>1732</v>
      </c>
      <c r="G9" s="231" t="s">
        <v>1751</v>
      </c>
    </row>
    <row r="10" spans="1:19" x14ac:dyDescent="0.2">
      <c r="A10" s="119" t="s">
        <v>732</v>
      </c>
      <c r="B10" s="119" t="s">
        <v>670</v>
      </c>
      <c r="C10" s="25" t="s">
        <v>372</v>
      </c>
      <c r="D10" s="25" t="s">
        <v>454</v>
      </c>
      <c r="E10" s="1473">
        <v>44377</v>
      </c>
      <c r="F10" s="1474">
        <v>44377</v>
      </c>
      <c r="G10" s="1474">
        <v>44377</v>
      </c>
    </row>
    <row r="11" spans="1:19" x14ac:dyDescent="0.2">
      <c r="A11" s="119"/>
      <c r="B11" s="119"/>
      <c r="C11" s="8" t="s">
        <v>656</v>
      </c>
      <c r="D11" s="8" t="s">
        <v>656</v>
      </c>
      <c r="E11" s="25" t="s">
        <v>656</v>
      </c>
      <c r="F11" s="1414" t="s">
        <v>1753</v>
      </c>
      <c r="G11" s="1414" t="s">
        <v>501</v>
      </c>
      <c r="I11" s="159"/>
      <c r="J11" s="159"/>
    </row>
    <row r="12" spans="1:19" ht="13.5" thickBot="1" x14ac:dyDescent="0.25">
      <c r="A12" s="196"/>
      <c r="B12" s="196"/>
      <c r="C12" s="275"/>
      <c r="D12" s="275"/>
      <c r="E12" s="303"/>
      <c r="F12" s="1475" t="s">
        <v>1750</v>
      </c>
      <c r="G12" s="1475"/>
    </row>
    <row r="13" spans="1:19" x14ac:dyDescent="0.2">
      <c r="A13" s="839">
        <v>1</v>
      </c>
      <c r="B13" s="839">
        <v>2</v>
      </c>
      <c r="C13" s="871">
        <v>3</v>
      </c>
      <c r="D13" s="840">
        <v>4</v>
      </c>
      <c r="E13" s="841">
        <v>4</v>
      </c>
      <c r="F13" s="1476"/>
      <c r="G13" s="1477"/>
    </row>
    <row r="14" spans="1:19" ht="20.100000000000001" customHeight="1" x14ac:dyDescent="0.2">
      <c r="A14" s="287" t="s">
        <v>119</v>
      </c>
      <c r="B14" s="288" t="s">
        <v>710</v>
      </c>
      <c r="C14" s="1507">
        <v>20116338.081</v>
      </c>
      <c r="D14" s="1507">
        <v>22118264.066</v>
      </c>
      <c r="E14" s="1507">
        <v>21999597.347000003</v>
      </c>
      <c r="F14" s="1507">
        <v>7708212.0560000008</v>
      </c>
      <c r="G14" s="1507">
        <v>8007627.9799999995</v>
      </c>
      <c r="H14" s="1"/>
      <c r="I14" s="180"/>
      <c r="J14" s="180"/>
      <c r="L14" s="1"/>
      <c r="M14" s="1"/>
      <c r="N14" s="1"/>
      <c r="O14" s="1"/>
      <c r="P14" s="1"/>
      <c r="Q14" s="1"/>
      <c r="R14" s="1"/>
      <c r="S14" s="1"/>
    </row>
    <row r="15" spans="1:19" ht="15.75" customHeight="1" x14ac:dyDescent="0.2">
      <c r="A15" s="843" t="s">
        <v>489</v>
      </c>
      <c r="B15" s="844" t="s">
        <v>433</v>
      </c>
      <c r="C15" s="1545">
        <v>8293144</v>
      </c>
      <c r="D15" s="1546">
        <v>8472729.3469999991</v>
      </c>
      <c r="E15" s="1547">
        <v>8486725.0190000013</v>
      </c>
      <c r="F15" s="1548">
        <v>3935217.5430000001</v>
      </c>
      <c r="G15" s="1547">
        <v>3645056.8969999999</v>
      </c>
    </row>
    <row r="16" spans="1:19" ht="15.75" customHeight="1" x14ac:dyDescent="0.2">
      <c r="A16" s="843" t="s">
        <v>706</v>
      </c>
      <c r="B16" s="844" t="s">
        <v>379</v>
      </c>
      <c r="C16" s="1545">
        <v>1341959</v>
      </c>
      <c r="D16" s="1546">
        <v>1371384.9299999997</v>
      </c>
      <c r="E16" s="1547">
        <v>1373405.3169999998</v>
      </c>
      <c r="F16" s="1548">
        <v>647097.43000000005</v>
      </c>
      <c r="G16" s="1547">
        <v>548171.99100000004</v>
      </c>
    </row>
    <row r="17" spans="1:10" ht="15.75" customHeight="1" x14ac:dyDescent="0.2">
      <c r="A17" s="843" t="s">
        <v>707</v>
      </c>
      <c r="B17" s="844" t="s">
        <v>162</v>
      </c>
      <c r="C17" s="1545">
        <v>5769838.5590000004</v>
      </c>
      <c r="D17" s="1546">
        <v>6817724.1730000004</v>
      </c>
      <c r="E17" s="1547">
        <v>6816582.2549999999</v>
      </c>
      <c r="F17" s="1548">
        <v>2545958.54</v>
      </c>
      <c r="G17" s="1547">
        <v>2409482.0070000002</v>
      </c>
    </row>
    <row r="18" spans="1:10" ht="15.75" customHeight="1" x14ac:dyDescent="0.2">
      <c r="A18" s="845"/>
      <c r="B18" s="847" t="s">
        <v>386</v>
      </c>
      <c r="C18" s="1525">
        <v>0</v>
      </c>
      <c r="D18" s="1549">
        <v>0</v>
      </c>
      <c r="E18" s="1527">
        <v>0</v>
      </c>
      <c r="F18" s="1550"/>
      <c r="G18" s="1551"/>
    </row>
    <row r="19" spans="1:10" ht="15.75" customHeight="1" x14ac:dyDescent="0.2">
      <c r="A19" s="497" t="s">
        <v>708</v>
      </c>
      <c r="B19" s="501" t="s">
        <v>74</v>
      </c>
      <c r="C19" s="1552">
        <v>150060</v>
      </c>
      <c r="D19" s="1553">
        <v>175785</v>
      </c>
      <c r="E19" s="1510">
        <v>175785</v>
      </c>
      <c r="F19" s="1511">
        <v>86084.354999999996</v>
      </c>
      <c r="G19" s="1512">
        <v>47461.42</v>
      </c>
    </row>
    <row r="20" spans="1:10" ht="15.75" customHeight="1" x14ac:dyDescent="0.2">
      <c r="A20" s="497" t="s">
        <v>282</v>
      </c>
      <c r="B20" s="501" t="s">
        <v>667</v>
      </c>
      <c r="C20" s="1513">
        <v>4561336.5219999999</v>
      </c>
      <c r="D20" s="1513">
        <v>5280640.6160000004</v>
      </c>
      <c r="E20" s="1513">
        <v>5147099.7560000001</v>
      </c>
      <c r="F20" s="1513">
        <v>493854.18800000002</v>
      </c>
      <c r="G20" s="1513">
        <v>1357455.665</v>
      </c>
    </row>
    <row r="21" spans="1:10" ht="15.75" customHeight="1" x14ac:dyDescent="0.2">
      <c r="A21" s="289" t="s">
        <v>387</v>
      </c>
      <c r="B21" s="292" t="s">
        <v>388</v>
      </c>
      <c r="C21" s="1495" t="s">
        <v>434</v>
      </c>
      <c r="D21" s="1496" t="s">
        <v>434</v>
      </c>
      <c r="E21" s="1497" t="s">
        <v>434</v>
      </c>
      <c r="F21" s="1498"/>
      <c r="G21" s="1497"/>
    </row>
    <row r="22" spans="1:10" ht="15.75" customHeight="1" x14ac:dyDescent="0.2">
      <c r="A22" s="289" t="s">
        <v>389</v>
      </c>
      <c r="B22" s="292" t="s">
        <v>75</v>
      </c>
      <c r="C22" s="1554">
        <v>1333346.5220000001</v>
      </c>
      <c r="D22" s="1555">
        <v>1350013.8960000002</v>
      </c>
      <c r="E22" s="1501">
        <v>1349942.7879999999</v>
      </c>
      <c r="F22" s="1478"/>
      <c r="G22" s="1501">
        <v>709936.45900000003</v>
      </c>
    </row>
    <row r="23" spans="1:10" ht="15.75" customHeight="1" x14ac:dyDescent="0.2">
      <c r="A23" s="289" t="s">
        <v>390</v>
      </c>
      <c r="B23" s="292" t="s">
        <v>395</v>
      </c>
      <c r="C23" s="1495" t="s">
        <v>434</v>
      </c>
      <c r="D23" s="1496" t="s">
        <v>434</v>
      </c>
      <c r="E23" s="1497" t="s">
        <v>434</v>
      </c>
      <c r="F23" s="1498"/>
      <c r="G23" s="1497"/>
    </row>
    <row r="24" spans="1:10" ht="15.75" customHeight="1" x14ac:dyDescent="0.2">
      <c r="A24" s="289" t="s">
        <v>391</v>
      </c>
      <c r="B24" s="292" t="s">
        <v>396</v>
      </c>
      <c r="C24" s="1495" t="s">
        <v>434</v>
      </c>
      <c r="D24" s="1496" t="s">
        <v>434</v>
      </c>
      <c r="E24" s="1497" t="s">
        <v>434</v>
      </c>
      <c r="F24" s="1498"/>
      <c r="G24" s="1497"/>
    </row>
    <row r="25" spans="1:10" ht="15.75" customHeight="1" x14ac:dyDescent="0.2">
      <c r="A25" s="289" t="s">
        <v>392</v>
      </c>
      <c r="B25" s="292" t="s">
        <v>397</v>
      </c>
      <c r="C25" s="1495" t="s">
        <v>434</v>
      </c>
      <c r="D25" s="1496" t="s">
        <v>434</v>
      </c>
      <c r="E25" s="1497" t="s">
        <v>434</v>
      </c>
      <c r="F25" s="1498"/>
      <c r="G25" s="1497"/>
    </row>
    <row r="26" spans="1:10" ht="15.75" customHeight="1" x14ac:dyDescent="0.2">
      <c r="A26" s="289" t="s">
        <v>393</v>
      </c>
      <c r="B26" s="290" t="s">
        <v>76</v>
      </c>
      <c r="C26" s="1499">
        <v>64795</v>
      </c>
      <c r="D26" s="1500">
        <v>144665.72</v>
      </c>
      <c r="E26" s="1501">
        <v>151236.82800000001</v>
      </c>
      <c r="F26" s="1478">
        <v>43727</v>
      </c>
      <c r="G26" s="1501">
        <v>96293.794999999998</v>
      </c>
    </row>
    <row r="27" spans="1:10" ht="15.75" customHeight="1" x14ac:dyDescent="0.2">
      <c r="A27" s="289" t="s">
        <v>398</v>
      </c>
      <c r="B27" s="292" t="s">
        <v>401</v>
      </c>
      <c r="C27" s="1502" t="s">
        <v>434</v>
      </c>
      <c r="D27" s="1503" t="s">
        <v>434</v>
      </c>
      <c r="E27" s="1497" t="s">
        <v>434</v>
      </c>
      <c r="F27" s="1498"/>
      <c r="G27" s="1497"/>
    </row>
    <row r="28" spans="1:10" ht="15.75" customHeight="1" x14ac:dyDescent="0.2">
      <c r="A28" s="289" t="s">
        <v>399</v>
      </c>
      <c r="B28" s="292" t="s">
        <v>77</v>
      </c>
      <c r="C28" s="1502" t="s">
        <v>434</v>
      </c>
      <c r="D28" s="1503" t="s">
        <v>434</v>
      </c>
      <c r="E28" s="1497" t="s">
        <v>434</v>
      </c>
      <c r="F28" s="1498"/>
      <c r="G28" s="1497"/>
    </row>
    <row r="29" spans="1:10" ht="15.75" customHeight="1" x14ac:dyDescent="0.2">
      <c r="A29" s="289" t="s">
        <v>400</v>
      </c>
      <c r="B29" s="290" t="s">
        <v>78</v>
      </c>
      <c r="C29" s="1499">
        <v>1070494</v>
      </c>
      <c r="D29" s="1500">
        <v>1072314</v>
      </c>
      <c r="E29" s="1501">
        <v>1069665</v>
      </c>
      <c r="F29" s="1478">
        <v>450127.18800000002</v>
      </c>
      <c r="G29" s="1501">
        <v>551225.41099999996</v>
      </c>
    </row>
    <row r="30" spans="1:10" ht="15.75" customHeight="1" x14ac:dyDescent="0.2">
      <c r="A30" s="289" t="s">
        <v>402</v>
      </c>
      <c r="B30" s="503" t="s">
        <v>79</v>
      </c>
      <c r="C30" s="1504">
        <v>2092701</v>
      </c>
      <c r="D30" s="1505">
        <v>2713647</v>
      </c>
      <c r="E30" s="1506">
        <v>2576255.14</v>
      </c>
      <c r="F30" s="1479"/>
      <c r="G30" s="1506"/>
    </row>
    <row r="31" spans="1:10" ht="20.100000000000001" customHeight="1" x14ac:dyDescent="0.2">
      <c r="A31" s="287" t="s">
        <v>756</v>
      </c>
      <c r="B31" s="288" t="s">
        <v>161</v>
      </c>
      <c r="C31" s="1507">
        <v>4866267</v>
      </c>
      <c r="D31" s="1507">
        <v>6685386.1200000001</v>
      </c>
      <c r="E31" s="1507">
        <v>6915873.5060000001</v>
      </c>
      <c r="F31" s="1507">
        <v>1878012.666</v>
      </c>
      <c r="G31" s="1507">
        <v>959242.49</v>
      </c>
      <c r="I31" s="180"/>
      <c r="J31" s="180"/>
    </row>
    <row r="32" spans="1:10" ht="15.75" customHeight="1" x14ac:dyDescent="0.2">
      <c r="A32" s="499" t="s">
        <v>280</v>
      </c>
      <c r="B32" s="498" t="s">
        <v>697</v>
      </c>
      <c r="C32" s="1508">
        <v>4570068</v>
      </c>
      <c r="D32" s="1509">
        <v>5905742.1200000001</v>
      </c>
      <c r="E32" s="1510">
        <v>6016775.5060000001</v>
      </c>
      <c r="F32" s="1511">
        <v>1426383.5789999999</v>
      </c>
      <c r="G32" s="1512">
        <v>667772.39899999998</v>
      </c>
    </row>
    <row r="33" spans="1:10" ht="15.75" customHeight="1" x14ac:dyDescent="0.2">
      <c r="A33" s="499" t="s">
        <v>281</v>
      </c>
      <c r="B33" s="501" t="s">
        <v>698</v>
      </c>
      <c r="C33" s="1508">
        <v>75498</v>
      </c>
      <c r="D33" s="1509">
        <v>404562</v>
      </c>
      <c r="E33" s="1510">
        <v>406086</v>
      </c>
      <c r="F33" s="1511">
        <v>244557.60500000001</v>
      </c>
      <c r="G33" s="1512">
        <v>43882.741000000002</v>
      </c>
    </row>
    <row r="34" spans="1:10" ht="15.75" customHeight="1" x14ac:dyDescent="0.2">
      <c r="A34" s="499" t="s">
        <v>715</v>
      </c>
      <c r="B34" s="291" t="s">
        <v>344</v>
      </c>
      <c r="C34" s="1513">
        <v>220701</v>
      </c>
      <c r="D34" s="1513">
        <v>375082</v>
      </c>
      <c r="E34" s="1513">
        <v>493012</v>
      </c>
      <c r="F34" s="1513">
        <v>207071.48199999999</v>
      </c>
      <c r="G34" s="1513">
        <v>247587.35</v>
      </c>
    </row>
    <row r="35" spans="1:10" ht="15.75" customHeight="1" x14ac:dyDescent="0.2">
      <c r="A35" s="289" t="s">
        <v>403</v>
      </c>
      <c r="B35" s="292" t="s">
        <v>407</v>
      </c>
      <c r="C35" s="1502" t="s">
        <v>434</v>
      </c>
      <c r="D35" s="1503" t="s">
        <v>434</v>
      </c>
      <c r="E35" s="1497" t="s">
        <v>434</v>
      </c>
      <c r="F35" s="1498"/>
      <c r="G35" s="1497"/>
    </row>
    <row r="36" spans="1:10" ht="15.75" customHeight="1" x14ac:dyDescent="0.2">
      <c r="A36" s="289" t="s">
        <v>404</v>
      </c>
      <c r="B36" s="292" t="s">
        <v>408</v>
      </c>
      <c r="C36" s="1502" t="s">
        <v>434</v>
      </c>
      <c r="D36" s="1503" t="s">
        <v>434</v>
      </c>
      <c r="E36" s="1497" t="s">
        <v>434</v>
      </c>
      <c r="F36" s="1498"/>
      <c r="G36" s="1497"/>
    </row>
    <row r="37" spans="1:10" ht="15.75" customHeight="1" x14ac:dyDescent="0.2">
      <c r="A37" s="289" t="s">
        <v>405</v>
      </c>
      <c r="B37" s="292" t="s">
        <v>409</v>
      </c>
      <c r="C37" s="1502" t="s">
        <v>434</v>
      </c>
      <c r="D37" s="1503" t="s">
        <v>434</v>
      </c>
      <c r="E37" s="1497" t="s">
        <v>434</v>
      </c>
      <c r="F37" s="1498"/>
      <c r="G37" s="1497"/>
    </row>
    <row r="38" spans="1:10" ht="15.75" customHeight="1" x14ac:dyDescent="0.2">
      <c r="A38" s="289" t="s">
        <v>406</v>
      </c>
      <c r="B38" s="290" t="s">
        <v>80</v>
      </c>
      <c r="C38" s="1499">
        <v>6550</v>
      </c>
      <c r="D38" s="1500">
        <v>6550</v>
      </c>
      <c r="E38" s="1501">
        <v>79050</v>
      </c>
      <c r="F38" s="1478">
        <v>0</v>
      </c>
      <c r="G38" s="1501">
        <v>72700</v>
      </c>
    </row>
    <row r="39" spans="1:10" ht="15.75" customHeight="1" x14ac:dyDescent="0.2">
      <c r="A39" s="289" t="s">
        <v>410</v>
      </c>
      <c r="B39" s="292" t="s">
        <v>414</v>
      </c>
      <c r="C39" s="1514" t="s">
        <v>434</v>
      </c>
      <c r="D39" s="1515" t="s">
        <v>434</v>
      </c>
      <c r="E39" s="1497" t="s">
        <v>434</v>
      </c>
      <c r="F39" s="1498"/>
      <c r="G39" s="1497"/>
    </row>
    <row r="40" spans="1:10" ht="15.75" customHeight="1" x14ac:dyDescent="0.2">
      <c r="A40" s="289" t="s">
        <v>411</v>
      </c>
      <c r="B40" s="292" t="s">
        <v>81</v>
      </c>
      <c r="C40" s="1499">
        <v>0</v>
      </c>
      <c r="D40" s="1516">
        <v>8000</v>
      </c>
      <c r="E40" s="1501">
        <v>8000</v>
      </c>
      <c r="F40" s="1478">
        <v>1000</v>
      </c>
      <c r="G40" s="1501"/>
    </row>
    <row r="41" spans="1:10" ht="15.75" customHeight="1" x14ac:dyDescent="0.2">
      <c r="A41" s="289" t="s">
        <v>412</v>
      </c>
      <c r="B41" s="846" t="s">
        <v>82</v>
      </c>
      <c r="C41" s="1517">
        <v>0</v>
      </c>
      <c r="D41" s="1518">
        <v>0</v>
      </c>
      <c r="E41" s="1519">
        <v>0</v>
      </c>
      <c r="F41" s="1520"/>
      <c r="G41" s="1519"/>
    </row>
    <row r="42" spans="1:10" ht="15.75" customHeight="1" x14ac:dyDescent="0.2">
      <c r="A42" s="289" t="s">
        <v>413</v>
      </c>
      <c r="B42" s="290" t="s">
        <v>83</v>
      </c>
      <c r="C42" s="1499">
        <v>214151</v>
      </c>
      <c r="D42" s="1516">
        <v>360532</v>
      </c>
      <c r="E42" s="1501">
        <v>405962</v>
      </c>
      <c r="F42" s="1479">
        <v>206071.48199999999</v>
      </c>
      <c r="G42" s="1506">
        <v>174887.35</v>
      </c>
    </row>
    <row r="43" spans="1:10" ht="20.100000000000001" customHeight="1" x14ac:dyDescent="0.2">
      <c r="A43" s="287"/>
      <c r="B43" s="288" t="s">
        <v>415</v>
      </c>
      <c r="C43" s="1507">
        <v>24982605.081</v>
      </c>
      <c r="D43" s="1507">
        <v>28803650.186000001</v>
      </c>
      <c r="E43" s="1507">
        <v>28915470.853000004</v>
      </c>
      <c r="F43" s="1507">
        <v>9586224.722000001</v>
      </c>
      <c r="G43" s="1507">
        <v>8966870.4699999988</v>
      </c>
    </row>
    <row r="44" spans="1:10" ht="20.100000000000001" customHeight="1" x14ac:dyDescent="0.2">
      <c r="A44" s="287" t="s">
        <v>141</v>
      </c>
      <c r="B44" s="288" t="s">
        <v>200</v>
      </c>
      <c r="C44" s="1513">
        <v>145357.91899999999</v>
      </c>
      <c r="D44" s="1513">
        <v>145357.91899999999</v>
      </c>
      <c r="E44" s="1513">
        <v>268206.89199999999</v>
      </c>
      <c r="F44" s="1513">
        <v>0</v>
      </c>
      <c r="G44" s="1513">
        <v>8868206.8920000009</v>
      </c>
      <c r="I44" s="180"/>
      <c r="J44" s="180"/>
    </row>
    <row r="45" spans="1:10" ht="17.100000000000001" customHeight="1" x14ac:dyDescent="0.2">
      <c r="A45" s="505" t="s">
        <v>306</v>
      </c>
      <c r="B45" s="838" t="s">
        <v>416</v>
      </c>
      <c r="C45" s="1508">
        <v>145357.91899999999</v>
      </c>
      <c r="D45" s="1508">
        <v>145357.91899999999</v>
      </c>
      <c r="E45" s="1508">
        <v>268206.89199999999</v>
      </c>
      <c r="F45" s="1508">
        <v>0</v>
      </c>
      <c r="G45" s="1508">
        <v>8868206.8920000009</v>
      </c>
    </row>
    <row r="46" spans="1:10" ht="15.75" customHeight="1" x14ac:dyDescent="0.2">
      <c r="A46" s="289" t="s">
        <v>417</v>
      </c>
      <c r="B46" s="791" t="s">
        <v>24</v>
      </c>
      <c r="C46" s="1521">
        <v>0</v>
      </c>
      <c r="D46" s="1522">
        <v>0</v>
      </c>
      <c r="E46" s="1523">
        <v>0</v>
      </c>
      <c r="F46" s="1480"/>
      <c r="G46" s="1524"/>
    </row>
    <row r="47" spans="1:10" x14ac:dyDescent="0.2">
      <c r="A47" s="532" t="s">
        <v>419</v>
      </c>
      <c r="B47" s="533" t="s">
        <v>1105</v>
      </c>
      <c r="C47" s="1525">
        <v>0</v>
      </c>
      <c r="D47" s="1526">
        <v>0</v>
      </c>
      <c r="E47" s="1527">
        <v>0</v>
      </c>
      <c r="F47" s="1481"/>
      <c r="G47" s="1527"/>
    </row>
    <row r="48" spans="1:10" s="120" customFormat="1" x14ac:dyDescent="0.2">
      <c r="A48" s="532" t="s">
        <v>420</v>
      </c>
      <c r="B48" s="533" t="s">
        <v>422</v>
      </c>
      <c r="C48" s="1528" t="s">
        <v>434</v>
      </c>
      <c r="D48" s="1529" t="s">
        <v>434</v>
      </c>
      <c r="E48" s="1530" t="s">
        <v>434</v>
      </c>
      <c r="F48" s="1531"/>
      <c r="G48" s="1530"/>
      <c r="H48" s="116"/>
      <c r="I48" s="116"/>
    </row>
    <row r="49" spans="1:10" x14ac:dyDescent="0.2">
      <c r="A49" s="532" t="s">
        <v>421</v>
      </c>
      <c r="B49" s="533" t="s">
        <v>423</v>
      </c>
      <c r="C49" s="1528" t="s">
        <v>434</v>
      </c>
      <c r="D49" s="1529" t="s">
        <v>434</v>
      </c>
      <c r="E49" s="1530" t="s">
        <v>434</v>
      </c>
      <c r="F49" s="1531"/>
      <c r="G49" s="1530"/>
    </row>
    <row r="50" spans="1:10" s="120" customFormat="1" ht="15.75" customHeight="1" x14ac:dyDescent="0.2">
      <c r="A50" s="289" t="s">
        <v>418</v>
      </c>
      <c r="B50" s="292" t="s">
        <v>1106</v>
      </c>
      <c r="C50" s="1499">
        <v>0</v>
      </c>
      <c r="D50" s="1532">
        <v>0</v>
      </c>
      <c r="E50" s="1501">
        <v>0</v>
      </c>
      <c r="F50" s="1478"/>
      <c r="G50" s="1501"/>
      <c r="H50" s="299"/>
      <c r="I50" s="299"/>
    </row>
    <row r="51" spans="1:10" s="120" customFormat="1" ht="15.75" customHeight="1" x14ac:dyDescent="0.2">
      <c r="A51" s="289" t="s">
        <v>424</v>
      </c>
      <c r="B51" s="292" t="s">
        <v>1413</v>
      </c>
      <c r="C51" s="1499">
        <v>145357.91899999999</v>
      </c>
      <c r="D51" s="1532">
        <v>145357.91899999999</v>
      </c>
      <c r="E51" s="1501">
        <v>268206.89199999999</v>
      </c>
      <c r="F51" s="1478"/>
      <c r="G51" s="1501">
        <v>268206.89199999999</v>
      </c>
      <c r="H51" s="299"/>
      <c r="I51" s="299"/>
    </row>
    <row r="52" spans="1:10" s="120" customFormat="1" ht="15.75" customHeight="1" x14ac:dyDescent="0.2">
      <c r="A52" s="289" t="s">
        <v>425</v>
      </c>
      <c r="B52" s="292" t="s">
        <v>1104</v>
      </c>
      <c r="C52" s="1499">
        <v>0</v>
      </c>
      <c r="D52" s="1532">
        <v>0</v>
      </c>
      <c r="E52" s="1501">
        <v>0</v>
      </c>
      <c r="F52" s="1479"/>
      <c r="G52" s="1506">
        <v>8600000</v>
      </c>
      <c r="H52" s="299"/>
      <c r="I52" s="299"/>
    </row>
    <row r="53" spans="1:10" s="120" customFormat="1" ht="15.75" customHeight="1" x14ac:dyDescent="0.2">
      <c r="A53" s="508" t="s">
        <v>540</v>
      </c>
      <c r="B53" s="646" t="s">
        <v>427</v>
      </c>
      <c r="C53" s="1533">
        <v>0</v>
      </c>
      <c r="D53" s="1534">
        <v>0</v>
      </c>
      <c r="E53" s="1535">
        <v>0</v>
      </c>
      <c r="F53" s="1536"/>
      <c r="G53" s="1537"/>
      <c r="H53" s="299"/>
      <c r="I53" s="299"/>
    </row>
    <row r="54" spans="1:10" s="120" customFormat="1" ht="15.75" customHeight="1" thickBot="1" x14ac:dyDescent="0.25">
      <c r="A54" s="509" t="s">
        <v>428</v>
      </c>
      <c r="B54" s="502" t="s">
        <v>429</v>
      </c>
      <c r="C54" s="1538">
        <v>0</v>
      </c>
      <c r="D54" s="1539">
        <v>0</v>
      </c>
      <c r="E54" s="1540">
        <v>0</v>
      </c>
      <c r="F54" s="1541"/>
      <c r="G54" s="1542"/>
      <c r="H54" s="299"/>
      <c r="I54" s="299"/>
    </row>
    <row r="55" spans="1:10" s="120" customFormat="1" ht="20.100000000000001" customHeight="1" thickBot="1" x14ac:dyDescent="0.25">
      <c r="A55" s="506"/>
      <c r="B55" s="507" t="s">
        <v>430</v>
      </c>
      <c r="C55" s="1543">
        <v>25127963</v>
      </c>
      <c r="D55" s="1543">
        <v>28949008.105</v>
      </c>
      <c r="E55" s="1543">
        <v>29183677.745000005</v>
      </c>
      <c r="F55" s="1544">
        <v>9586224.722000001</v>
      </c>
      <c r="G55" s="1544">
        <v>17835077.362</v>
      </c>
      <c r="J55" s="180"/>
    </row>
    <row r="56" spans="1:10" s="120" customFormat="1" ht="24.95" customHeight="1" thickBot="1" x14ac:dyDescent="0.25">
      <c r="A56" s="500"/>
      <c r="B56" s="229" t="s">
        <v>431</v>
      </c>
      <c r="C56" s="1485"/>
      <c r="D56" s="1486"/>
      <c r="E56" s="1487"/>
      <c r="F56" s="1482"/>
      <c r="G56" s="445"/>
    </row>
    <row r="57" spans="1:10" s="120" customFormat="1" ht="26.25" customHeight="1" thickBot="1" x14ac:dyDescent="0.25">
      <c r="A57" s="229" t="s">
        <v>432</v>
      </c>
      <c r="B57" s="229"/>
      <c r="C57" s="1556">
        <v>25127963</v>
      </c>
      <c r="D57" s="1556">
        <v>28949008.105</v>
      </c>
      <c r="E57" s="445">
        <v>29183677.745000005</v>
      </c>
      <c r="F57" s="1482">
        <v>9586224.722000001</v>
      </c>
      <c r="G57" s="1482">
        <v>17835077.362</v>
      </c>
      <c r="I57" s="63"/>
      <c r="J57" s="180"/>
    </row>
    <row r="58" spans="1:10" ht="15.75" x14ac:dyDescent="0.25">
      <c r="A58" s="1454"/>
      <c r="B58" s="1"/>
      <c r="C58" s="200"/>
      <c r="D58" s="200"/>
      <c r="E58" s="197"/>
      <c r="F58" s="197"/>
      <c r="G58" s="197"/>
    </row>
    <row r="59" spans="1:10" x14ac:dyDescent="0.2">
      <c r="A59" s="201"/>
      <c r="B59" s="1" t="s">
        <v>652</v>
      </c>
      <c r="C59" s="180"/>
      <c r="D59" s="1"/>
      <c r="E59" s="198"/>
      <c r="F59" s="198"/>
      <c r="G59" s="198"/>
    </row>
    <row r="60" spans="1:10" x14ac:dyDescent="0.2">
      <c r="A60" s="201"/>
      <c r="B60" s="1"/>
      <c r="C60" s="180"/>
      <c r="D60" s="1"/>
      <c r="E60" s="198"/>
      <c r="F60" s="198"/>
      <c r="G60" s="198"/>
    </row>
    <row r="61" spans="1:10" x14ac:dyDescent="0.2">
      <c r="A61" s="1454"/>
      <c r="B61" s="1"/>
      <c r="C61" s="180"/>
      <c r="D61" s="1"/>
      <c r="E61" s="182"/>
      <c r="F61" s="182"/>
      <c r="G61" s="182"/>
    </row>
    <row r="62" spans="1:10" x14ac:dyDescent="0.2">
      <c r="A62" s="1"/>
      <c r="C62" s="180"/>
      <c r="E62" s="225"/>
      <c r="F62" s="225"/>
      <c r="G62" s="225"/>
    </row>
    <row r="63" spans="1:10" x14ac:dyDescent="0.2">
      <c r="A63" s="1">
        <v>0</v>
      </c>
      <c r="B63" s="116">
        <v>0</v>
      </c>
      <c r="C63" s="180"/>
      <c r="E63" s="225"/>
      <c r="F63" s="225"/>
      <c r="G63" s="225"/>
    </row>
    <row r="64" spans="1:10" x14ac:dyDescent="0.2">
      <c r="A64" s="1"/>
      <c r="C64" s="180"/>
    </row>
    <row r="65" spans="1:4" x14ac:dyDescent="0.2">
      <c r="A65" s="1"/>
      <c r="C65" s="182"/>
      <c r="D65" s="182"/>
    </row>
    <row r="66" spans="1:4" x14ac:dyDescent="0.2">
      <c r="A66" s="1"/>
    </row>
    <row r="67" spans="1:4" x14ac:dyDescent="0.2">
      <c r="A67" s="1"/>
    </row>
    <row r="68" spans="1:4" x14ac:dyDescent="0.2">
      <c r="A68" s="1"/>
    </row>
    <row r="69" spans="1:4" x14ac:dyDescent="0.2">
      <c r="A69" s="1"/>
    </row>
    <row r="70" spans="1:4" x14ac:dyDescent="0.2">
      <c r="A70" s="1"/>
    </row>
    <row r="71" spans="1:4" x14ac:dyDescent="0.2">
      <c r="A71" s="1"/>
    </row>
    <row r="72" spans="1:4" x14ac:dyDescent="0.2">
      <c r="A72" s="1"/>
    </row>
    <row r="73" spans="1:4" x14ac:dyDescent="0.2">
      <c r="A73" s="1"/>
    </row>
    <row r="74" spans="1:4" x14ac:dyDescent="0.2">
      <c r="A74" s="1"/>
    </row>
    <row r="75" spans="1:4" x14ac:dyDescent="0.2">
      <c r="A75" s="1"/>
    </row>
    <row r="76" spans="1:4" x14ac:dyDescent="0.2">
      <c r="A76" s="1"/>
    </row>
    <row r="77" spans="1:4" x14ac:dyDescent="0.2">
      <c r="A77" s="1"/>
    </row>
    <row r="78" spans="1:4" x14ac:dyDescent="0.2">
      <c r="A78" s="1"/>
    </row>
    <row r="79" spans="1:4" x14ac:dyDescent="0.2">
      <c r="A79" s="1"/>
    </row>
    <row r="80" spans="1:4"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sheetData>
  <mergeCells count="2">
    <mergeCell ref="A6:G6"/>
    <mergeCell ref="A7:G7"/>
  </mergeCells>
  <phoneticPr fontId="41" type="noConversion"/>
  <printOptions horizontalCentered="1" verticalCentered="1"/>
  <pageMargins left="0.15748031496062992" right="0.15748031496062992" top="0.51181102362204722" bottom="0.55118110236220474" header="0.11811023622047245" footer="0.31496062992125984"/>
  <pageSetup paperSize="9" scale="55" firstPageNumber="0"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4"/>
  <sheetViews>
    <sheetView zoomScaleNormal="100" workbookViewId="0">
      <pane xSplit="2" ySplit="11" topLeftCell="C12" activePane="bottomRight" state="frozen"/>
      <selection activeCell="D16" sqref="D16"/>
      <selection pane="topRight" activeCell="D16" sqref="D16"/>
      <selection pane="bottomLeft" activeCell="D16" sqref="D16"/>
      <selection pane="bottomRight" activeCell="J20" sqref="J20"/>
    </sheetView>
  </sheetViews>
  <sheetFormatPr defaultColWidth="9.140625" defaultRowHeight="12.75" x14ac:dyDescent="0.2"/>
  <cols>
    <col min="1" max="1" width="8.7109375" style="159" customWidth="1"/>
    <col min="2" max="2" width="80.7109375" style="159" customWidth="1"/>
    <col min="3" max="4" width="13.7109375" style="159" customWidth="1"/>
    <col min="5" max="5" width="12.7109375" style="159" customWidth="1"/>
    <col min="6" max="6" width="11.85546875" style="159" customWidth="1"/>
    <col min="7" max="7" width="11.7109375" style="159" customWidth="1"/>
    <col min="8" max="8" width="9.140625" style="159"/>
    <col min="9" max="9" width="11" style="159" customWidth="1"/>
    <col min="10" max="10" width="14.85546875" style="159" customWidth="1"/>
    <col min="11" max="11" width="10.7109375" style="159" customWidth="1"/>
    <col min="12" max="16384" width="9.140625" style="159"/>
  </cols>
  <sheetData>
    <row r="1" spans="1:11" x14ac:dyDescent="0.2">
      <c r="A1" s="1"/>
      <c r="B1" s="116"/>
      <c r="E1" s="206" t="s">
        <v>2091</v>
      </c>
      <c r="F1" s="206"/>
      <c r="G1" s="206"/>
    </row>
    <row r="2" spans="1:11" x14ac:dyDescent="0.2">
      <c r="A2" s="203"/>
      <c r="B2" s="202"/>
      <c r="E2" s="206"/>
      <c r="F2" s="206"/>
      <c r="G2" s="206"/>
    </row>
    <row r="3" spans="1:11" x14ac:dyDescent="0.2">
      <c r="A3" s="202"/>
      <c r="B3" s="202"/>
      <c r="C3" s="205"/>
      <c r="D3" s="205"/>
      <c r="E3" s="204"/>
      <c r="F3" s="204"/>
      <c r="G3" s="204"/>
      <c r="I3" s="178"/>
      <c r="J3" s="178"/>
    </row>
    <row r="4" spans="1:11" ht="15.75" x14ac:dyDescent="0.25">
      <c r="A4" s="1749" t="s">
        <v>1736</v>
      </c>
      <c r="B4" s="1749"/>
      <c r="C4" s="1749"/>
      <c r="D4" s="1749"/>
      <c r="E4" s="1749"/>
      <c r="F4" s="1749"/>
      <c r="G4" s="1749"/>
      <c r="I4" s="178"/>
      <c r="J4" s="178"/>
    </row>
    <row r="5" spans="1:11" ht="15.75" x14ac:dyDescent="0.25">
      <c r="A5" s="1750" t="s">
        <v>671</v>
      </c>
      <c r="B5" s="1750"/>
      <c r="C5" s="1750"/>
      <c r="D5" s="1750"/>
      <c r="E5" s="1750"/>
      <c r="F5" s="1750"/>
      <c r="G5" s="1750"/>
      <c r="I5" s="178"/>
      <c r="J5" s="178"/>
    </row>
    <row r="6" spans="1:11" ht="13.5" thickBot="1" x14ac:dyDescent="0.25">
      <c r="A6" s="116"/>
      <c r="B6" s="116"/>
      <c r="C6" s="116"/>
      <c r="D6" s="116"/>
      <c r="E6" s="116"/>
      <c r="F6" s="116"/>
      <c r="G6" s="116"/>
      <c r="I6" s="178"/>
      <c r="J6" s="178"/>
    </row>
    <row r="7" spans="1:11" x14ac:dyDescent="0.2">
      <c r="A7" s="1074" t="s">
        <v>652</v>
      </c>
      <c r="B7" s="1075" t="s">
        <v>652</v>
      </c>
      <c r="C7" s="1076" t="s">
        <v>1732</v>
      </c>
      <c r="D7" s="1076" t="s">
        <v>1732</v>
      </c>
      <c r="E7" s="1561">
        <v>44377</v>
      </c>
      <c r="F7" s="1561">
        <v>44377</v>
      </c>
      <c r="G7" s="1561">
        <v>44377</v>
      </c>
      <c r="H7" s="178"/>
    </row>
    <row r="8" spans="1:11" x14ac:dyDescent="0.2">
      <c r="A8" s="1077" t="s">
        <v>732</v>
      </c>
      <c r="B8" s="1078" t="s">
        <v>1674</v>
      </c>
      <c r="C8" s="1079" t="s">
        <v>372</v>
      </c>
      <c r="D8" s="1079" t="s">
        <v>454</v>
      </c>
      <c r="E8" s="1483" t="s">
        <v>1756</v>
      </c>
      <c r="F8" s="1483" t="s">
        <v>1757</v>
      </c>
      <c r="G8" s="1483" t="s">
        <v>501</v>
      </c>
      <c r="H8" s="178"/>
    </row>
    <row r="9" spans="1:11" x14ac:dyDescent="0.2">
      <c r="A9" s="1077"/>
      <c r="B9" s="1078"/>
      <c r="C9" s="603" t="s">
        <v>656</v>
      </c>
      <c r="D9" s="603" t="s">
        <v>656</v>
      </c>
      <c r="E9" s="294" t="s">
        <v>656</v>
      </c>
      <c r="F9" s="1488" t="s">
        <v>1758</v>
      </c>
      <c r="G9" s="1414"/>
      <c r="H9" s="178"/>
    </row>
    <row r="10" spans="1:11" ht="13.5" thickBot="1" x14ac:dyDescent="0.25">
      <c r="A10" s="1080"/>
      <c r="B10" s="1081" t="s">
        <v>652</v>
      </c>
      <c r="C10" s="1082"/>
      <c r="D10" s="1082"/>
      <c r="E10" s="1083"/>
      <c r="F10" s="1489" t="s">
        <v>1754</v>
      </c>
      <c r="G10" s="1475"/>
      <c r="H10" s="178"/>
      <c r="J10" s="116"/>
      <c r="K10" s="116"/>
    </row>
    <row r="11" spans="1:11" x14ac:dyDescent="0.2">
      <c r="A11" s="238" t="s">
        <v>1308</v>
      </c>
      <c r="B11" s="872">
        <v>2</v>
      </c>
      <c r="C11" s="193">
        <v>3</v>
      </c>
      <c r="D11" s="193">
        <v>4</v>
      </c>
      <c r="E11" s="295">
        <v>4</v>
      </c>
      <c r="F11" s="1484"/>
      <c r="G11" s="1484"/>
      <c r="H11" s="178"/>
    </row>
    <row r="12" spans="1:11" x14ac:dyDescent="0.2">
      <c r="A12" s="239" t="s">
        <v>96</v>
      </c>
      <c r="B12" s="873" t="s">
        <v>565</v>
      </c>
      <c r="C12" s="261">
        <v>17074625.081</v>
      </c>
      <c r="D12" s="261">
        <v>17169811.822999999</v>
      </c>
      <c r="E12" s="1490">
        <v>17281432.489999998</v>
      </c>
      <c r="F12" s="1701">
        <v>6016425.5029999996</v>
      </c>
      <c r="G12" s="1701">
        <v>9213834.0939999986</v>
      </c>
      <c r="H12" s="178"/>
      <c r="I12" s="163"/>
      <c r="J12" s="163"/>
      <c r="K12" s="163"/>
    </row>
    <row r="13" spans="1:11" x14ac:dyDescent="0.2">
      <c r="A13" s="240" t="s">
        <v>119</v>
      </c>
      <c r="B13" s="874" t="s">
        <v>566</v>
      </c>
      <c r="C13" s="261">
        <v>6228991.9529999997</v>
      </c>
      <c r="D13" s="261">
        <v>6265850.6949999994</v>
      </c>
      <c r="E13" s="1490">
        <v>6377677.9519999996</v>
      </c>
      <c r="F13" s="1701">
        <v>3147740.5029999996</v>
      </c>
      <c r="G13" s="1701">
        <v>3233827.6960000005</v>
      </c>
      <c r="H13" s="178"/>
    </row>
    <row r="14" spans="1:11" x14ac:dyDescent="0.2">
      <c r="A14" s="513" t="s">
        <v>489</v>
      </c>
      <c r="B14" s="514" t="s">
        <v>681</v>
      </c>
      <c r="C14" s="515">
        <v>3633947.9529999997</v>
      </c>
      <c r="D14" s="515">
        <v>3670806.6949999994</v>
      </c>
      <c r="E14" s="1700">
        <v>3781033.9519999996</v>
      </c>
      <c r="F14" s="1702">
        <v>1775922.5029999996</v>
      </c>
      <c r="G14" s="1702">
        <v>2005111.4490000003</v>
      </c>
      <c r="H14" s="178"/>
    </row>
    <row r="15" spans="1:11" x14ac:dyDescent="0.2">
      <c r="A15" s="518" t="s">
        <v>567</v>
      </c>
      <c r="B15" s="517" t="s">
        <v>568</v>
      </c>
      <c r="C15" s="584">
        <v>1109312.2879999999</v>
      </c>
      <c r="D15" s="584">
        <v>1109312.2879999999</v>
      </c>
      <c r="E15" s="442">
        <v>1114043.9679999999</v>
      </c>
      <c r="F15" s="442">
        <v>534741.10699999984</v>
      </c>
      <c r="G15" s="1703">
        <v>579302.86100000003</v>
      </c>
      <c r="H15" s="178"/>
    </row>
    <row r="16" spans="1:11" x14ac:dyDescent="0.2">
      <c r="A16" s="518" t="s">
        <v>569</v>
      </c>
      <c r="B16" s="875" t="s">
        <v>574</v>
      </c>
      <c r="C16" s="585">
        <v>1394158.25</v>
      </c>
      <c r="D16" s="585">
        <v>1394158.25</v>
      </c>
      <c r="E16" s="442">
        <v>1443554.45</v>
      </c>
      <c r="F16" s="442">
        <v>692906.13599999994</v>
      </c>
      <c r="G16" s="442">
        <v>750648.31400000001</v>
      </c>
      <c r="H16" s="178"/>
    </row>
    <row r="17" spans="1:8" x14ac:dyDescent="0.2">
      <c r="A17" s="518" t="s">
        <v>1676</v>
      </c>
      <c r="B17" s="875" t="s">
        <v>1677</v>
      </c>
      <c r="C17" s="585">
        <v>646870.7429999999</v>
      </c>
      <c r="D17" s="585">
        <v>683729.48499999987</v>
      </c>
      <c r="E17" s="442">
        <v>727180.88699999987</v>
      </c>
      <c r="F17" s="442">
        <v>313485.61499999987</v>
      </c>
      <c r="G17" s="442">
        <v>413695.272</v>
      </c>
      <c r="H17" s="178"/>
    </row>
    <row r="18" spans="1:8" x14ac:dyDescent="0.2">
      <c r="A18" s="518" t="s">
        <v>1678</v>
      </c>
      <c r="B18" s="875" t="s">
        <v>1679</v>
      </c>
      <c r="C18" s="585">
        <v>434732.67200000002</v>
      </c>
      <c r="D18" s="585">
        <v>434732.67200000002</v>
      </c>
      <c r="E18" s="442">
        <v>439660.17200000002</v>
      </c>
      <c r="F18" s="442">
        <v>211036.88100000002</v>
      </c>
      <c r="G18" s="442">
        <v>228623.291</v>
      </c>
      <c r="H18" s="178"/>
    </row>
    <row r="19" spans="1:8" x14ac:dyDescent="0.2">
      <c r="A19" s="518" t="s">
        <v>570</v>
      </c>
      <c r="B19" s="875" t="s">
        <v>575</v>
      </c>
      <c r="C19" s="585">
        <v>48874</v>
      </c>
      <c r="D19" s="585">
        <v>48874</v>
      </c>
      <c r="E19" s="442">
        <v>49484.925000000003</v>
      </c>
      <c r="F19" s="442">
        <v>23752.764000000003</v>
      </c>
      <c r="G19" s="442">
        <v>25732.161</v>
      </c>
      <c r="H19" s="178"/>
    </row>
    <row r="20" spans="1:8" x14ac:dyDescent="0.2">
      <c r="A20" s="518" t="s">
        <v>571</v>
      </c>
      <c r="B20" s="875" t="s">
        <v>1259</v>
      </c>
      <c r="C20" s="585">
        <v>0</v>
      </c>
      <c r="D20" s="585">
        <v>0</v>
      </c>
      <c r="E20" s="442">
        <v>0</v>
      </c>
      <c r="F20" s="442"/>
      <c r="G20" s="442"/>
      <c r="H20" s="178"/>
    </row>
    <row r="21" spans="1:8" ht="13.5" x14ac:dyDescent="0.2">
      <c r="A21" s="518" t="s">
        <v>572</v>
      </c>
      <c r="B21" s="876" t="s">
        <v>1260</v>
      </c>
      <c r="C21" s="780">
        <v>0</v>
      </c>
      <c r="D21" s="629">
        <v>0</v>
      </c>
      <c r="E21" s="512">
        <v>7109.55</v>
      </c>
      <c r="F21" s="512"/>
      <c r="G21" s="512">
        <v>7109.55</v>
      </c>
      <c r="H21" s="178"/>
    </row>
    <row r="22" spans="1:8" x14ac:dyDescent="0.2">
      <c r="A22" s="513" t="s">
        <v>706</v>
      </c>
      <c r="B22" s="514" t="s">
        <v>682</v>
      </c>
      <c r="C22" s="261">
        <v>0</v>
      </c>
      <c r="D22" s="526">
        <v>0</v>
      </c>
      <c r="E22" s="440">
        <v>0</v>
      </c>
      <c r="F22" s="1490"/>
      <c r="G22" s="1490">
        <v>5090.7960000000003</v>
      </c>
      <c r="H22" s="178"/>
    </row>
    <row r="23" spans="1:8" x14ac:dyDescent="0.2">
      <c r="A23" s="513" t="s">
        <v>707</v>
      </c>
      <c r="B23" s="511" t="s">
        <v>578</v>
      </c>
      <c r="C23" s="583">
        <v>0</v>
      </c>
      <c r="D23" s="583">
        <v>0</v>
      </c>
      <c r="E23" s="516">
        <v>0</v>
      </c>
      <c r="F23" s="1491"/>
      <c r="G23" s="1491"/>
      <c r="H23" s="178"/>
    </row>
    <row r="24" spans="1:8" x14ac:dyDescent="0.2">
      <c r="A24" s="513" t="s">
        <v>708</v>
      </c>
      <c r="B24" s="511" t="s">
        <v>579</v>
      </c>
      <c r="C24" s="583">
        <v>0</v>
      </c>
      <c r="D24" s="583">
        <v>0</v>
      </c>
      <c r="E24" s="516">
        <v>0</v>
      </c>
      <c r="F24" s="1491"/>
      <c r="G24" s="1491"/>
      <c r="H24" s="178"/>
    </row>
    <row r="25" spans="1:8" x14ac:dyDescent="0.2">
      <c r="A25" s="513" t="s">
        <v>282</v>
      </c>
      <c r="B25" s="511" t="s">
        <v>580</v>
      </c>
      <c r="C25" s="583">
        <v>0</v>
      </c>
      <c r="D25" s="583">
        <v>0</v>
      </c>
      <c r="E25" s="1491">
        <v>0</v>
      </c>
      <c r="F25" s="1704"/>
      <c r="G25" s="1704"/>
      <c r="H25" s="178"/>
    </row>
    <row r="26" spans="1:8" x14ac:dyDescent="0.2">
      <c r="A26" s="513" t="s">
        <v>577</v>
      </c>
      <c r="B26" s="877" t="s">
        <v>683</v>
      </c>
      <c r="C26" s="526">
        <v>2595044</v>
      </c>
      <c r="D26" s="526">
        <v>2595044</v>
      </c>
      <c r="E26" s="1490">
        <v>2596644</v>
      </c>
      <c r="F26" s="1705">
        <v>1371818</v>
      </c>
      <c r="G26" s="1705">
        <v>1223625.4509999999</v>
      </c>
      <c r="H26" s="178"/>
    </row>
    <row r="27" spans="1:8" x14ac:dyDescent="0.2">
      <c r="A27" s="236" t="s">
        <v>756</v>
      </c>
      <c r="B27" s="878" t="s">
        <v>684</v>
      </c>
      <c r="C27" s="242">
        <v>8596107</v>
      </c>
      <c r="D27" s="242">
        <v>8596107</v>
      </c>
      <c r="E27" s="1492">
        <v>8596107</v>
      </c>
      <c r="F27" s="1707">
        <v>2868685</v>
      </c>
      <c r="G27" s="1707">
        <v>5385650.2789999992</v>
      </c>
      <c r="H27" s="178"/>
    </row>
    <row r="28" spans="1:8" x14ac:dyDescent="0.2">
      <c r="A28" s="241" t="s">
        <v>280</v>
      </c>
      <c r="B28" s="522" t="s">
        <v>64</v>
      </c>
      <c r="C28" s="242">
        <v>8061469</v>
      </c>
      <c r="D28" s="242">
        <v>8061469</v>
      </c>
      <c r="E28" s="1492">
        <v>8061469</v>
      </c>
      <c r="F28" s="1707">
        <v>2868685</v>
      </c>
      <c r="G28" s="1707">
        <v>5170480.1369999992</v>
      </c>
      <c r="H28" s="178"/>
    </row>
    <row r="29" spans="1:8" x14ac:dyDescent="0.2">
      <c r="A29" s="518"/>
      <c r="B29" s="517" t="s">
        <v>146</v>
      </c>
      <c r="C29" s="297">
        <v>1700000</v>
      </c>
      <c r="D29" s="297">
        <v>1700000</v>
      </c>
      <c r="E29" s="441">
        <v>1700000</v>
      </c>
      <c r="F29" s="1706">
        <v>781918</v>
      </c>
      <c r="G29" s="1706">
        <v>918082.15599999996</v>
      </c>
      <c r="H29" s="178"/>
    </row>
    <row r="30" spans="1:8" ht="12.75" hidden="1" customHeight="1" x14ac:dyDescent="0.2">
      <c r="A30" s="518"/>
      <c r="B30" s="517" t="s">
        <v>173</v>
      </c>
      <c r="C30" s="297">
        <v>0</v>
      </c>
      <c r="D30" s="297">
        <v>0</v>
      </c>
      <c r="E30" s="441">
        <v>0</v>
      </c>
      <c r="F30" s="1706"/>
      <c r="G30" s="1706"/>
      <c r="H30" s="178"/>
    </row>
    <row r="31" spans="1:8" x14ac:dyDescent="0.2">
      <c r="A31" s="518"/>
      <c r="B31" s="517" t="s">
        <v>143</v>
      </c>
      <c r="C31" s="297">
        <v>312000</v>
      </c>
      <c r="D31" s="297">
        <v>312000</v>
      </c>
      <c r="E31" s="441">
        <v>312000</v>
      </c>
      <c r="F31" s="1706">
        <v>80591</v>
      </c>
      <c r="G31" s="1706">
        <v>231409.16699999999</v>
      </c>
      <c r="H31" s="178"/>
    </row>
    <row r="32" spans="1:8" x14ac:dyDescent="0.2">
      <c r="A32" s="518"/>
      <c r="B32" s="517" t="s">
        <v>65</v>
      </c>
      <c r="C32" s="297">
        <v>6024469</v>
      </c>
      <c r="D32" s="297">
        <v>6024469</v>
      </c>
      <c r="E32" s="441">
        <v>6024469</v>
      </c>
      <c r="F32" s="441">
        <v>2006176</v>
      </c>
      <c r="G32" s="1706">
        <v>4018293.3319999999</v>
      </c>
      <c r="H32" s="178"/>
    </row>
    <row r="33" spans="1:8" x14ac:dyDescent="0.2">
      <c r="A33" s="518"/>
      <c r="B33" s="517" t="s">
        <v>507</v>
      </c>
      <c r="C33" s="297">
        <v>0</v>
      </c>
      <c r="D33" s="297">
        <v>0</v>
      </c>
      <c r="E33" s="441">
        <v>0</v>
      </c>
      <c r="F33" s="1708"/>
      <c r="G33" s="1706"/>
      <c r="H33" s="178"/>
    </row>
    <row r="34" spans="1:8" x14ac:dyDescent="0.2">
      <c r="A34" s="518"/>
      <c r="B34" s="517" t="s">
        <v>66</v>
      </c>
      <c r="C34" s="297">
        <v>25000</v>
      </c>
      <c r="D34" s="297">
        <v>25000</v>
      </c>
      <c r="E34" s="1708">
        <v>25000</v>
      </c>
      <c r="F34" s="1706"/>
      <c r="G34" s="521">
        <v>2695.482</v>
      </c>
      <c r="H34" s="178"/>
    </row>
    <row r="35" spans="1:8" x14ac:dyDescent="0.2">
      <c r="A35" s="241" t="s">
        <v>281</v>
      </c>
      <c r="B35" s="522" t="s">
        <v>67</v>
      </c>
      <c r="C35" s="242">
        <v>418891</v>
      </c>
      <c r="D35" s="242">
        <v>418891</v>
      </c>
      <c r="E35" s="1709">
        <v>418891</v>
      </c>
      <c r="F35" s="1710">
        <v>0</v>
      </c>
      <c r="G35" s="1710">
        <v>102800.23000000001</v>
      </c>
      <c r="H35" s="178"/>
    </row>
    <row r="36" spans="1:8" x14ac:dyDescent="0.2">
      <c r="A36" s="518"/>
      <c r="B36" s="517" t="s">
        <v>1107</v>
      </c>
      <c r="C36" s="584">
        <v>10508</v>
      </c>
      <c r="D36" s="584">
        <v>10508</v>
      </c>
      <c r="E36" s="441">
        <v>10508</v>
      </c>
      <c r="F36" s="441"/>
      <c r="G36" s="441">
        <v>9942.6710000000003</v>
      </c>
      <c r="H36" s="178"/>
    </row>
    <row r="37" spans="1:8" x14ac:dyDescent="0.2">
      <c r="A37" s="518"/>
      <c r="B37" s="517" t="s">
        <v>68</v>
      </c>
      <c r="C37" s="584">
        <v>275383</v>
      </c>
      <c r="D37" s="584">
        <v>275383</v>
      </c>
      <c r="E37" s="441">
        <v>275383</v>
      </c>
      <c r="F37" s="441"/>
      <c r="G37" s="441">
        <v>35178.277999999998</v>
      </c>
      <c r="H37" s="178"/>
    </row>
    <row r="38" spans="1:8" x14ac:dyDescent="0.2">
      <c r="A38" s="518"/>
      <c r="B38" s="517" t="s">
        <v>69</v>
      </c>
      <c r="C38" s="584">
        <v>90000</v>
      </c>
      <c r="D38" s="584">
        <v>90000</v>
      </c>
      <c r="E38" s="441">
        <v>90000</v>
      </c>
      <c r="F38" s="441"/>
      <c r="G38" s="441">
        <v>38318.737000000001</v>
      </c>
      <c r="H38" s="178"/>
    </row>
    <row r="39" spans="1:8" ht="12.75" hidden="1" customHeight="1" x14ac:dyDescent="0.2">
      <c r="A39" s="518"/>
      <c r="B39" s="517" t="s">
        <v>70</v>
      </c>
      <c r="C39" s="584">
        <v>0</v>
      </c>
      <c r="D39" s="584">
        <v>0</v>
      </c>
      <c r="E39" s="441">
        <v>0</v>
      </c>
      <c r="F39" s="441"/>
      <c r="G39" s="1557"/>
      <c r="H39" s="178"/>
    </row>
    <row r="40" spans="1:8" x14ac:dyDescent="0.2">
      <c r="A40" s="518"/>
      <c r="B40" s="517" t="s">
        <v>71</v>
      </c>
      <c r="C40" s="584">
        <v>500</v>
      </c>
      <c r="D40" s="584">
        <v>500</v>
      </c>
      <c r="E40" s="441">
        <v>500</v>
      </c>
      <c r="F40" s="441"/>
      <c r="G40" s="441">
        <v>1473.175</v>
      </c>
      <c r="H40" s="178"/>
    </row>
    <row r="41" spans="1:8" x14ac:dyDescent="0.2">
      <c r="A41" s="518"/>
      <c r="B41" s="517" t="s">
        <v>72</v>
      </c>
      <c r="C41" s="584">
        <v>42500</v>
      </c>
      <c r="D41" s="584">
        <v>42500</v>
      </c>
      <c r="E41" s="441">
        <v>42500</v>
      </c>
      <c r="F41" s="441"/>
      <c r="G41" s="521">
        <v>17887.369000000002</v>
      </c>
      <c r="H41" s="178"/>
    </row>
    <row r="42" spans="1:8" x14ac:dyDescent="0.2">
      <c r="A42" s="241" t="s">
        <v>715</v>
      </c>
      <c r="B42" s="522" t="s">
        <v>581</v>
      </c>
      <c r="C42" s="558">
        <v>115747</v>
      </c>
      <c r="D42" s="558">
        <v>115747</v>
      </c>
      <c r="E42" s="1711">
        <v>115747</v>
      </c>
      <c r="F42" s="1712">
        <v>0</v>
      </c>
      <c r="G42" s="1713">
        <v>112369.912</v>
      </c>
      <c r="H42" s="178"/>
    </row>
    <row r="43" spans="1:8" x14ac:dyDescent="0.2">
      <c r="A43" s="518"/>
      <c r="B43" s="517" t="s">
        <v>653</v>
      </c>
      <c r="C43" s="779">
        <v>30</v>
      </c>
      <c r="D43" s="560">
        <v>30</v>
      </c>
      <c r="E43" s="519">
        <v>30</v>
      </c>
      <c r="F43" s="441"/>
      <c r="G43" s="441">
        <v>8</v>
      </c>
      <c r="H43" s="178"/>
    </row>
    <row r="44" spans="1:8" x14ac:dyDescent="0.2">
      <c r="A44" s="518"/>
      <c r="B44" s="517" t="s">
        <v>73</v>
      </c>
      <c r="C44" s="584">
        <v>5000</v>
      </c>
      <c r="D44" s="297">
        <v>5000</v>
      </c>
      <c r="E44" s="441">
        <v>5000</v>
      </c>
      <c r="F44" s="441"/>
      <c r="G44" s="441">
        <v>5000</v>
      </c>
      <c r="H44" s="178"/>
    </row>
    <row r="45" spans="1:8" x14ac:dyDescent="0.2">
      <c r="A45" s="518"/>
      <c r="B45" s="517" t="s">
        <v>1334</v>
      </c>
      <c r="C45" s="584">
        <v>500</v>
      </c>
      <c r="D45" s="297">
        <v>500</v>
      </c>
      <c r="E45" s="441">
        <v>500</v>
      </c>
      <c r="F45" s="441"/>
      <c r="G45" s="441">
        <v>0</v>
      </c>
      <c r="H45" s="178"/>
    </row>
    <row r="46" spans="1:8" x14ac:dyDescent="0.2">
      <c r="A46" s="518"/>
      <c r="B46" s="517" t="s">
        <v>1739</v>
      </c>
      <c r="C46" s="584">
        <v>110217</v>
      </c>
      <c r="D46" s="297">
        <v>110217</v>
      </c>
      <c r="E46" s="441">
        <v>110217</v>
      </c>
      <c r="F46" s="441"/>
      <c r="G46" s="521">
        <v>107361.912</v>
      </c>
      <c r="H46" s="178"/>
    </row>
    <row r="47" spans="1:8" x14ac:dyDescent="0.2">
      <c r="A47" s="236" t="s">
        <v>141</v>
      </c>
      <c r="B47" s="878" t="s">
        <v>685</v>
      </c>
      <c r="C47" s="465">
        <v>2249526.128</v>
      </c>
      <c r="D47" s="465">
        <v>2306548.128</v>
      </c>
      <c r="E47" s="1493">
        <v>2305362.5380000002</v>
      </c>
      <c r="F47" s="1493">
        <v>0</v>
      </c>
      <c r="G47" s="1493">
        <v>591345.41899999999</v>
      </c>
      <c r="H47" s="178"/>
    </row>
    <row r="48" spans="1:8" x14ac:dyDescent="0.2">
      <c r="A48" s="241" t="s">
        <v>306</v>
      </c>
      <c r="B48" s="522" t="s">
        <v>584</v>
      </c>
      <c r="C48" s="586">
        <v>200</v>
      </c>
      <c r="D48" s="586">
        <v>200</v>
      </c>
      <c r="E48" s="250">
        <v>202</v>
      </c>
      <c r="F48" s="1492"/>
      <c r="G48" s="1492">
        <v>839.28300000000002</v>
      </c>
      <c r="H48" s="178"/>
    </row>
    <row r="49" spans="1:11" x14ac:dyDescent="0.2">
      <c r="A49" s="241" t="s">
        <v>540</v>
      </c>
      <c r="B49" s="522" t="s">
        <v>592</v>
      </c>
      <c r="C49" s="586">
        <v>1086635</v>
      </c>
      <c r="D49" s="586">
        <v>1086635</v>
      </c>
      <c r="E49" s="250">
        <v>1086875</v>
      </c>
      <c r="F49" s="1492"/>
      <c r="G49" s="1492">
        <v>250139.954</v>
      </c>
      <c r="H49" s="178"/>
    </row>
    <row r="50" spans="1:11" x14ac:dyDescent="0.2">
      <c r="A50" s="241" t="s">
        <v>428</v>
      </c>
      <c r="B50" s="522" t="s">
        <v>593</v>
      </c>
      <c r="C50" s="586">
        <v>80654</v>
      </c>
      <c r="D50" s="586">
        <v>124760</v>
      </c>
      <c r="E50" s="250">
        <v>133359</v>
      </c>
      <c r="F50" s="1492"/>
      <c r="G50" s="1492">
        <v>50512.510999999999</v>
      </c>
      <c r="H50" s="178"/>
    </row>
    <row r="51" spans="1:11" x14ac:dyDescent="0.2">
      <c r="A51" s="241" t="s">
        <v>585</v>
      </c>
      <c r="B51" s="522" t="s">
        <v>618</v>
      </c>
      <c r="C51" s="296">
        <v>0</v>
      </c>
      <c r="D51" s="296">
        <v>0</v>
      </c>
      <c r="E51" s="481">
        <v>0</v>
      </c>
      <c r="F51" s="481"/>
      <c r="G51" s="1558"/>
      <c r="H51" s="178"/>
    </row>
    <row r="52" spans="1:11" x14ac:dyDescent="0.2">
      <c r="A52" s="241" t="s">
        <v>586</v>
      </c>
      <c r="B52" s="522" t="s">
        <v>594</v>
      </c>
      <c r="C52" s="586">
        <v>399279</v>
      </c>
      <c r="D52" s="586">
        <v>399279</v>
      </c>
      <c r="E52" s="250">
        <v>399279</v>
      </c>
      <c r="F52" s="1492"/>
      <c r="G52" s="1492">
        <v>143085.39300000001</v>
      </c>
      <c r="H52" s="178"/>
    </row>
    <row r="53" spans="1:11" x14ac:dyDescent="0.2">
      <c r="A53" s="241" t="s">
        <v>587</v>
      </c>
      <c r="B53" s="522" t="s">
        <v>595</v>
      </c>
      <c r="C53" s="586">
        <v>668862</v>
      </c>
      <c r="D53" s="586">
        <v>680718</v>
      </c>
      <c r="E53" s="250">
        <v>683031</v>
      </c>
      <c r="F53" s="1492"/>
      <c r="G53" s="1492">
        <v>97514.629000000001</v>
      </c>
      <c r="H53" s="178"/>
    </row>
    <row r="54" spans="1:11" x14ac:dyDescent="0.2">
      <c r="A54" s="241" t="s">
        <v>588</v>
      </c>
      <c r="B54" s="522" t="s">
        <v>596</v>
      </c>
      <c r="C54" s="586">
        <v>0</v>
      </c>
      <c r="D54" s="586">
        <v>0</v>
      </c>
      <c r="E54" s="250">
        <v>0</v>
      </c>
      <c r="F54" s="1492"/>
      <c r="G54" s="1492">
        <v>25239</v>
      </c>
      <c r="H54" s="178"/>
    </row>
    <row r="55" spans="1:11" x14ac:dyDescent="0.2">
      <c r="A55" s="241" t="s">
        <v>589</v>
      </c>
      <c r="B55" s="522" t="s">
        <v>597</v>
      </c>
      <c r="C55" s="586">
        <v>646.53800000000001</v>
      </c>
      <c r="D55" s="586">
        <v>646.53800000000001</v>
      </c>
      <c r="E55" s="250">
        <v>646.53800000000001</v>
      </c>
      <c r="F55" s="1492"/>
      <c r="G55" s="1492">
        <v>3920.5659999999998</v>
      </c>
      <c r="H55" s="178"/>
    </row>
    <row r="56" spans="1:11" x14ac:dyDescent="0.2">
      <c r="A56" s="241" t="s">
        <v>590</v>
      </c>
      <c r="B56" s="522" t="s">
        <v>598</v>
      </c>
      <c r="C56" s="586">
        <v>0</v>
      </c>
      <c r="D56" s="586">
        <v>0</v>
      </c>
      <c r="E56" s="250">
        <v>0</v>
      </c>
      <c r="F56" s="1492"/>
      <c r="G56" s="1492"/>
      <c r="H56" s="178"/>
    </row>
    <row r="57" spans="1:11" x14ac:dyDescent="0.2">
      <c r="A57" s="241" t="s">
        <v>591</v>
      </c>
      <c r="B57" s="522" t="s">
        <v>1224</v>
      </c>
      <c r="C57" s="586">
        <v>0</v>
      </c>
      <c r="D57" s="586">
        <v>118</v>
      </c>
      <c r="E57" s="250">
        <v>118</v>
      </c>
      <c r="F57" s="1492"/>
      <c r="G57" s="1492">
        <v>1735.5889999999999</v>
      </c>
      <c r="H57" s="178"/>
    </row>
    <row r="58" spans="1:11" x14ac:dyDescent="0.2">
      <c r="A58" s="241" t="s">
        <v>1223</v>
      </c>
      <c r="B58" s="522" t="s">
        <v>599</v>
      </c>
      <c r="C58" s="586">
        <v>13249.59</v>
      </c>
      <c r="D58" s="586">
        <v>14191.59</v>
      </c>
      <c r="E58" s="250">
        <v>1852</v>
      </c>
      <c r="F58" s="1492"/>
      <c r="G58" s="1492">
        <v>18358.493999999999</v>
      </c>
      <c r="H58" s="178"/>
    </row>
    <row r="59" spans="1:11" x14ac:dyDescent="0.2">
      <c r="A59" s="236" t="s">
        <v>672</v>
      </c>
      <c r="B59" s="878" t="s">
        <v>686</v>
      </c>
      <c r="C59" s="465">
        <v>0</v>
      </c>
      <c r="D59" s="465">
        <v>1306</v>
      </c>
      <c r="E59" s="523">
        <v>2285</v>
      </c>
      <c r="F59" s="1493"/>
      <c r="G59" s="1493">
        <v>3010.7</v>
      </c>
      <c r="H59" s="178"/>
    </row>
    <row r="60" spans="1:11" x14ac:dyDescent="0.2">
      <c r="A60" s="239" t="s">
        <v>730</v>
      </c>
      <c r="B60" s="873" t="s">
        <v>601</v>
      </c>
      <c r="C60" s="527">
        <v>3665015</v>
      </c>
      <c r="D60" s="527">
        <v>3642755</v>
      </c>
      <c r="E60" s="528">
        <v>3665215</v>
      </c>
      <c r="F60" s="528">
        <v>0</v>
      </c>
      <c r="G60" s="528">
        <v>278135.59099999996</v>
      </c>
      <c r="H60" s="178"/>
      <c r="J60" s="163"/>
      <c r="K60" s="163"/>
    </row>
    <row r="61" spans="1:11" x14ac:dyDescent="0.2">
      <c r="A61" s="240" t="s">
        <v>119</v>
      </c>
      <c r="B61" s="874" t="s">
        <v>602</v>
      </c>
      <c r="C61" s="529">
        <v>750000</v>
      </c>
      <c r="D61" s="529">
        <v>750000</v>
      </c>
      <c r="E61" s="530">
        <v>750200</v>
      </c>
      <c r="F61" s="530"/>
      <c r="G61" s="530">
        <v>200</v>
      </c>
      <c r="H61" s="178"/>
    </row>
    <row r="62" spans="1:11" x14ac:dyDescent="0.2">
      <c r="A62" s="513" t="s">
        <v>489</v>
      </c>
      <c r="B62" s="514" t="s">
        <v>687</v>
      </c>
      <c r="C62" s="558">
        <v>0</v>
      </c>
      <c r="D62" s="558">
        <v>0</v>
      </c>
      <c r="E62" s="559">
        <v>0</v>
      </c>
      <c r="F62" s="521"/>
      <c r="G62" s="1492"/>
      <c r="H62" s="178"/>
    </row>
    <row r="63" spans="1:11" x14ac:dyDescent="0.2">
      <c r="A63" s="513" t="s">
        <v>706</v>
      </c>
      <c r="B63" s="511" t="s">
        <v>604</v>
      </c>
      <c r="C63" s="605" t="s">
        <v>434</v>
      </c>
      <c r="D63" s="605" t="s">
        <v>434</v>
      </c>
      <c r="E63" s="606" t="s">
        <v>434</v>
      </c>
      <c r="F63" s="1494"/>
      <c r="G63" s="1494"/>
      <c r="H63" s="178"/>
    </row>
    <row r="64" spans="1:11" x14ac:dyDescent="0.2">
      <c r="A64" s="513" t="s">
        <v>707</v>
      </c>
      <c r="B64" s="511" t="s">
        <v>605</v>
      </c>
      <c r="C64" s="605" t="s">
        <v>434</v>
      </c>
      <c r="D64" s="605" t="s">
        <v>434</v>
      </c>
      <c r="E64" s="606" t="s">
        <v>434</v>
      </c>
      <c r="F64" s="1494"/>
      <c r="G64" s="1494"/>
      <c r="H64" s="178"/>
    </row>
    <row r="65" spans="1:8" x14ac:dyDescent="0.2">
      <c r="A65" s="513" t="s">
        <v>708</v>
      </c>
      <c r="B65" s="511" t="s">
        <v>606</v>
      </c>
      <c r="C65" s="605" t="s">
        <v>434</v>
      </c>
      <c r="D65" s="605" t="s">
        <v>434</v>
      </c>
      <c r="E65" s="606" t="s">
        <v>434</v>
      </c>
      <c r="F65" s="1494"/>
      <c r="G65" s="1494"/>
      <c r="H65" s="178"/>
    </row>
    <row r="66" spans="1:8" x14ac:dyDescent="0.2">
      <c r="A66" s="513" t="s">
        <v>282</v>
      </c>
      <c r="B66" s="877" t="s">
        <v>688</v>
      </c>
      <c r="C66" s="587">
        <v>750000</v>
      </c>
      <c r="D66" s="588">
        <v>750000</v>
      </c>
      <c r="E66" s="528">
        <v>750200</v>
      </c>
      <c r="F66" s="519"/>
      <c r="G66" s="1492">
        <v>200</v>
      </c>
      <c r="H66" s="178"/>
    </row>
    <row r="67" spans="1:8" x14ac:dyDescent="0.2">
      <c r="A67" s="236" t="s">
        <v>756</v>
      </c>
      <c r="B67" s="878" t="s">
        <v>689</v>
      </c>
      <c r="C67" s="529">
        <v>2874500</v>
      </c>
      <c r="D67" s="529">
        <v>2852240</v>
      </c>
      <c r="E67" s="530">
        <v>2874500</v>
      </c>
      <c r="F67" s="530"/>
      <c r="G67" s="530">
        <v>276000.69199999998</v>
      </c>
      <c r="H67" s="178"/>
    </row>
    <row r="68" spans="1:8" x14ac:dyDescent="0.2">
      <c r="A68" s="513" t="s">
        <v>280</v>
      </c>
      <c r="B68" s="514" t="s">
        <v>608</v>
      </c>
      <c r="C68" s="520"/>
      <c r="D68" s="520"/>
      <c r="E68" s="521"/>
      <c r="F68" s="521"/>
      <c r="G68" s="1492"/>
      <c r="H68" s="178"/>
    </row>
    <row r="69" spans="1:8" x14ac:dyDescent="0.2">
      <c r="A69" s="513" t="s">
        <v>281</v>
      </c>
      <c r="B69" s="514" t="s">
        <v>609</v>
      </c>
      <c r="C69" s="520">
        <v>2844000</v>
      </c>
      <c r="D69" s="520">
        <v>2844000</v>
      </c>
      <c r="E69" s="520">
        <v>2844000</v>
      </c>
      <c r="F69" s="520"/>
      <c r="G69" s="520">
        <v>275779.83299999998</v>
      </c>
      <c r="H69" s="178"/>
    </row>
    <row r="70" spans="1:8" x14ac:dyDescent="0.2">
      <c r="A70" s="524"/>
      <c r="B70" s="245" t="s">
        <v>733</v>
      </c>
      <c r="C70" s="296">
        <v>1480000</v>
      </c>
      <c r="D70" s="296">
        <v>1480000</v>
      </c>
      <c r="E70" s="1714">
        <v>1480000</v>
      </c>
      <c r="F70" s="1714"/>
      <c r="G70" s="1714">
        <v>116290</v>
      </c>
      <c r="H70" s="178"/>
    </row>
    <row r="71" spans="1:8" x14ac:dyDescent="0.2">
      <c r="A71" s="243"/>
      <c r="B71" s="246" t="s">
        <v>757</v>
      </c>
      <c r="C71" s="880">
        <v>133000</v>
      </c>
      <c r="D71" s="607">
        <v>133000</v>
      </c>
      <c r="E71" s="443">
        <v>133000</v>
      </c>
      <c r="F71" s="443"/>
      <c r="G71" s="443">
        <v>115980</v>
      </c>
      <c r="H71" s="178"/>
    </row>
    <row r="72" spans="1:8" x14ac:dyDescent="0.2">
      <c r="A72" s="243"/>
      <c r="B72" s="246" t="s">
        <v>530</v>
      </c>
      <c r="C72" s="880">
        <v>150000</v>
      </c>
      <c r="D72" s="607">
        <v>150000</v>
      </c>
      <c r="E72" s="443">
        <v>150000</v>
      </c>
      <c r="F72" s="443"/>
      <c r="G72" s="443">
        <v>310</v>
      </c>
      <c r="H72" s="178"/>
    </row>
    <row r="73" spans="1:8" ht="15" x14ac:dyDescent="0.2">
      <c r="A73" s="243"/>
      <c r="B73" s="247" t="s">
        <v>15</v>
      </c>
      <c r="C73" s="880">
        <v>1197000</v>
      </c>
      <c r="D73" s="607">
        <v>1197000</v>
      </c>
      <c r="E73" s="443">
        <v>1197000</v>
      </c>
      <c r="F73" s="443"/>
      <c r="G73" s="443"/>
      <c r="H73" s="178"/>
    </row>
    <row r="74" spans="1:8" ht="12.75" hidden="1" customHeight="1" x14ac:dyDescent="0.2">
      <c r="A74" s="243"/>
      <c r="B74" s="246" t="s">
        <v>1390</v>
      </c>
      <c r="C74" s="880">
        <v>0</v>
      </c>
      <c r="D74" s="607">
        <v>0</v>
      </c>
      <c r="E74" s="443">
        <v>0</v>
      </c>
      <c r="F74" s="443"/>
      <c r="G74" s="443"/>
      <c r="H74" s="178"/>
    </row>
    <row r="75" spans="1:8" x14ac:dyDescent="0.2">
      <c r="A75" s="243"/>
      <c r="B75" s="244" t="s">
        <v>666</v>
      </c>
      <c r="C75" s="297">
        <v>294000</v>
      </c>
      <c r="D75" s="297">
        <v>294000</v>
      </c>
      <c r="E75" s="1715">
        <v>294000</v>
      </c>
      <c r="F75" s="1715"/>
      <c r="G75" s="1715">
        <v>158959.43299999999</v>
      </c>
      <c r="H75" s="178"/>
    </row>
    <row r="76" spans="1:8" x14ac:dyDescent="0.2">
      <c r="A76" s="243"/>
      <c r="B76" s="246" t="s">
        <v>705</v>
      </c>
      <c r="C76" s="263">
        <v>54000</v>
      </c>
      <c r="D76" s="607">
        <v>54000</v>
      </c>
      <c r="E76" s="443">
        <v>54000</v>
      </c>
      <c r="F76" s="443"/>
      <c r="G76" s="443">
        <v>51653.332999999999</v>
      </c>
      <c r="H76" s="178"/>
    </row>
    <row r="77" spans="1:8" x14ac:dyDescent="0.2">
      <c r="A77" s="243"/>
      <c r="B77" s="246" t="s">
        <v>533</v>
      </c>
      <c r="C77" s="263">
        <v>240000</v>
      </c>
      <c r="D77" s="607">
        <v>240000</v>
      </c>
      <c r="E77" s="443">
        <v>240000</v>
      </c>
      <c r="F77" s="443"/>
      <c r="G77" s="443">
        <v>107306.09999999999</v>
      </c>
      <c r="H77" s="178"/>
    </row>
    <row r="78" spans="1:8" x14ac:dyDescent="0.2">
      <c r="A78" s="243"/>
      <c r="B78" s="244" t="s">
        <v>124</v>
      </c>
      <c r="C78" s="260">
        <v>1070000</v>
      </c>
      <c r="D78" s="296">
        <v>1070000</v>
      </c>
      <c r="E78" s="481">
        <v>1070000</v>
      </c>
      <c r="F78" s="481"/>
      <c r="G78" s="1559">
        <v>530.4</v>
      </c>
      <c r="H78" s="178"/>
    </row>
    <row r="79" spans="1:8" ht="12.75" hidden="1" customHeight="1" x14ac:dyDescent="0.2">
      <c r="A79" s="525"/>
      <c r="B79" s="248" t="s">
        <v>505</v>
      </c>
      <c r="C79" s="297"/>
      <c r="D79" s="297">
        <v>0</v>
      </c>
      <c r="E79" s="441"/>
      <c r="F79" s="441"/>
      <c r="G79" s="1492"/>
      <c r="H79" s="178"/>
    </row>
    <row r="80" spans="1:8" x14ac:dyDescent="0.2">
      <c r="A80" s="513" t="s">
        <v>715</v>
      </c>
      <c r="B80" s="514" t="s">
        <v>610</v>
      </c>
      <c r="C80" s="526">
        <v>500</v>
      </c>
      <c r="D80" s="1441">
        <v>500</v>
      </c>
      <c r="E80" s="250">
        <v>500</v>
      </c>
      <c r="F80" s="1492"/>
      <c r="G80" s="1492">
        <v>220.85900000000001</v>
      </c>
      <c r="H80" s="178"/>
    </row>
    <row r="81" spans="1:11" x14ac:dyDescent="0.2">
      <c r="A81" s="513" t="s">
        <v>583</v>
      </c>
      <c r="B81" s="514" t="s">
        <v>611</v>
      </c>
      <c r="C81" s="242">
        <v>30000</v>
      </c>
      <c r="D81" s="242">
        <v>7740</v>
      </c>
      <c r="E81" s="250">
        <v>30000</v>
      </c>
      <c r="F81" s="1492"/>
      <c r="G81" s="1492"/>
      <c r="H81" s="178"/>
    </row>
    <row r="82" spans="1:11" x14ac:dyDescent="0.2">
      <c r="A82" s="236" t="s">
        <v>141</v>
      </c>
      <c r="B82" s="878" t="s">
        <v>612</v>
      </c>
      <c r="C82" s="520">
        <v>40515</v>
      </c>
      <c r="D82" s="520">
        <v>40515</v>
      </c>
      <c r="E82" s="521">
        <v>40515</v>
      </c>
      <c r="F82" s="521"/>
      <c r="G82" s="521">
        <v>1934.8989999999999</v>
      </c>
      <c r="H82" s="178"/>
    </row>
    <row r="83" spans="1:11" x14ac:dyDescent="0.2">
      <c r="A83" s="513" t="s">
        <v>306</v>
      </c>
      <c r="B83" s="511" t="s">
        <v>614</v>
      </c>
      <c r="C83" s="520"/>
      <c r="D83" s="520" t="s">
        <v>434</v>
      </c>
      <c r="E83" s="516" t="s">
        <v>434</v>
      </c>
      <c r="F83" s="1491"/>
      <c r="G83" s="1491"/>
      <c r="H83" s="178"/>
    </row>
    <row r="84" spans="1:11" x14ac:dyDescent="0.2">
      <c r="A84" s="513" t="s">
        <v>540</v>
      </c>
      <c r="B84" s="514" t="s">
        <v>690</v>
      </c>
      <c r="C84" s="586">
        <v>40515</v>
      </c>
      <c r="D84" s="586">
        <v>40515</v>
      </c>
      <c r="E84" s="250">
        <v>40515</v>
      </c>
      <c r="F84" s="1492"/>
      <c r="G84" s="1492">
        <v>1934.8989999999999</v>
      </c>
      <c r="H84" s="178"/>
    </row>
    <row r="85" spans="1:11" x14ac:dyDescent="0.2">
      <c r="A85" s="513" t="s">
        <v>428</v>
      </c>
      <c r="B85" s="514" t="s">
        <v>691</v>
      </c>
      <c r="C85" s="276">
        <v>0</v>
      </c>
      <c r="D85" s="276">
        <v>0</v>
      </c>
      <c r="E85" s="250">
        <v>0</v>
      </c>
      <c r="F85" s="1492"/>
      <c r="G85" s="1492"/>
      <c r="H85" s="178"/>
    </row>
    <row r="86" spans="1:11" ht="15.75" customHeight="1" x14ac:dyDescent="0.2">
      <c r="A86" s="237" t="s">
        <v>350</v>
      </c>
      <c r="B86" s="842" t="s">
        <v>695</v>
      </c>
      <c r="C86" s="531">
        <v>20739640.081</v>
      </c>
      <c r="D86" s="531">
        <v>20812566.822999999</v>
      </c>
      <c r="E86" s="1716">
        <v>20946647.489999998</v>
      </c>
      <c r="F86" s="1716">
        <v>6016425.5029999996</v>
      </c>
      <c r="G86" s="1716">
        <v>9491969.6849999987</v>
      </c>
      <c r="H86" s="178"/>
    </row>
    <row r="87" spans="1:11" x14ac:dyDescent="0.2">
      <c r="A87" s="239" t="s">
        <v>722</v>
      </c>
      <c r="B87" s="873" t="s">
        <v>615</v>
      </c>
      <c r="C87" s="529">
        <v>4388322.9189999998</v>
      </c>
      <c r="D87" s="529">
        <v>8114181.2819999997</v>
      </c>
      <c r="E87" s="530">
        <v>8237030.2549999999</v>
      </c>
      <c r="F87" s="530"/>
      <c r="G87" s="530">
        <v>12637723.77</v>
      </c>
      <c r="H87" s="178"/>
      <c r="J87" s="163"/>
      <c r="K87" s="163"/>
    </row>
    <row r="88" spans="1:11" x14ac:dyDescent="0.2">
      <c r="A88" s="240" t="s">
        <v>119</v>
      </c>
      <c r="B88" s="874" t="s">
        <v>616</v>
      </c>
      <c r="C88" s="529">
        <v>4388322.9189999998</v>
      </c>
      <c r="D88" s="529">
        <v>8114181.2819999997</v>
      </c>
      <c r="E88" s="530">
        <v>8237030.2549999999</v>
      </c>
      <c r="F88" s="530"/>
      <c r="G88" s="530">
        <v>12637723.77</v>
      </c>
      <c r="H88" s="178"/>
    </row>
    <row r="89" spans="1:11" ht="12.75" customHeight="1" x14ac:dyDescent="0.2">
      <c r="A89" s="513" t="s">
        <v>489</v>
      </c>
      <c r="B89" s="514" t="s">
        <v>617</v>
      </c>
      <c r="C89" s="589">
        <v>0</v>
      </c>
      <c r="D89" s="529">
        <v>0</v>
      </c>
      <c r="E89" s="530">
        <v>0</v>
      </c>
      <c r="F89" s="441"/>
      <c r="G89" s="1492"/>
      <c r="H89" s="178"/>
    </row>
    <row r="90" spans="1:11" x14ac:dyDescent="0.2">
      <c r="A90" s="513" t="s">
        <v>706</v>
      </c>
      <c r="B90" s="511" t="s">
        <v>692</v>
      </c>
      <c r="C90" s="586">
        <v>0</v>
      </c>
      <c r="D90" s="586">
        <v>0</v>
      </c>
      <c r="E90" s="250">
        <v>0</v>
      </c>
      <c r="F90" s="1492"/>
      <c r="G90" s="1492"/>
      <c r="H90" s="178"/>
    </row>
    <row r="91" spans="1:11" x14ac:dyDescent="0.2">
      <c r="A91" s="513" t="s">
        <v>707</v>
      </c>
      <c r="B91" s="514" t="s">
        <v>693</v>
      </c>
      <c r="C91" s="586">
        <v>4388322.9189999998</v>
      </c>
      <c r="D91" s="586">
        <v>8114181.2819999997</v>
      </c>
      <c r="E91" s="250">
        <v>8114181.2819999997</v>
      </c>
      <c r="F91" s="1492"/>
      <c r="G91" s="1492">
        <v>8114181.2819999997</v>
      </c>
      <c r="H91" s="178"/>
    </row>
    <row r="92" spans="1:11" x14ac:dyDescent="0.2">
      <c r="A92" s="513" t="s">
        <v>708</v>
      </c>
      <c r="B92" s="514" t="s">
        <v>1415</v>
      </c>
      <c r="C92" s="242">
        <v>0</v>
      </c>
      <c r="D92" s="242">
        <v>0</v>
      </c>
      <c r="E92" s="250">
        <v>122848.973</v>
      </c>
      <c r="F92" s="1492"/>
      <c r="G92" s="1492">
        <v>122848.973</v>
      </c>
      <c r="H92" s="178"/>
    </row>
    <row r="93" spans="1:11" ht="13.5" thickBot="1" x14ac:dyDescent="0.25">
      <c r="A93" s="513" t="s">
        <v>282</v>
      </c>
      <c r="B93" s="514" t="s">
        <v>1099</v>
      </c>
      <c r="C93" s="297">
        <v>0</v>
      </c>
      <c r="D93" s="297">
        <v>0</v>
      </c>
      <c r="E93" s="441">
        <v>0</v>
      </c>
      <c r="F93" s="441"/>
      <c r="G93" s="1560">
        <v>4400693.5149999997</v>
      </c>
      <c r="H93" s="178"/>
    </row>
    <row r="94" spans="1:11" ht="16.5" customHeight="1" thickBot="1" x14ac:dyDescent="0.25">
      <c r="A94" s="249"/>
      <c r="B94" s="879" t="s">
        <v>696</v>
      </c>
      <c r="C94" s="262">
        <v>25127963</v>
      </c>
      <c r="D94" s="262">
        <v>28926748.104999997</v>
      </c>
      <c r="E94" s="262">
        <v>29183677.744999997</v>
      </c>
      <c r="F94" s="262">
        <v>6016425.5029999996</v>
      </c>
      <c r="G94" s="262">
        <v>22129693.454999998</v>
      </c>
      <c r="H94" s="178"/>
      <c r="J94" s="163"/>
      <c r="K94" s="163"/>
    </row>
    <row r="95" spans="1:11" x14ac:dyDescent="0.2">
      <c r="C95" s="163"/>
      <c r="D95" s="163"/>
    </row>
    <row r="97" spans="1:11" x14ac:dyDescent="0.2">
      <c r="A97" s="116"/>
      <c r="B97" s="116"/>
      <c r="C97" s="116"/>
      <c r="D97" s="116"/>
      <c r="E97" s="182"/>
      <c r="F97" s="182"/>
      <c r="G97" s="182"/>
    </row>
    <row r="98" spans="1:11" x14ac:dyDescent="0.2">
      <c r="A98" s="116"/>
      <c r="B98" s="116"/>
      <c r="C98" s="116"/>
      <c r="D98" s="116"/>
      <c r="E98" s="182"/>
      <c r="F98" s="182"/>
      <c r="G98" s="182"/>
    </row>
    <row r="99" spans="1:11" x14ac:dyDescent="0.2">
      <c r="A99" s="116"/>
      <c r="B99" s="116"/>
      <c r="C99" s="116"/>
      <c r="D99" s="116"/>
      <c r="E99" s="1562"/>
      <c r="F99" s="1562"/>
      <c r="G99" s="1562"/>
      <c r="H99" s="755"/>
    </row>
    <row r="100" spans="1:11" x14ac:dyDescent="0.2">
      <c r="A100" s="116"/>
      <c r="B100" s="116"/>
      <c r="C100" s="116"/>
      <c r="D100" s="116"/>
      <c r="E100" s="125"/>
      <c r="F100" s="125"/>
      <c r="G100" s="125"/>
    </row>
    <row r="101" spans="1:11" x14ac:dyDescent="0.2">
      <c r="A101" s="116"/>
      <c r="B101" s="116"/>
      <c r="C101" s="116"/>
      <c r="D101" s="116"/>
      <c r="E101" s="125"/>
      <c r="F101" s="125"/>
      <c r="G101" s="125"/>
    </row>
    <row r="102" spans="1:11" x14ac:dyDescent="0.2">
      <c r="A102" s="116"/>
      <c r="B102" s="116"/>
      <c r="C102" s="116"/>
      <c r="D102" s="116"/>
      <c r="E102" s="97"/>
      <c r="F102" s="97"/>
      <c r="G102" s="97"/>
    </row>
    <row r="103" spans="1:11" x14ac:dyDescent="0.2">
      <c r="A103" s="116"/>
      <c r="B103" s="116"/>
      <c r="C103" s="116"/>
      <c r="D103" s="116"/>
      <c r="E103" s="1562"/>
      <c r="F103" s="1562"/>
      <c r="G103" s="1562"/>
      <c r="K103" s="317"/>
    </row>
    <row r="104" spans="1:11" x14ac:dyDescent="0.2">
      <c r="A104" s="116"/>
      <c r="B104" s="116"/>
      <c r="C104" s="116"/>
      <c r="D104" s="116"/>
      <c r="E104" s="116"/>
      <c r="F104" s="116"/>
      <c r="G104" s="116"/>
    </row>
    <row r="105" spans="1:11" x14ac:dyDescent="0.2">
      <c r="A105" s="116"/>
      <c r="B105" s="116"/>
      <c r="C105" s="116"/>
      <c r="D105" s="116"/>
      <c r="E105" s="116"/>
      <c r="F105" s="116"/>
      <c r="G105" s="116"/>
    </row>
    <row r="106" spans="1:11" x14ac:dyDescent="0.2">
      <c r="A106" s="116"/>
      <c r="B106" s="116"/>
      <c r="C106" s="116"/>
      <c r="D106" s="116"/>
      <c r="E106" s="116"/>
      <c r="F106" s="116"/>
      <c r="G106" s="116"/>
    </row>
    <row r="107" spans="1:11" x14ac:dyDescent="0.2">
      <c r="A107" s="116"/>
      <c r="B107" s="116"/>
      <c r="C107" s="116"/>
      <c r="D107" s="116"/>
      <c r="E107" s="116"/>
      <c r="F107" s="116"/>
      <c r="G107" s="116"/>
    </row>
    <row r="108" spans="1:11" x14ac:dyDescent="0.2">
      <c r="A108" s="116"/>
      <c r="B108" s="116"/>
      <c r="C108" s="116"/>
      <c r="D108" s="116"/>
      <c r="E108" s="116"/>
      <c r="F108" s="116"/>
      <c r="G108" s="116"/>
    </row>
    <row r="109" spans="1:11" x14ac:dyDescent="0.2">
      <c r="A109" s="116"/>
      <c r="B109" s="116"/>
      <c r="C109" s="116"/>
      <c r="D109" s="116"/>
      <c r="E109" s="116"/>
      <c r="F109" s="116"/>
      <c r="G109" s="116"/>
    </row>
    <row r="110" spans="1:11" x14ac:dyDescent="0.2">
      <c r="A110" s="116"/>
      <c r="B110" s="116"/>
      <c r="C110" s="116"/>
      <c r="D110" s="116"/>
      <c r="E110" s="116"/>
      <c r="F110" s="116"/>
      <c r="G110" s="116"/>
    </row>
    <row r="111" spans="1:11" x14ac:dyDescent="0.2">
      <c r="A111" s="116"/>
      <c r="B111" s="116"/>
      <c r="C111" s="116"/>
      <c r="D111" s="116"/>
      <c r="E111" s="116"/>
      <c r="F111" s="116"/>
      <c r="G111" s="116"/>
    </row>
    <row r="112" spans="1:11" x14ac:dyDescent="0.2">
      <c r="A112" s="116"/>
      <c r="B112" s="116"/>
      <c r="C112" s="116"/>
      <c r="D112" s="116"/>
      <c r="E112" s="116"/>
      <c r="F112" s="116"/>
      <c r="G112" s="116"/>
    </row>
    <row r="113" spans="1:7" x14ac:dyDescent="0.2">
      <c r="A113" s="116"/>
      <c r="B113" s="116"/>
      <c r="C113" s="116"/>
      <c r="D113" s="116"/>
      <c r="E113" s="116"/>
      <c r="F113" s="116"/>
      <c r="G113" s="116"/>
    </row>
    <row r="114" spans="1:7" x14ac:dyDescent="0.2">
      <c r="A114" s="116"/>
      <c r="B114" s="116"/>
      <c r="C114" s="116"/>
      <c r="D114" s="116"/>
      <c r="E114" s="116"/>
      <c r="F114" s="116"/>
      <c r="G114" s="116"/>
    </row>
    <row r="115" spans="1:7" x14ac:dyDescent="0.2">
      <c r="A115" s="116"/>
      <c r="B115" s="116"/>
      <c r="C115" s="116"/>
      <c r="D115" s="116"/>
      <c r="E115" s="116"/>
      <c r="F115" s="116"/>
      <c r="G115" s="116"/>
    </row>
    <row r="116" spans="1:7" x14ac:dyDescent="0.2">
      <c r="A116" s="116"/>
      <c r="B116" s="116"/>
      <c r="C116" s="116"/>
      <c r="D116" s="116"/>
      <c r="E116" s="116"/>
      <c r="F116" s="116"/>
      <c r="G116" s="116"/>
    </row>
    <row r="117" spans="1:7" x14ac:dyDescent="0.2">
      <c r="A117" s="116"/>
      <c r="B117" s="116"/>
      <c r="C117" s="116"/>
      <c r="D117" s="116"/>
      <c r="E117" s="116"/>
      <c r="F117" s="116"/>
      <c r="G117" s="116"/>
    </row>
    <row r="118" spans="1:7" x14ac:dyDescent="0.2">
      <c r="A118" s="116"/>
      <c r="B118" s="116"/>
      <c r="C118" s="116"/>
      <c r="D118" s="116"/>
      <c r="E118" s="116"/>
      <c r="F118" s="116"/>
      <c r="G118" s="116"/>
    </row>
    <row r="119" spans="1:7" x14ac:dyDescent="0.2">
      <c r="A119" s="116"/>
      <c r="B119" s="116"/>
      <c r="C119" s="116"/>
      <c r="D119" s="116"/>
      <c r="E119" s="116"/>
      <c r="F119" s="116"/>
      <c r="G119" s="116"/>
    </row>
    <row r="120" spans="1:7" x14ac:dyDescent="0.2">
      <c r="A120" s="116"/>
      <c r="B120" s="116"/>
      <c r="C120" s="116"/>
      <c r="D120" s="116"/>
      <c r="E120" s="116"/>
      <c r="F120" s="116"/>
      <c r="G120" s="116"/>
    </row>
    <row r="121" spans="1:7" x14ac:dyDescent="0.2">
      <c r="A121" s="116"/>
      <c r="B121" s="116"/>
      <c r="C121" s="116"/>
      <c r="D121" s="116"/>
      <c r="E121" s="116"/>
      <c r="F121" s="116"/>
      <c r="G121" s="116"/>
    </row>
    <row r="122" spans="1:7" x14ac:dyDescent="0.2">
      <c r="A122" s="116"/>
      <c r="B122" s="116"/>
      <c r="C122" s="116"/>
      <c r="D122" s="116"/>
      <c r="E122" s="116"/>
      <c r="F122" s="116"/>
      <c r="G122" s="116"/>
    </row>
    <row r="123" spans="1:7" x14ac:dyDescent="0.2">
      <c r="A123" s="116"/>
      <c r="B123" s="116"/>
      <c r="C123" s="116"/>
      <c r="D123" s="116"/>
      <c r="E123" s="116"/>
      <c r="F123" s="116"/>
      <c r="G123" s="116"/>
    </row>
    <row r="124" spans="1:7" x14ac:dyDescent="0.2">
      <c r="A124" s="116"/>
      <c r="B124" s="116"/>
      <c r="C124" s="116"/>
      <c r="D124" s="116"/>
      <c r="E124" s="116"/>
      <c r="F124" s="116"/>
      <c r="G124" s="116"/>
    </row>
  </sheetData>
  <mergeCells count="2">
    <mergeCell ref="A4:G4"/>
    <mergeCell ref="A5:G5"/>
  </mergeCells>
  <phoneticPr fontId="41" type="noConversion"/>
  <printOptions horizontalCentered="1" verticalCentered="1"/>
  <pageMargins left="0" right="0" top="0.19685039370078741" bottom="0.19685039370078741" header="0.19685039370078741" footer="0.11811023622047245"/>
  <pageSetup paperSize="9" scale="70" firstPageNumber="0"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19"/>
  <sheetViews>
    <sheetView zoomScaleNormal="100" workbookViewId="0">
      <pane xSplit="2" ySplit="10" topLeftCell="C100" activePane="bottomRight" state="frozen"/>
      <selection activeCell="D16" sqref="D16"/>
      <selection pane="topRight" activeCell="D16" sqref="D16"/>
      <selection pane="bottomLeft" activeCell="D16" sqref="D16"/>
      <selection pane="bottomRight" activeCell="H50" sqref="H50"/>
    </sheetView>
  </sheetViews>
  <sheetFormatPr defaultColWidth="9.140625" defaultRowHeight="12.75" x14ac:dyDescent="0.2"/>
  <cols>
    <col min="1" max="1" width="6.7109375" style="1565" customWidth="1"/>
    <col min="2" max="2" width="60.42578125" style="1566" customWidth="1"/>
    <col min="3" max="3" width="12.7109375" style="1567" customWidth="1"/>
    <col min="4" max="7" width="12.7109375" style="1566" customWidth="1"/>
    <col min="8" max="45" width="9.140625" style="1568"/>
    <col min="46" max="16384" width="9.140625" style="1566"/>
  </cols>
  <sheetData>
    <row r="1" spans="1:11" x14ac:dyDescent="0.2">
      <c r="D1" s="206"/>
      <c r="E1" s="206"/>
      <c r="F1" s="206"/>
      <c r="G1" s="206" t="s">
        <v>1681</v>
      </c>
    </row>
    <row r="2" spans="1:11" x14ac:dyDescent="0.2">
      <c r="D2" s="206"/>
      <c r="E2" s="206"/>
      <c r="F2" s="206"/>
      <c r="G2" s="206"/>
    </row>
    <row r="3" spans="1:11" ht="15.95" customHeight="1" x14ac:dyDescent="0.2"/>
    <row r="4" spans="1:11" ht="16.5" x14ac:dyDescent="0.25">
      <c r="A4" s="1751" t="s">
        <v>1760</v>
      </c>
      <c r="B4" s="1751"/>
      <c r="C4" s="1751"/>
      <c r="D4" s="1751"/>
      <c r="E4" s="1751"/>
      <c r="F4" s="1751"/>
      <c r="G4" s="1751"/>
    </row>
    <row r="5" spans="1:11" x14ac:dyDescent="0.2">
      <c r="A5" s="1752" t="s">
        <v>1761</v>
      </c>
      <c r="B5" s="1752"/>
      <c r="C5" s="1752"/>
      <c r="D5" s="1752"/>
      <c r="E5" s="1752"/>
      <c r="F5" s="1752"/>
      <c r="G5" s="1752"/>
    </row>
    <row r="6" spans="1:11" ht="15.95" customHeight="1" thickBot="1" x14ac:dyDescent="0.25"/>
    <row r="7" spans="1:11" ht="15" customHeight="1" x14ac:dyDescent="0.25">
      <c r="A7" s="7"/>
      <c r="B7" s="1569"/>
      <c r="C7" s="1570" t="s">
        <v>1732</v>
      </c>
      <c r="D7" s="286" t="s">
        <v>1732</v>
      </c>
      <c r="E7" s="286" t="s">
        <v>1732</v>
      </c>
      <c r="F7" s="286" t="s">
        <v>1732</v>
      </c>
      <c r="G7" s="286" t="s">
        <v>1732</v>
      </c>
      <c r="H7" s="1571"/>
      <c r="I7" s="1571"/>
      <c r="J7" s="1571"/>
      <c r="K7" s="1571"/>
    </row>
    <row r="8" spans="1:11" ht="15" customHeight="1" x14ac:dyDescent="0.25">
      <c r="A8" s="1412" t="s">
        <v>1762</v>
      </c>
      <c r="B8" s="1572" t="s">
        <v>295</v>
      </c>
      <c r="C8" s="1573" t="s">
        <v>372</v>
      </c>
      <c r="D8" s="1573" t="s">
        <v>454</v>
      </c>
      <c r="E8" s="1573" t="s">
        <v>1756</v>
      </c>
      <c r="F8" s="1573" t="s">
        <v>1759</v>
      </c>
      <c r="G8" s="1573" t="s">
        <v>501</v>
      </c>
      <c r="H8" s="1571"/>
      <c r="I8" s="1571"/>
      <c r="J8" s="1571"/>
      <c r="K8" s="1571"/>
    </row>
    <row r="9" spans="1:11" ht="15" customHeight="1" thickBot="1" x14ac:dyDescent="0.3">
      <c r="A9" s="1574" t="s">
        <v>1763</v>
      </c>
      <c r="B9" s="1575"/>
      <c r="C9" s="1576" t="s">
        <v>656</v>
      </c>
      <c r="D9" s="1577" t="s">
        <v>656</v>
      </c>
      <c r="E9" s="1577" t="s">
        <v>656</v>
      </c>
      <c r="F9" s="1577" t="s">
        <v>1750</v>
      </c>
      <c r="G9" s="1577"/>
      <c r="H9" s="1571"/>
      <c r="I9" s="1571"/>
      <c r="J9" s="1571"/>
      <c r="K9" s="1571"/>
    </row>
    <row r="10" spans="1:11" ht="15" customHeight="1" thickBot="1" x14ac:dyDescent="0.3">
      <c r="A10" s="1578">
        <v>1</v>
      </c>
      <c r="B10" s="1578">
        <v>2</v>
      </c>
      <c r="C10" s="1579">
        <v>3</v>
      </c>
      <c r="D10" s="1580">
        <v>4</v>
      </c>
      <c r="E10" s="1580">
        <v>4</v>
      </c>
      <c r="F10" s="1580">
        <v>4</v>
      </c>
      <c r="G10" s="1580">
        <v>4</v>
      </c>
      <c r="H10" s="1571"/>
      <c r="I10" s="1571"/>
      <c r="J10" s="1571"/>
      <c r="K10" s="1571"/>
    </row>
    <row r="11" spans="1:11" ht="3.95" customHeight="1" x14ac:dyDescent="0.25">
      <c r="A11" s="1581"/>
      <c r="B11" s="1582"/>
      <c r="C11" s="1583"/>
      <c r="D11" s="1584"/>
      <c r="E11" s="1584"/>
      <c r="F11" s="1584"/>
      <c r="G11" s="1584"/>
      <c r="H11" s="1571"/>
      <c r="J11" s="1571"/>
      <c r="K11" s="1571"/>
    </row>
    <row r="12" spans="1:11" ht="15" customHeight="1" x14ac:dyDescent="0.25">
      <c r="A12" s="1585" t="s">
        <v>96</v>
      </c>
      <c r="B12" s="1586" t="s">
        <v>1764</v>
      </c>
      <c r="C12" s="1587"/>
      <c r="D12" s="1588"/>
      <c r="E12" s="1588"/>
      <c r="F12" s="1588"/>
      <c r="G12" s="1588"/>
      <c r="H12" s="1571"/>
      <c r="J12" s="1571"/>
      <c r="K12" s="1571"/>
    </row>
    <row r="13" spans="1:11" ht="3.95" customHeight="1" x14ac:dyDescent="0.25">
      <c r="A13" s="1585"/>
      <c r="B13" s="1586"/>
      <c r="C13" s="1587"/>
      <c r="D13" s="1589"/>
      <c r="E13" s="1589"/>
      <c r="F13" s="1589"/>
      <c r="G13" s="1589"/>
      <c r="H13" s="1571"/>
      <c r="J13" s="1571"/>
      <c r="K13" s="1571"/>
    </row>
    <row r="14" spans="1:11" ht="15" customHeight="1" x14ac:dyDescent="0.25">
      <c r="A14" s="1590" t="s">
        <v>350</v>
      </c>
      <c r="B14" s="1591" t="s">
        <v>1765</v>
      </c>
      <c r="C14" s="1587"/>
      <c r="D14" s="1589"/>
      <c r="E14" s="1589"/>
      <c r="F14" s="1589"/>
      <c r="G14" s="1589"/>
      <c r="H14" s="1571"/>
      <c r="I14" s="1571"/>
      <c r="J14" s="1571"/>
      <c r="K14" s="1571"/>
    </row>
    <row r="15" spans="1:11" ht="3.95" customHeight="1" x14ac:dyDescent="0.25">
      <c r="A15" s="1590"/>
      <c r="B15" s="1591"/>
      <c r="C15" s="1587"/>
      <c r="D15" s="1589"/>
      <c r="E15" s="1589"/>
      <c r="F15" s="1589"/>
      <c r="G15" s="1589"/>
      <c r="H15" s="1571"/>
      <c r="I15" s="1571"/>
      <c r="J15" s="1571"/>
      <c r="K15" s="1571"/>
    </row>
    <row r="16" spans="1:11" ht="14.45" customHeight="1" x14ac:dyDescent="0.25">
      <c r="A16" s="1592">
        <v>1</v>
      </c>
      <c r="B16" s="1593" t="s">
        <v>1766</v>
      </c>
      <c r="C16" s="1587"/>
      <c r="D16" s="1589"/>
      <c r="E16" s="1589"/>
      <c r="F16" s="1589"/>
      <c r="G16" s="1589"/>
      <c r="H16" s="1571"/>
      <c r="I16" s="1571"/>
      <c r="J16" s="1571"/>
      <c r="K16" s="1571"/>
    </row>
    <row r="17" spans="1:11" ht="15.75" hidden="1" customHeight="1" x14ac:dyDescent="0.25">
      <c r="A17" s="1590"/>
      <c r="B17" s="1591"/>
      <c r="C17" s="1587"/>
      <c r="D17" s="1589"/>
      <c r="E17" s="1589"/>
      <c r="F17" s="1589"/>
      <c r="G17" s="1589"/>
      <c r="H17" s="1571"/>
      <c r="I17" s="1571"/>
      <c r="J17" s="1571"/>
      <c r="K17" s="1571"/>
    </row>
    <row r="18" spans="1:11" ht="12.75" customHeight="1" x14ac:dyDescent="0.25">
      <c r="A18" s="1581" t="s">
        <v>1767</v>
      </c>
      <c r="B18" s="1594" t="s">
        <v>1768</v>
      </c>
      <c r="C18" s="1694">
        <v>0</v>
      </c>
      <c r="D18" s="1595">
        <v>43698</v>
      </c>
      <c r="E18" s="1595">
        <v>43698</v>
      </c>
      <c r="F18" s="1595">
        <v>3069</v>
      </c>
      <c r="G18" s="1595">
        <v>40629</v>
      </c>
      <c r="H18" s="1571"/>
      <c r="I18" s="1571"/>
      <c r="J18" s="1571"/>
      <c r="K18" s="1571"/>
    </row>
    <row r="19" spans="1:11" ht="14.1" customHeight="1" x14ac:dyDescent="0.25">
      <c r="A19" s="1596" t="s">
        <v>1769</v>
      </c>
      <c r="B19" s="1594" t="s">
        <v>1770</v>
      </c>
      <c r="C19" s="1694">
        <v>0</v>
      </c>
      <c r="D19" s="1595">
        <v>0</v>
      </c>
      <c r="E19" s="1595">
        <v>0</v>
      </c>
      <c r="F19" s="1595">
        <v>0</v>
      </c>
      <c r="G19" s="1595">
        <v>0</v>
      </c>
      <c r="H19" s="1571"/>
      <c r="I19" s="1571"/>
      <c r="J19" s="1571"/>
      <c r="K19" s="1571"/>
    </row>
    <row r="20" spans="1:11" ht="15" customHeight="1" x14ac:dyDescent="0.25">
      <c r="A20" s="1590" t="s">
        <v>1771</v>
      </c>
      <c r="B20" s="1594" t="s">
        <v>1772</v>
      </c>
      <c r="C20" s="1694">
        <v>0</v>
      </c>
      <c r="D20" s="1595">
        <v>1080</v>
      </c>
      <c r="E20" s="1595">
        <v>1080</v>
      </c>
      <c r="F20" s="1595">
        <v>0</v>
      </c>
      <c r="G20" s="1595">
        <v>1080</v>
      </c>
      <c r="H20" s="1571"/>
      <c r="I20" s="1571"/>
      <c r="J20" s="1571"/>
      <c r="K20" s="1571"/>
    </row>
    <row r="21" spans="1:11" ht="14.45" customHeight="1" x14ac:dyDescent="0.25">
      <c r="A21" s="1590"/>
      <c r="B21" s="1593" t="s">
        <v>1773</v>
      </c>
      <c r="C21" s="1597">
        <v>0</v>
      </c>
      <c r="D21" s="1597">
        <v>44778</v>
      </c>
      <c r="E21" s="1597">
        <v>44778</v>
      </c>
      <c r="F21" s="1597">
        <v>3069</v>
      </c>
      <c r="G21" s="1597">
        <v>41709</v>
      </c>
      <c r="H21" s="1571"/>
      <c r="I21" s="1571"/>
      <c r="J21" s="1571"/>
      <c r="K21" s="1571"/>
    </row>
    <row r="22" spans="1:11" ht="3.95" customHeight="1" x14ac:dyDescent="0.25">
      <c r="A22" s="1590"/>
      <c r="B22" s="1591"/>
      <c r="C22" s="1587"/>
      <c r="D22" s="1589"/>
      <c r="E22" s="1589"/>
      <c r="F22" s="1589"/>
      <c r="G22" s="1589"/>
      <c r="H22" s="1571"/>
      <c r="I22" s="1571"/>
      <c r="J22" s="1571"/>
      <c r="K22" s="1571"/>
    </row>
    <row r="23" spans="1:11" ht="14.45" customHeight="1" x14ac:dyDescent="0.25">
      <c r="A23" s="1592">
        <v>2</v>
      </c>
      <c r="B23" s="1593" t="s">
        <v>1774</v>
      </c>
      <c r="C23" s="1587"/>
      <c r="D23" s="1589"/>
      <c r="E23" s="1589"/>
      <c r="F23" s="1589"/>
      <c r="G23" s="1589"/>
      <c r="H23" s="1571"/>
      <c r="I23" s="1571"/>
      <c r="J23" s="1571"/>
      <c r="K23" s="1571"/>
    </row>
    <row r="24" spans="1:11" ht="3.95" hidden="1" customHeight="1" x14ac:dyDescent="0.25">
      <c r="A24" s="1590"/>
      <c r="B24" s="1591"/>
      <c r="C24" s="1587"/>
      <c r="D24" s="1589"/>
      <c r="E24" s="1589"/>
      <c r="F24" s="1589"/>
      <c r="G24" s="1589"/>
      <c r="H24" s="1571"/>
      <c r="I24" s="1571"/>
      <c r="J24" s="1571"/>
      <c r="K24" s="1571"/>
    </row>
    <row r="25" spans="1:11" ht="15" hidden="1" customHeight="1" x14ac:dyDescent="0.25">
      <c r="A25" s="1581"/>
      <c r="B25" s="1594" t="s">
        <v>1775</v>
      </c>
      <c r="C25" s="1587"/>
      <c r="D25" s="1595"/>
      <c r="E25" s="1595"/>
      <c r="F25" s="1595"/>
      <c r="G25" s="1595"/>
      <c r="H25" s="1571"/>
      <c r="I25" s="1571"/>
      <c r="J25" s="1571"/>
      <c r="K25" s="1571"/>
    </row>
    <row r="26" spans="1:11" ht="3.95" hidden="1" customHeight="1" x14ac:dyDescent="0.25">
      <c r="A26" s="1590"/>
      <c r="B26" s="1591"/>
      <c r="C26" s="1587"/>
      <c r="D26" s="1589"/>
      <c r="E26" s="1589"/>
      <c r="F26" s="1589"/>
      <c r="G26" s="1589"/>
      <c r="H26" s="1571"/>
      <c r="I26" s="1571"/>
      <c r="J26" s="1571"/>
      <c r="K26" s="1571"/>
    </row>
    <row r="27" spans="1:11" ht="14.45" hidden="1" customHeight="1" x14ac:dyDescent="0.25">
      <c r="A27" s="1590"/>
      <c r="B27" s="1593" t="s">
        <v>1776</v>
      </c>
      <c r="C27" s="1598">
        <v>0</v>
      </c>
      <c r="D27" s="1597">
        <v>0</v>
      </c>
      <c r="E27" s="1597">
        <v>0</v>
      </c>
      <c r="F27" s="1597">
        <v>0</v>
      </c>
      <c r="G27" s="1597">
        <v>0</v>
      </c>
      <c r="H27" s="1571"/>
      <c r="I27" s="1571"/>
      <c r="J27" s="1571"/>
      <c r="K27" s="1571"/>
    </row>
    <row r="28" spans="1:11" ht="3.95" hidden="1" customHeight="1" x14ac:dyDescent="0.25">
      <c r="A28" s="1590"/>
      <c r="B28" s="1591"/>
      <c r="C28" s="1587"/>
      <c r="D28" s="1589"/>
      <c r="E28" s="1589"/>
      <c r="F28" s="1589"/>
      <c r="G28" s="1589"/>
      <c r="H28" s="1571"/>
      <c r="I28" s="1571"/>
      <c r="J28" s="1571"/>
      <c r="K28" s="1571"/>
    </row>
    <row r="29" spans="1:11" ht="14.45" customHeight="1" x14ac:dyDescent="0.25">
      <c r="A29" s="1592">
        <v>3</v>
      </c>
      <c r="B29" s="1593" t="s">
        <v>1777</v>
      </c>
      <c r="C29" s="1587"/>
      <c r="D29" s="1589"/>
      <c r="E29" s="1589"/>
      <c r="F29" s="1589"/>
      <c r="G29" s="1589"/>
      <c r="H29" s="1571"/>
      <c r="I29" s="1571"/>
      <c r="J29" s="1571"/>
      <c r="K29" s="1571"/>
    </row>
    <row r="30" spans="1:11" ht="9.9499999999999993" hidden="1" customHeight="1" x14ac:dyDescent="0.25">
      <c r="A30" s="1590"/>
      <c r="B30" s="1591"/>
      <c r="C30" s="1587"/>
      <c r="D30" s="1589"/>
      <c r="E30" s="1589"/>
      <c r="F30" s="1589"/>
      <c r="G30" s="1589"/>
      <c r="H30" s="1571"/>
      <c r="I30" s="1571"/>
      <c r="J30" s="1571"/>
      <c r="K30" s="1571"/>
    </row>
    <row r="31" spans="1:11" ht="14.45" customHeight="1" x14ac:dyDescent="0.25">
      <c r="A31" s="1592">
        <v>4</v>
      </c>
      <c r="B31" s="1593" t="s">
        <v>1778</v>
      </c>
      <c r="C31" s="1587"/>
      <c r="D31" s="1589"/>
      <c r="E31" s="1589"/>
      <c r="F31" s="1589"/>
      <c r="G31" s="1589"/>
      <c r="H31" s="1571"/>
      <c r="I31" s="1571"/>
      <c r="J31" s="1571"/>
      <c r="K31" s="1571"/>
    </row>
    <row r="32" spans="1:11" ht="9.9499999999999993" hidden="1" customHeight="1" x14ac:dyDescent="0.25">
      <c r="A32" s="1581"/>
      <c r="B32" s="1593"/>
      <c r="C32" s="1587"/>
      <c r="D32" s="1589"/>
      <c r="E32" s="1589"/>
      <c r="F32" s="1589"/>
      <c r="G32" s="1589"/>
      <c r="H32" s="1571"/>
      <c r="I32" s="1571"/>
      <c r="J32" s="1571"/>
      <c r="K32" s="1571"/>
    </row>
    <row r="33" spans="1:11" ht="14.45" customHeight="1" x14ac:dyDescent="0.25">
      <c r="A33" s="1592">
        <v>5</v>
      </c>
      <c r="B33" s="1593" t="s">
        <v>1779</v>
      </c>
      <c r="C33" s="1587"/>
      <c r="D33" s="1589"/>
      <c r="E33" s="1589"/>
      <c r="F33" s="1589"/>
      <c r="G33" s="1589"/>
      <c r="H33" s="1571"/>
      <c r="I33" s="1571"/>
      <c r="J33" s="1571"/>
      <c r="K33" s="1571"/>
    </row>
    <row r="34" spans="1:11" ht="9.9499999999999993" hidden="1" customHeight="1" x14ac:dyDescent="0.25">
      <c r="A34" s="1581"/>
      <c r="B34" s="1593"/>
      <c r="C34" s="1587"/>
      <c r="D34" s="1589"/>
      <c r="E34" s="1589"/>
      <c r="F34" s="1589"/>
      <c r="G34" s="1589"/>
      <c r="H34" s="1571"/>
      <c r="I34" s="1571"/>
      <c r="J34" s="1571"/>
      <c r="K34" s="1571"/>
    </row>
    <row r="35" spans="1:11" ht="14.45" customHeight="1" x14ac:dyDescent="0.25">
      <c r="A35" s="1592">
        <v>6</v>
      </c>
      <c r="B35" s="1593" t="s">
        <v>1780</v>
      </c>
      <c r="C35" s="1587"/>
      <c r="D35" s="1589"/>
      <c r="E35" s="1589"/>
      <c r="F35" s="1589"/>
      <c r="G35" s="1589"/>
      <c r="H35" s="1571"/>
      <c r="I35" s="1571"/>
      <c r="J35" s="1571"/>
      <c r="K35" s="1571"/>
    </row>
    <row r="36" spans="1:11" ht="3.95" customHeight="1" x14ac:dyDescent="0.25">
      <c r="A36" s="1590"/>
      <c r="B36" s="1591"/>
      <c r="C36" s="1587"/>
      <c r="D36" s="1589"/>
      <c r="E36" s="1589"/>
      <c r="F36" s="1589"/>
      <c r="G36" s="1589"/>
      <c r="H36" s="1571"/>
      <c r="I36" s="1571"/>
      <c r="J36" s="1571"/>
      <c r="K36" s="1571"/>
    </row>
    <row r="37" spans="1:11" ht="14.1" hidden="1" customHeight="1" x14ac:dyDescent="0.25">
      <c r="A37" s="1581"/>
      <c r="B37" s="1594" t="s">
        <v>1781</v>
      </c>
      <c r="C37" s="1599">
        <v>0</v>
      </c>
      <c r="D37" s="1595">
        <v>0</v>
      </c>
      <c r="E37" s="1595">
        <v>0</v>
      </c>
      <c r="F37" s="1595">
        <v>0</v>
      </c>
      <c r="G37" s="1595">
        <v>0</v>
      </c>
      <c r="H37" s="1571"/>
      <c r="I37" s="1571"/>
      <c r="J37" s="1571"/>
      <c r="K37" s="1571"/>
    </row>
    <row r="38" spans="1:11" ht="14.1" hidden="1" customHeight="1" x14ac:dyDescent="0.25">
      <c r="A38" s="1596"/>
      <c r="B38" s="1600" t="s">
        <v>1782</v>
      </c>
      <c r="C38" s="1599">
        <v>0</v>
      </c>
      <c r="D38" s="1595">
        <v>0</v>
      </c>
      <c r="E38" s="1595">
        <v>0</v>
      </c>
      <c r="F38" s="1595">
        <v>0</v>
      </c>
      <c r="G38" s="1595">
        <v>0</v>
      </c>
      <c r="H38" s="1571"/>
      <c r="I38" s="1571"/>
      <c r="J38" s="1571"/>
      <c r="K38" s="1571"/>
    </row>
    <row r="39" spans="1:11" ht="15.75" customHeight="1" x14ac:dyDescent="0.25">
      <c r="A39" s="1581" t="s">
        <v>1767</v>
      </c>
      <c r="B39" s="1600" t="s">
        <v>1783</v>
      </c>
      <c r="C39" s="1587"/>
      <c r="D39" s="1595">
        <v>239488</v>
      </c>
      <c r="E39" s="1595">
        <v>239488</v>
      </c>
      <c r="F39" s="1595">
        <v>176790</v>
      </c>
      <c r="G39" s="1595">
        <v>0</v>
      </c>
      <c r="H39" s="1571"/>
      <c r="I39" s="1571"/>
      <c r="J39" s="1571"/>
      <c r="K39" s="1571"/>
    </row>
    <row r="40" spans="1:11" ht="14.45" customHeight="1" x14ac:dyDescent="0.25">
      <c r="A40" s="1590"/>
      <c r="B40" s="1593" t="s">
        <v>1784</v>
      </c>
      <c r="C40" s="1597">
        <v>0</v>
      </c>
      <c r="D40" s="1597">
        <v>239488</v>
      </c>
      <c r="E40" s="1597">
        <v>239488</v>
      </c>
      <c r="F40" s="1597">
        <v>176790</v>
      </c>
      <c r="G40" s="1597">
        <v>0</v>
      </c>
      <c r="H40" s="1571"/>
      <c r="I40" s="1571"/>
      <c r="J40" s="1571"/>
      <c r="K40" s="1571"/>
    </row>
    <row r="41" spans="1:11" ht="3.95" customHeight="1" x14ac:dyDescent="0.25">
      <c r="A41" s="1590"/>
      <c r="B41" s="1591"/>
      <c r="C41" s="1587"/>
      <c r="D41" s="1589"/>
      <c r="E41" s="1589"/>
      <c r="F41" s="1589"/>
      <c r="G41" s="1589"/>
      <c r="H41" s="1571"/>
      <c r="I41" s="1571"/>
      <c r="J41" s="1571"/>
      <c r="K41" s="1571"/>
    </row>
    <row r="42" spans="1:11" ht="14.45" customHeight="1" x14ac:dyDescent="0.25">
      <c r="A42" s="1592">
        <v>7</v>
      </c>
      <c r="B42" s="1593" t="s">
        <v>1785</v>
      </c>
      <c r="C42" s="1587"/>
      <c r="D42" s="1589"/>
      <c r="E42" s="1589"/>
      <c r="F42" s="1589"/>
      <c r="G42" s="1589"/>
      <c r="H42" s="1571"/>
      <c r="I42" s="1571"/>
      <c r="J42" s="1571"/>
      <c r="K42" s="1571"/>
    </row>
    <row r="43" spans="1:11" ht="6" customHeight="1" x14ac:dyDescent="0.25">
      <c r="A43" s="1590"/>
      <c r="B43" s="1591"/>
      <c r="C43" s="1587"/>
      <c r="D43" s="1589"/>
      <c r="E43" s="1589"/>
      <c r="F43" s="1589"/>
      <c r="G43" s="1589"/>
      <c r="H43" s="1571"/>
      <c r="I43" s="1571"/>
      <c r="J43" s="1571"/>
      <c r="K43" s="1571"/>
    </row>
    <row r="44" spans="1:11" ht="12.75" customHeight="1" x14ac:dyDescent="0.25">
      <c r="A44" s="1581" t="s">
        <v>1767</v>
      </c>
      <c r="B44" s="1594" t="s">
        <v>1786</v>
      </c>
      <c r="C44" s="1599">
        <v>45720</v>
      </c>
      <c r="D44" s="1595">
        <v>46148</v>
      </c>
      <c r="E44" s="1595">
        <v>47672</v>
      </c>
      <c r="F44" s="1595">
        <v>47671</v>
      </c>
      <c r="G44" s="1595">
        <v>0</v>
      </c>
      <c r="H44" s="1571"/>
      <c r="I44" s="1571"/>
      <c r="J44" s="1571"/>
      <c r="K44" s="1571"/>
    </row>
    <row r="45" spans="1:11" ht="6" customHeight="1" x14ac:dyDescent="0.25">
      <c r="A45" s="1590"/>
      <c r="B45" s="1591"/>
      <c r="C45" s="1587"/>
      <c r="D45" s="1589"/>
      <c r="E45" s="1589"/>
      <c r="F45" s="1589"/>
      <c r="G45" s="1589"/>
      <c r="H45" s="1571"/>
      <c r="I45" s="1571"/>
      <c r="J45" s="1571"/>
      <c r="K45" s="1571"/>
    </row>
    <row r="46" spans="1:11" ht="12.75" customHeight="1" x14ac:dyDescent="0.25">
      <c r="A46" s="1590"/>
      <c r="B46" s="1593" t="s">
        <v>1787</v>
      </c>
      <c r="C46" s="1597">
        <v>45720</v>
      </c>
      <c r="D46" s="1597">
        <v>46148</v>
      </c>
      <c r="E46" s="1597">
        <v>47672</v>
      </c>
      <c r="F46" s="1597">
        <v>47671</v>
      </c>
      <c r="G46" s="1597">
        <v>0</v>
      </c>
      <c r="H46" s="1571"/>
      <c r="I46" s="1571"/>
      <c r="J46" s="1571"/>
      <c r="K46" s="1571"/>
    </row>
    <row r="47" spans="1:11" ht="6" customHeight="1" x14ac:dyDescent="0.25">
      <c r="A47" s="1590"/>
      <c r="B47" s="1591"/>
      <c r="C47" s="1587"/>
      <c r="D47" s="1589"/>
      <c r="E47" s="1589"/>
      <c r="F47" s="1589"/>
      <c r="G47" s="1589"/>
      <c r="H47" s="1571"/>
      <c r="I47" s="1571"/>
      <c r="J47" s="1571"/>
      <c r="K47" s="1571"/>
    </row>
    <row r="48" spans="1:11" ht="14.45" customHeight="1" x14ac:dyDescent="0.25">
      <c r="A48" s="1592">
        <v>8</v>
      </c>
      <c r="B48" s="1593" t="s">
        <v>1788</v>
      </c>
      <c r="C48" s="1587"/>
      <c r="D48" s="1589"/>
      <c r="E48" s="1589"/>
      <c r="F48" s="1589"/>
      <c r="G48" s="1589"/>
      <c r="H48" s="1571"/>
      <c r="I48" s="1571"/>
      <c r="J48" s="1571"/>
      <c r="K48" s="1571"/>
    </row>
    <row r="49" spans="1:11" ht="9.9499999999999993" hidden="1" customHeight="1" x14ac:dyDescent="0.25">
      <c r="A49" s="1590"/>
      <c r="B49" s="1591"/>
      <c r="C49" s="1587"/>
      <c r="D49" s="1589"/>
      <c r="E49" s="1589"/>
      <c r="F49" s="1589"/>
      <c r="G49" s="1589"/>
      <c r="H49" s="1571"/>
      <c r="I49" s="1571"/>
      <c r="J49" s="1571"/>
      <c r="K49" s="1571"/>
    </row>
    <row r="50" spans="1:11" ht="14.45" customHeight="1" x14ac:dyDescent="0.25">
      <c r="A50" s="1592">
        <v>9</v>
      </c>
      <c r="B50" s="1593" t="s">
        <v>1789</v>
      </c>
      <c r="C50" s="1587"/>
      <c r="D50" s="1589"/>
      <c r="E50" s="1589"/>
      <c r="F50" s="1589"/>
      <c r="G50" s="1589"/>
      <c r="H50" s="1571"/>
      <c r="I50" s="1571"/>
      <c r="J50" s="1571"/>
      <c r="K50" s="1571"/>
    </row>
    <row r="51" spans="1:11" ht="9.9499999999999993" hidden="1" customHeight="1" x14ac:dyDescent="0.25">
      <c r="A51" s="1592"/>
      <c r="B51" s="1593"/>
      <c r="C51" s="1587"/>
      <c r="D51" s="1589"/>
      <c r="E51" s="1589"/>
      <c r="F51" s="1589"/>
      <c r="G51" s="1589"/>
      <c r="H51" s="1571"/>
      <c r="I51" s="1571"/>
      <c r="J51" s="1571"/>
      <c r="K51" s="1571"/>
    </row>
    <row r="52" spans="1:11" ht="14.45" customHeight="1" x14ac:dyDescent="0.25">
      <c r="A52" s="1592">
        <v>10</v>
      </c>
      <c r="B52" s="1593" t="s">
        <v>1790</v>
      </c>
      <c r="C52" s="1587"/>
      <c r="D52" s="1589"/>
      <c r="E52" s="1589"/>
      <c r="F52" s="1589"/>
      <c r="G52" s="1589"/>
      <c r="H52" s="1571"/>
      <c r="I52" s="1571"/>
      <c r="J52" s="1571"/>
      <c r="K52" s="1571"/>
    </row>
    <row r="53" spans="1:11" ht="3.95" customHeight="1" x14ac:dyDescent="0.25">
      <c r="A53" s="1592"/>
      <c r="B53" s="1593"/>
      <c r="C53" s="1587"/>
      <c r="D53" s="1589"/>
      <c r="E53" s="1589"/>
      <c r="F53" s="1589"/>
      <c r="G53" s="1589"/>
      <c r="H53" s="1571"/>
      <c r="I53" s="1571"/>
      <c r="J53" s="1571"/>
      <c r="K53" s="1571"/>
    </row>
    <row r="54" spans="1:11" ht="14.45" customHeight="1" x14ac:dyDescent="0.25">
      <c r="A54" s="1592">
        <v>11</v>
      </c>
      <c r="B54" s="1593" t="s">
        <v>1791</v>
      </c>
      <c r="C54" s="1587"/>
      <c r="D54" s="1589"/>
      <c r="E54" s="1589"/>
      <c r="F54" s="1589"/>
      <c r="G54" s="1589"/>
      <c r="H54" s="1571"/>
      <c r="I54" s="1571"/>
      <c r="J54" s="1571"/>
      <c r="K54" s="1571"/>
    </row>
    <row r="55" spans="1:11" ht="3.95" customHeight="1" x14ac:dyDescent="0.25">
      <c r="A55" s="1585"/>
      <c r="B55" s="1582"/>
      <c r="C55" s="1587"/>
      <c r="D55" s="1589"/>
      <c r="E55" s="1589"/>
      <c r="F55" s="1589"/>
      <c r="G55" s="1589"/>
      <c r="H55" s="1571"/>
      <c r="I55" s="1571"/>
      <c r="J55" s="1571"/>
      <c r="K55" s="1571"/>
    </row>
    <row r="56" spans="1:11" ht="12.75" customHeight="1" x14ac:dyDescent="0.25">
      <c r="A56" s="1581" t="s">
        <v>1767</v>
      </c>
      <c r="B56" s="1594" t="s">
        <v>1792</v>
      </c>
      <c r="C56" s="1599">
        <v>5450</v>
      </c>
      <c r="D56" s="1595">
        <v>14351</v>
      </c>
      <c r="E56" s="1595">
        <v>14351</v>
      </c>
      <c r="F56" s="1595">
        <v>2257</v>
      </c>
      <c r="G56" s="1595">
        <v>1993</v>
      </c>
      <c r="H56" s="1571"/>
      <c r="I56" s="1571"/>
      <c r="J56" s="1571"/>
      <c r="K56" s="1571"/>
    </row>
    <row r="57" spans="1:11" ht="12.75" customHeight="1" x14ac:dyDescent="0.25">
      <c r="A57" s="1581"/>
      <c r="B57" s="1594" t="s">
        <v>1793</v>
      </c>
      <c r="C57" s="1599">
        <v>0</v>
      </c>
      <c r="D57" s="1595">
        <v>0</v>
      </c>
      <c r="E57" s="1595">
        <v>0</v>
      </c>
      <c r="F57" s="1595">
        <v>0</v>
      </c>
      <c r="G57" s="1595">
        <v>0</v>
      </c>
      <c r="H57" s="1571"/>
      <c r="I57" s="1571"/>
      <c r="J57" s="1571"/>
      <c r="K57" s="1571"/>
    </row>
    <row r="58" spans="1:11" ht="12.75" customHeight="1" x14ac:dyDescent="0.25">
      <c r="A58" s="1581"/>
      <c r="B58" s="1594" t="s">
        <v>1794</v>
      </c>
      <c r="C58" s="1599">
        <v>0</v>
      </c>
      <c r="D58" s="1595">
        <v>0</v>
      </c>
      <c r="E58" s="1595">
        <v>0</v>
      </c>
      <c r="F58" s="1595">
        <v>0</v>
      </c>
      <c r="G58" s="1595">
        <v>0</v>
      </c>
      <c r="H58" s="1571"/>
      <c r="I58" s="1571"/>
      <c r="J58" s="1571"/>
      <c r="K58" s="1571"/>
    </row>
    <row r="59" spans="1:11" ht="3.95" customHeight="1" x14ac:dyDescent="0.25">
      <c r="A59" s="1602"/>
      <c r="B59" s="1594"/>
      <c r="C59" s="1599"/>
      <c r="D59" s="1595"/>
      <c r="E59" s="1595"/>
      <c r="F59" s="1595"/>
      <c r="G59" s="1595"/>
      <c r="H59" s="1571"/>
      <c r="I59" s="1571"/>
      <c r="J59" s="1571"/>
      <c r="K59" s="1571"/>
    </row>
    <row r="60" spans="1:11" ht="14.45" customHeight="1" x14ac:dyDescent="0.25">
      <c r="A60" s="1602"/>
      <c r="B60" s="1593" t="s">
        <v>1795</v>
      </c>
      <c r="C60" s="1598">
        <v>5450</v>
      </c>
      <c r="D60" s="1598">
        <v>14351</v>
      </c>
      <c r="E60" s="1598">
        <v>14351</v>
      </c>
      <c r="F60" s="1598">
        <v>2257</v>
      </c>
      <c r="G60" s="1598">
        <v>1993</v>
      </c>
      <c r="H60" s="1571"/>
      <c r="I60" s="1571"/>
      <c r="J60" s="1571"/>
      <c r="K60" s="1571"/>
    </row>
    <row r="61" spans="1:11" ht="3.95" hidden="1" customHeight="1" x14ac:dyDescent="0.25">
      <c r="A61" s="1602"/>
      <c r="B61" s="1582"/>
      <c r="C61" s="1587"/>
      <c r="D61" s="1589"/>
      <c r="E61" s="1589"/>
      <c r="F61" s="1589"/>
      <c r="G61" s="1589"/>
      <c r="H61" s="1571"/>
      <c r="I61" s="1571"/>
      <c r="J61" s="1571"/>
      <c r="K61" s="1571"/>
    </row>
    <row r="62" spans="1:11" ht="14.45" customHeight="1" x14ac:dyDescent="0.25">
      <c r="A62" s="1592">
        <v>12</v>
      </c>
      <c r="B62" s="1593" t="s">
        <v>1796</v>
      </c>
      <c r="C62" s="1587"/>
      <c r="D62" s="1589"/>
      <c r="E62" s="1589"/>
      <c r="F62" s="1589"/>
      <c r="G62" s="1589"/>
      <c r="H62" s="1571"/>
      <c r="I62" s="1571"/>
      <c r="J62" s="1571"/>
      <c r="K62" s="1571"/>
    </row>
    <row r="63" spans="1:11" ht="9.9499999999999993" hidden="1" customHeight="1" x14ac:dyDescent="0.25">
      <c r="A63" s="1592"/>
      <c r="B63" s="1593"/>
      <c r="C63" s="1587"/>
      <c r="D63" s="1589"/>
      <c r="E63" s="1589"/>
      <c r="F63" s="1589"/>
      <c r="G63" s="1589"/>
      <c r="H63" s="1571"/>
      <c r="I63" s="1571"/>
      <c r="J63" s="1571"/>
      <c r="K63" s="1571"/>
    </row>
    <row r="64" spans="1:11" ht="14.45" customHeight="1" x14ac:dyDescent="0.25">
      <c r="A64" s="1592">
        <v>13</v>
      </c>
      <c r="B64" s="1593" t="s">
        <v>1797</v>
      </c>
      <c r="C64" s="1587"/>
      <c r="D64" s="1589"/>
      <c r="E64" s="1589"/>
      <c r="F64" s="1589"/>
      <c r="G64" s="1589"/>
      <c r="H64" s="1571"/>
      <c r="I64" s="1571"/>
      <c r="J64" s="1571"/>
      <c r="K64" s="1571"/>
    </row>
    <row r="65" spans="1:11" ht="9.9499999999999993" hidden="1" customHeight="1" x14ac:dyDescent="0.25">
      <c r="A65" s="1592"/>
      <c r="B65" s="1593"/>
      <c r="C65" s="1587"/>
      <c r="D65" s="1589"/>
      <c r="E65" s="1589"/>
      <c r="F65" s="1589"/>
      <c r="G65" s="1589"/>
      <c r="H65" s="1571"/>
      <c r="I65" s="1571"/>
      <c r="J65" s="1571"/>
      <c r="K65" s="1571"/>
    </row>
    <row r="66" spans="1:11" ht="14.45" customHeight="1" x14ac:dyDescent="0.25">
      <c r="A66" s="1592">
        <v>14</v>
      </c>
      <c r="B66" s="1593" t="s">
        <v>1798</v>
      </c>
      <c r="C66" s="1587"/>
      <c r="D66" s="1589"/>
      <c r="E66" s="1589"/>
      <c r="F66" s="1589"/>
      <c r="G66" s="1589"/>
      <c r="H66" s="1571"/>
      <c r="I66" s="1571"/>
      <c r="J66" s="1571"/>
      <c r="K66" s="1571"/>
    </row>
    <row r="67" spans="1:11" ht="9.9499999999999993" hidden="1" customHeight="1" x14ac:dyDescent="0.25">
      <c r="A67" s="1592"/>
      <c r="B67" s="1593"/>
      <c r="C67" s="1587"/>
      <c r="D67" s="1589"/>
      <c r="E67" s="1589"/>
      <c r="F67" s="1589"/>
      <c r="G67" s="1589"/>
      <c r="H67" s="1571"/>
      <c r="I67" s="1571"/>
      <c r="J67" s="1571"/>
      <c r="K67" s="1571"/>
    </row>
    <row r="68" spans="1:11" ht="14.45" customHeight="1" x14ac:dyDescent="0.25">
      <c r="A68" s="1592">
        <v>15</v>
      </c>
      <c r="B68" s="1593" t="s">
        <v>1799</v>
      </c>
      <c r="C68" s="1587"/>
      <c r="D68" s="1589"/>
      <c r="E68" s="1589"/>
      <c r="F68" s="1589"/>
      <c r="G68" s="1589"/>
      <c r="H68" s="1571"/>
      <c r="I68" s="1571"/>
      <c r="J68" s="1571"/>
      <c r="K68" s="1571"/>
    </row>
    <row r="69" spans="1:11" ht="9.9499999999999993" hidden="1" customHeight="1" x14ac:dyDescent="0.25">
      <c r="A69" s="1581"/>
      <c r="B69" s="1593"/>
      <c r="C69" s="1587"/>
      <c r="D69" s="1589"/>
      <c r="E69" s="1589"/>
      <c r="F69" s="1589"/>
      <c r="G69" s="1589"/>
      <c r="H69" s="1571"/>
      <c r="I69" s="1571"/>
      <c r="J69" s="1571"/>
      <c r="K69" s="1571"/>
    </row>
    <row r="70" spans="1:11" ht="14.45" customHeight="1" x14ac:dyDescent="0.25">
      <c r="A70" s="1592">
        <v>16</v>
      </c>
      <c r="B70" s="1593" t="s">
        <v>1800</v>
      </c>
      <c r="C70" s="1587"/>
      <c r="D70" s="1589"/>
      <c r="E70" s="1589"/>
      <c r="F70" s="1589"/>
      <c r="G70" s="1589"/>
      <c r="H70" s="1571"/>
      <c r="I70" s="1571"/>
      <c r="J70" s="1571"/>
      <c r="K70" s="1571"/>
    </row>
    <row r="71" spans="1:11" ht="3.75" customHeight="1" x14ac:dyDescent="0.25">
      <c r="A71" s="1592"/>
      <c r="B71" s="1593"/>
      <c r="C71" s="1587"/>
      <c r="D71" s="1589"/>
      <c r="E71" s="1589"/>
      <c r="F71" s="1589"/>
      <c r="G71" s="1589"/>
      <c r="H71" s="1571"/>
      <c r="I71" s="1571"/>
      <c r="J71" s="1571"/>
      <c r="K71" s="1571"/>
    </row>
    <row r="72" spans="1:11" ht="14.45" customHeight="1" x14ac:dyDescent="0.25">
      <c r="A72" s="1592">
        <v>17</v>
      </c>
      <c r="B72" s="1593" t="s">
        <v>1801</v>
      </c>
      <c r="C72" s="1587"/>
      <c r="D72" s="1589"/>
      <c r="E72" s="1589"/>
      <c r="F72" s="1589"/>
      <c r="G72" s="1589"/>
      <c r="H72" s="1571"/>
      <c r="I72" s="1571"/>
      <c r="J72" s="1571"/>
      <c r="K72" s="1571"/>
    </row>
    <row r="73" spans="1:11" ht="9.9499999999999993" hidden="1" customHeight="1" thickBot="1" x14ac:dyDescent="0.3">
      <c r="A73" s="1592"/>
      <c r="B73" s="1593"/>
      <c r="C73" s="1587"/>
      <c r="D73" s="1589"/>
      <c r="E73" s="1589"/>
      <c r="F73" s="1589"/>
      <c r="G73" s="1589"/>
      <c r="H73" s="1571"/>
      <c r="I73" s="1571"/>
      <c r="J73" s="1571"/>
      <c r="K73" s="1571"/>
    </row>
    <row r="74" spans="1:11" s="1603" customFormat="1" ht="14.45" customHeight="1" x14ac:dyDescent="0.25">
      <c r="A74" s="1592">
        <v>18</v>
      </c>
      <c r="B74" s="1593" t="s">
        <v>1802</v>
      </c>
      <c r="C74" s="1587"/>
      <c r="D74" s="1589"/>
      <c r="E74" s="1589"/>
      <c r="F74" s="1589"/>
      <c r="G74" s="1589"/>
      <c r="H74" s="1601"/>
      <c r="I74" s="1601"/>
      <c r="J74" s="1601"/>
      <c r="K74" s="1601"/>
    </row>
    <row r="75" spans="1:11" s="1603" customFormat="1" ht="9.9499999999999993" hidden="1" customHeight="1" x14ac:dyDescent="0.25">
      <c r="A75" s="1592"/>
      <c r="B75" s="1593"/>
      <c r="C75" s="1587"/>
      <c r="D75" s="1589"/>
      <c r="E75" s="1589"/>
      <c r="F75" s="1589"/>
      <c r="G75" s="1589"/>
      <c r="H75" s="1601"/>
      <c r="I75" s="1601"/>
      <c r="J75" s="1601"/>
      <c r="K75" s="1601"/>
    </row>
    <row r="76" spans="1:11" s="1603" customFormat="1" ht="14.45" customHeight="1" x14ac:dyDescent="0.25">
      <c r="A76" s="1592">
        <v>19</v>
      </c>
      <c r="B76" s="1593" t="s">
        <v>1803</v>
      </c>
      <c r="C76" s="1587"/>
      <c r="D76" s="1589"/>
      <c r="E76" s="1589"/>
      <c r="F76" s="1589"/>
      <c r="G76" s="1589"/>
      <c r="H76" s="1601"/>
      <c r="I76" s="1601"/>
      <c r="J76" s="1601"/>
      <c r="K76" s="1601"/>
    </row>
    <row r="77" spans="1:11" s="1603" customFormat="1" ht="3.95" customHeight="1" x14ac:dyDescent="0.25">
      <c r="A77" s="1581"/>
      <c r="B77" s="1594"/>
      <c r="C77" s="1599"/>
      <c r="D77" s="1595"/>
      <c r="E77" s="1595"/>
      <c r="F77" s="1595"/>
      <c r="G77" s="1595"/>
      <c r="H77" s="1601"/>
      <c r="I77" s="1601"/>
      <c r="J77" s="1601"/>
      <c r="K77" s="1601"/>
    </row>
    <row r="78" spans="1:11" s="1603" customFormat="1" ht="12.75" hidden="1" customHeight="1" x14ac:dyDescent="0.25">
      <c r="A78" s="1581"/>
      <c r="B78" s="1594" t="s">
        <v>1804</v>
      </c>
      <c r="C78" s="1599">
        <v>0</v>
      </c>
      <c r="D78" s="1595">
        <v>0</v>
      </c>
      <c r="E78" s="1595">
        <v>0</v>
      </c>
      <c r="F78" s="1595">
        <v>0</v>
      </c>
      <c r="G78" s="1595">
        <v>0</v>
      </c>
      <c r="H78" s="1601"/>
      <c r="I78" s="1601"/>
      <c r="J78" s="1601"/>
      <c r="K78" s="1601"/>
    </row>
    <row r="79" spans="1:11" s="1603" customFormat="1" ht="12.75" customHeight="1" x14ac:dyDescent="0.25">
      <c r="A79" s="1581"/>
      <c r="B79" s="1594" t="s">
        <v>1805</v>
      </c>
      <c r="C79" s="1599">
        <v>0</v>
      </c>
      <c r="D79" s="1595">
        <v>13653</v>
      </c>
      <c r="E79" s="1595">
        <v>13653</v>
      </c>
      <c r="F79" s="1595">
        <v>13653</v>
      </c>
      <c r="G79" s="1595">
        <v>0</v>
      </c>
      <c r="H79" s="1601"/>
      <c r="I79" s="1601"/>
      <c r="J79" s="1601"/>
      <c r="K79" s="1601"/>
    </row>
    <row r="80" spans="1:11" s="1603" customFormat="1" ht="15" hidden="1" customHeight="1" x14ac:dyDescent="0.25">
      <c r="A80" s="1581"/>
      <c r="B80" s="1604" t="s">
        <v>1806</v>
      </c>
      <c r="C80" s="1599">
        <v>0</v>
      </c>
      <c r="D80" s="1605">
        <v>0</v>
      </c>
      <c r="E80" s="1605">
        <v>0</v>
      </c>
      <c r="F80" s="1605">
        <v>0</v>
      </c>
      <c r="G80" s="1605">
        <v>0</v>
      </c>
      <c r="H80" s="1601"/>
      <c r="I80" s="1601"/>
      <c r="J80" s="1601"/>
      <c r="K80" s="1601"/>
    </row>
    <row r="81" spans="1:11" s="1603" customFormat="1" ht="15" hidden="1" customHeight="1" x14ac:dyDescent="0.25">
      <c r="A81" s="1581"/>
      <c r="B81" s="1606" t="s">
        <v>1807</v>
      </c>
      <c r="C81" s="1599">
        <v>0</v>
      </c>
      <c r="D81" s="1605">
        <v>0</v>
      </c>
      <c r="E81" s="1605">
        <v>0</v>
      </c>
      <c r="F81" s="1605">
        <v>0</v>
      </c>
      <c r="G81" s="1605">
        <v>0</v>
      </c>
      <c r="H81" s="1601"/>
      <c r="I81" s="1601"/>
      <c r="J81" s="1601"/>
      <c r="K81" s="1601"/>
    </row>
    <row r="82" spans="1:11" s="1603" customFormat="1" ht="15" hidden="1" customHeight="1" x14ac:dyDescent="0.25">
      <c r="A82" s="1581"/>
      <c r="B82" s="1606" t="s">
        <v>1808</v>
      </c>
      <c r="C82" s="1599">
        <v>0</v>
      </c>
      <c r="D82" s="1605">
        <v>0</v>
      </c>
      <c r="E82" s="1605">
        <v>0</v>
      </c>
      <c r="F82" s="1605">
        <v>0</v>
      </c>
      <c r="G82" s="1605">
        <v>0</v>
      </c>
      <c r="H82" s="1601"/>
      <c r="I82" s="1601"/>
      <c r="J82" s="1601"/>
      <c r="K82" s="1601"/>
    </row>
    <row r="83" spans="1:11" s="1603" customFormat="1" ht="15" hidden="1" customHeight="1" x14ac:dyDescent="0.25">
      <c r="A83" s="1581"/>
      <c r="B83" s="1594" t="s">
        <v>1809</v>
      </c>
      <c r="C83" s="1599">
        <v>0</v>
      </c>
      <c r="D83" s="1605">
        <v>0</v>
      </c>
      <c r="E83" s="1605">
        <v>0</v>
      </c>
      <c r="F83" s="1605">
        <v>0</v>
      </c>
      <c r="G83" s="1605">
        <v>0</v>
      </c>
      <c r="H83" s="1601"/>
      <c r="I83" s="1601"/>
      <c r="J83" s="1601"/>
      <c r="K83" s="1601"/>
    </row>
    <row r="84" spans="1:11" s="1603" customFormat="1" ht="15" hidden="1" customHeight="1" x14ac:dyDescent="0.25">
      <c r="A84" s="1581"/>
      <c r="B84" s="1604" t="s">
        <v>1810</v>
      </c>
      <c r="C84" s="1599">
        <v>0</v>
      </c>
      <c r="D84" s="1605">
        <v>0</v>
      </c>
      <c r="E84" s="1605">
        <v>0</v>
      </c>
      <c r="F84" s="1605">
        <v>0</v>
      </c>
      <c r="G84" s="1605">
        <v>0</v>
      </c>
      <c r="H84" s="1601"/>
      <c r="I84" s="1601"/>
      <c r="J84" s="1601"/>
      <c r="K84" s="1601"/>
    </row>
    <row r="85" spans="1:11" s="1603" customFormat="1" ht="15" customHeight="1" x14ac:dyDescent="0.25">
      <c r="A85" s="1581"/>
      <c r="B85" s="1653" t="s">
        <v>1811</v>
      </c>
      <c r="C85" s="1599">
        <v>0</v>
      </c>
      <c r="D85" s="1605">
        <v>20516</v>
      </c>
      <c r="E85" s="1605">
        <v>20516</v>
      </c>
      <c r="F85" s="1605">
        <v>0</v>
      </c>
      <c r="G85" s="1605">
        <v>0</v>
      </c>
      <c r="H85" s="1601"/>
      <c r="I85" s="1601"/>
      <c r="J85" s="1601"/>
      <c r="K85" s="1601"/>
    </row>
    <row r="86" spans="1:11" s="1603" customFormat="1" ht="15" hidden="1" customHeight="1" x14ac:dyDescent="0.25">
      <c r="A86" s="1581"/>
      <c r="B86" s="1604" t="s">
        <v>1812</v>
      </c>
      <c r="C86" s="1599">
        <v>0</v>
      </c>
      <c r="D86" s="1605">
        <v>0</v>
      </c>
      <c r="E86" s="1605">
        <v>0</v>
      </c>
      <c r="F86" s="1605">
        <v>0</v>
      </c>
      <c r="G86" s="1605">
        <v>0</v>
      </c>
      <c r="H86" s="1601"/>
      <c r="I86" s="1601"/>
      <c r="J86" s="1601"/>
      <c r="K86" s="1601"/>
    </row>
    <row r="87" spans="1:11" s="1603" customFormat="1" ht="14.1" hidden="1" customHeight="1" x14ac:dyDescent="0.25">
      <c r="A87" s="1581"/>
      <c r="B87" s="1600"/>
      <c r="C87" s="1607"/>
      <c r="D87" s="1608"/>
      <c r="E87" s="1608"/>
      <c r="F87" s="1608"/>
      <c r="G87" s="1608"/>
      <c r="H87" s="1601"/>
      <c r="I87" s="1601"/>
      <c r="J87" s="1601"/>
      <c r="K87" s="1601"/>
    </row>
    <row r="88" spans="1:11" s="1603" customFormat="1" ht="3.95" customHeight="1" x14ac:dyDescent="0.25">
      <c r="A88" s="1592"/>
      <c r="B88" s="1609"/>
      <c r="C88" s="1587"/>
      <c r="D88" s="1610"/>
      <c r="E88" s="1610"/>
      <c r="F88" s="1610"/>
      <c r="G88" s="1610"/>
      <c r="H88" s="1601"/>
      <c r="I88" s="1601"/>
      <c r="J88" s="1601"/>
      <c r="K88" s="1601"/>
    </row>
    <row r="89" spans="1:11" s="1603" customFormat="1" ht="15" customHeight="1" x14ac:dyDescent="0.25">
      <c r="A89" s="1592"/>
      <c r="B89" s="1593" t="s">
        <v>1813</v>
      </c>
      <c r="C89" s="1597">
        <v>0</v>
      </c>
      <c r="D89" s="1597">
        <v>34169</v>
      </c>
      <c r="E89" s="1597">
        <v>34169</v>
      </c>
      <c r="F89" s="1597">
        <v>13653</v>
      </c>
      <c r="G89" s="1597">
        <v>0</v>
      </c>
      <c r="H89" s="1601"/>
      <c r="I89" s="1601"/>
      <c r="J89" s="1601"/>
      <c r="K89" s="1601"/>
    </row>
    <row r="90" spans="1:11" s="1603" customFormat="1" ht="8.1" customHeight="1" x14ac:dyDescent="0.25">
      <c r="A90" s="1592"/>
      <c r="B90" s="1593"/>
      <c r="C90" s="1587"/>
      <c r="D90" s="1589"/>
      <c r="E90" s="1589"/>
      <c r="F90" s="1589"/>
      <c r="G90" s="1589"/>
      <c r="H90" s="1601"/>
      <c r="I90" s="1601"/>
      <c r="J90" s="1601"/>
      <c r="K90" s="1601"/>
    </row>
    <row r="91" spans="1:11" s="1603" customFormat="1" ht="15" customHeight="1" x14ac:dyDescent="0.25">
      <c r="A91" s="1581"/>
      <c r="B91" s="1611" t="s">
        <v>1814</v>
      </c>
      <c r="C91" s="1612">
        <v>51170</v>
      </c>
      <c r="D91" s="1612">
        <v>378934</v>
      </c>
      <c r="E91" s="1612">
        <v>380458</v>
      </c>
      <c r="F91" s="1612">
        <v>243440</v>
      </c>
      <c r="G91" s="1612">
        <v>43702</v>
      </c>
      <c r="H91" s="1601"/>
      <c r="I91" s="1601"/>
      <c r="J91" s="1601"/>
      <c r="K91" s="1601"/>
    </row>
    <row r="92" spans="1:11" s="1603" customFormat="1" ht="8.1" customHeight="1" x14ac:dyDescent="0.25">
      <c r="A92" s="1592"/>
      <c r="B92" s="1593"/>
      <c r="C92" s="1587"/>
      <c r="D92" s="1589"/>
      <c r="E92" s="1589"/>
      <c r="F92" s="1589"/>
      <c r="G92" s="1589"/>
      <c r="H92" s="1601"/>
      <c r="I92" s="1601"/>
      <c r="J92" s="1601"/>
      <c r="K92" s="1601"/>
    </row>
    <row r="93" spans="1:11" s="1603" customFormat="1" ht="15" customHeight="1" x14ac:dyDescent="0.25">
      <c r="A93" s="1590" t="s">
        <v>1815</v>
      </c>
      <c r="B93" s="1591" t="s">
        <v>1816</v>
      </c>
      <c r="C93" s="1587"/>
      <c r="D93" s="1589"/>
      <c r="E93" s="1589"/>
      <c r="F93" s="1589"/>
      <c r="G93" s="1589"/>
      <c r="H93" s="1601"/>
      <c r="I93" s="1601"/>
      <c r="J93" s="1601"/>
      <c r="K93" s="1601"/>
    </row>
    <row r="94" spans="1:11" s="1603" customFormat="1" ht="3.95" customHeight="1" x14ac:dyDescent="0.25">
      <c r="A94" s="1592"/>
      <c r="B94" s="1593"/>
      <c r="C94" s="1587"/>
      <c r="D94" s="1589"/>
      <c r="E94" s="1589"/>
      <c r="F94" s="1589"/>
      <c r="G94" s="1589"/>
      <c r="H94" s="1601"/>
      <c r="I94" s="1601"/>
      <c r="J94" s="1601"/>
      <c r="K94" s="1601"/>
    </row>
    <row r="95" spans="1:11" s="1603" customFormat="1" ht="14.45" customHeight="1" x14ac:dyDescent="0.25">
      <c r="A95" s="1592">
        <v>1</v>
      </c>
      <c r="B95" s="1593" t="s">
        <v>1817</v>
      </c>
      <c r="C95" s="1587"/>
      <c r="D95" s="1589"/>
      <c r="E95" s="1589"/>
      <c r="F95" s="1589"/>
      <c r="G95" s="1589"/>
      <c r="H95" s="1601"/>
      <c r="I95" s="1601"/>
      <c r="J95" s="1601"/>
      <c r="K95" s="1601"/>
    </row>
    <row r="96" spans="1:11" s="1603" customFormat="1" ht="14.45" customHeight="1" x14ac:dyDescent="0.25">
      <c r="A96" s="1592">
        <v>2</v>
      </c>
      <c r="B96" s="1593" t="s">
        <v>1818</v>
      </c>
      <c r="C96" s="1587"/>
      <c r="D96" s="1589"/>
      <c r="E96" s="1589"/>
      <c r="F96" s="1589"/>
      <c r="G96" s="1589"/>
      <c r="H96" s="1601"/>
      <c r="I96" s="1601"/>
      <c r="J96" s="1601"/>
      <c r="K96" s="1601"/>
    </row>
    <row r="97" spans="1:11" s="1603" customFormat="1" ht="14.45" customHeight="1" x14ac:dyDescent="0.25">
      <c r="A97" s="1592">
        <v>3</v>
      </c>
      <c r="B97" s="1593" t="s">
        <v>1819</v>
      </c>
      <c r="C97" s="1587"/>
      <c r="D97" s="1589"/>
      <c r="E97" s="1589"/>
      <c r="F97" s="1589"/>
      <c r="G97" s="1589"/>
      <c r="H97" s="1601"/>
      <c r="I97" s="1601"/>
      <c r="J97" s="1601"/>
      <c r="K97" s="1601"/>
    </row>
    <row r="98" spans="1:11" s="1603" customFormat="1" ht="14.45" customHeight="1" x14ac:dyDescent="0.25">
      <c r="A98" s="1592">
        <v>4</v>
      </c>
      <c r="B98" s="1593" t="s">
        <v>1820</v>
      </c>
      <c r="C98" s="1587"/>
      <c r="D98" s="1589"/>
      <c r="E98" s="1589"/>
      <c r="F98" s="1589"/>
      <c r="G98" s="1589"/>
      <c r="H98" s="1601"/>
      <c r="I98" s="1601"/>
      <c r="J98" s="1601"/>
      <c r="K98" s="1601"/>
    </row>
    <row r="99" spans="1:11" s="1603" customFormat="1" ht="14.45" customHeight="1" x14ac:dyDescent="0.25">
      <c r="A99" s="1592">
        <v>5</v>
      </c>
      <c r="B99" s="1593" t="s">
        <v>1821</v>
      </c>
      <c r="C99" s="1587"/>
      <c r="D99" s="1589"/>
      <c r="E99" s="1589"/>
      <c r="F99" s="1589"/>
      <c r="G99" s="1589"/>
      <c r="H99" s="1601"/>
      <c r="I99" s="1601"/>
      <c r="J99" s="1601"/>
      <c r="K99" s="1601"/>
    </row>
    <row r="100" spans="1:11" s="1603" customFormat="1" ht="14.45" customHeight="1" x14ac:dyDescent="0.25">
      <c r="A100" s="1592">
        <v>6</v>
      </c>
      <c r="B100" s="1593" t="s">
        <v>1822</v>
      </c>
      <c r="C100" s="1587"/>
      <c r="D100" s="1589"/>
      <c r="E100" s="1589"/>
      <c r="F100" s="1589"/>
      <c r="G100" s="1589"/>
      <c r="H100" s="1601"/>
      <c r="I100" s="1601"/>
      <c r="J100" s="1601"/>
      <c r="K100" s="1601"/>
    </row>
    <row r="101" spans="1:11" s="1603" customFormat="1" ht="14.45" customHeight="1" x14ac:dyDescent="0.25">
      <c r="A101" s="1592">
        <v>7</v>
      </c>
      <c r="B101" s="1593" t="s">
        <v>1823</v>
      </c>
      <c r="C101" s="1587"/>
      <c r="D101" s="1589"/>
      <c r="E101" s="1589"/>
      <c r="F101" s="1589"/>
      <c r="G101" s="1589"/>
      <c r="H101" s="1601"/>
      <c r="I101" s="1601"/>
      <c r="J101" s="1601"/>
      <c r="K101" s="1601"/>
    </row>
    <row r="102" spans="1:11" s="1603" customFormat="1" ht="14.45" customHeight="1" x14ac:dyDescent="0.25">
      <c r="A102" s="1592">
        <v>8</v>
      </c>
      <c r="B102" s="1593" t="s">
        <v>1824</v>
      </c>
      <c r="C102" s="1587"/>
      <c r="D102" s="1589"/>
      <c r="E102" s="1589"/>
      <c r="F102" s="1589"/>
      <c r="G102" s="1589"/>
      <c r="H102" s="1601"/>
      <c r="I102" s="1601"/>
      <c r="J102" s="1601"/>
      <c r="K102" s="1601"/>
    </row>
    <row r="103" spans="1:11" s="1603" customFormat="1" ht="15" customHeight="1" x14ac:dyDescent="0.25">
      <c r="A103" s="1592">
        <v>9</v>
      </c>
      <c r="B103" s="1593" t="s">
        <v>1825</v>
      </c>
      <c r="C103" s="1587"/>
      <c r="D103" s="1589"/>
      <c r="E103" s="1589"/>
      <c r="F103" s="1589"/>
      <c r="G103" s="1589"/>
      <c r="H103" s="1601"/>
      <c r="I103" s="1601"/>
      <c r="J103" s="1601"/>
      <c r="K103" s="1601"/>
    </row>
    <row r="104" spans="1:11" s="1603" customFormat="1" ht="5.0999999999999996" hidden="1" customHeight="1" x14ac:dyDescent="0.25">
      <c r="A104" s="1592"/>
      <c r="B104" s="1593"/>
      <c r="C104" s="1587"/>
      <c r="D104" s="1589"/>
      <c r="E104" s="1589"/>
      <c r="F104" s="1589"/>
      <c r="G104" s="1589"/>
      <c r="H104" s="1601"/>
      <c r="I104" s="1601"/>
      <c r="J104" s="1601"/>
      <c r="K104" s="1601"/>
    </row>
    <row r="105" spans="1:11" s="1603" customFormat="1" ht="15" customHeight="1" x14ac:dyDescent="0.25">
      <c r="A105" s="1592">
        <v>10</v>
      </c>
      <c r="B105" s="1593" t="s">
        <v>1826</v>
      </c>
      <c r="C105" s="1587"/>
      <c r="D105" s="1589"/>
      <c r="E105" s="1589"/>
      <c r="F105" s="1589"/>
      <c r="G105" s="1589"/>
      <c r="H105" s="1601"/>
      <c r="I105" s="1601"/>
      <c r="J105" s="1601"/>
      <c r="K105" s="1601"/>
    </row>
    <row r="106" spans="1:11" s="1603" customFormat="1" ht="15" hidden="1" customHeight="1" x14ac:dyDescent="0.25">
      <c r="A106" s="1592"/>
      <c r="B106" s="1593"/>
      <c r="C106" s="1587"/>
      <c r="D106" s="1589"/>
      <c r="E106" s="1589"/>
      <c r="F106" s="1589"/>
      <c r="G106" s="1589"/>
      <c r="H106" s="1601"/>
      <c r="I106" s="1601"/>
      <c r="J106" s="1601"/>
      <c r="K106" s="1601"/>
    </row>
    <row r="107" spans="1:11" s="1603" customFormat="1" ht="15" hidden="1" customHeight="1" x14ac:dyDescent="0.25">
      <c r="A107" s="1592"/>
      <c r="B107" s="1593"/>
      <c r="C107" s="1587"/>
      <c r="D107" s="1589"/>
      <c r="E107" s="1589"/>
      <c r="F107" s="1589"/>
      <c r="G107" s="1589"/>
      <c r="H107" s="1601"/>
      <c r="I107" s="1601"/>
      <c r="J107" s="1601"/>
      <c r="K107" s="1601"/>
    </row>
    <row r="108" spans="1:11" s="1603" customFormat="1" ht="9" hidden="1" customHeight="1" x14ac:dyDescent="0.25">
      <c r="A108" s="1592"/>
      <c r="B108" s="1593"/>
      <c r="C108" s="1587"/>
      <c r="D108" s="1589"/>
      <c r="E108" s="1589"/>
      <c r="F108" s="1589"/>
      <c r="G108" s="1589"/>
      <c r="H108" s="1601"/>
      <c r="I108" s="1601"/>
      <c r="J108" s="1601"/>
      <c r="K108" s="1601"/>
    </row>
    <row r="109" spans="1:11" s="1603" customFormat="1" ht="15" customHeight="1" x14ac:dyDescent="0.25">
      <c r="A109" s="1592">
        <v>11</v>
      </c>
      <c r="B109" s="1593" t="s">
        <v>1827</v>
      </c>
      <c r="C109" s="1587"/>
      <c r="D109" s="1589"/>
      <c r="E109" s="1589"/>
      <c r="F109" s="1589"/>
      <c r="G109" s="1589"/>
      <c r="H109" s="1601"/>
      <c r="I109" s="1601"/>
      <c r="J109" s="1601"/>
      <c r="K109" s="1601"/>
    </row>
    <row r="110" spans="1:11" s="1603" customFormat="1" ht="5.0999999999999996" hidden="1" customHeight="1" x14ac:dyDescent="0.25">
      <c r="A110" s="1592"/>
      <c r="B110" s="1593"/>
      <c r="C110" s="1587"/>
      <c r="D110" s="1589"/>
      <c r="E110" s="1589"/>
      <c r="F110" s="1589"/>
      <c r="G110" s="1589"/>
      <c r="H110" s="1601"/>
      <c r="I110" s="1601"/>
      <c r="J110" s="1601"/>
      <c r="K110" s="1601"/>
    </row>
    <row r="111" spans="1:11" s="1603" customFormat="1" ht="15" hidden="1" customHeight="1" x14ac:dyDescent="0.25">
      <c r="A111" s="1581"/>
      <c r="B111" s="1594" t="s">
        <v>1828</v>
      </c>
      <c r="C111" s="1595">
        <v>0</v>
      </c>
      <c r="D111" s="1595">
        <v>0</v>
      </c>
      <c r="E111" s="1595">
        <v>0</v>
      </c>
      <c r="F111" s="1595">
        <v>0</v>
      </c>
      <c r="G111" s="1595">
        <v>0</v>
      </c>
      <c r="H111" s="1601"/>
      <c r="I111" s="1601"/>
      <c r="J111" s="1601"/>
      <c r="K111" s="1601"/>
    </row>
    <row r="112" spans="1:11" s="1603" customFormat="1" ht="15" hidden="1" customHeight="1" x14ac:dyDescent="0.25">
      <c r="A112" s="1581"/>
      <c r="B112" s="1594" t="s">
        <v>1829</v>
      </c>
      <c r="C112" s="1595">
        <v>0</v>
      </c>
      <c r="D112" s="1595">
        <v>0</v>
      </c>
      <c r="E112" s="1595">
        <v>0</v>
      </c>
      <c r="F112" s="1595">
        <v>0</v>
      </c>
      <c r="G112" s="1595">
        <v>0</v>
      </c>
      <c r="H112" s="1601"/>
      <c r="I112" s="1601"/>
      <c r="J112" s="1601"/>
      <c r="K112" s="1601"/>
    </row>
    <row r="113" spans="1:11" s="1603" customFormat="1" ht="5.0999999999999996" hidden="1" customHeight="1" x14ac:dyDescent="0.25">
      <c r="A113" s="1592"/>
      <c r="B113" s="1593"/>
      <c r="C113" s="1587"/>
      <c r="D113" s="1589"/>
      <c r="E113" s="1589"/>
      <c r="F113" s="1589"/>
      <c r="G113" s="1589"/>
      <c r="H113" s="1601"/>
      <c r="I113" s="1601"/>
      <c r="J113" s="1601"/>
      <c r="K113" s="1601"/>
    </row>
    <row r="114" spans="1:11" s="1603" customFormat="1" ht="15" hidden="1" customHeight="1" x14ac:dyDescent="0.25">
      <c r="A114" s="1592"/>
      <c r="B114" s="1609" t="s">
        <v>1830</v>
      </c>
      <c r="C114" s="1597">
        <v>0</v>
      </c>
      <c r="D114" s="1597">
        <v>0</v>
      </c>
      <c r="E114" s="1597">
        <v>0</v>
      </c>
      <c r="F114" s="1597">
        <v>0</v>
      </c>
      <c r="G114" s="1597">
        <v>0</v>
      </c>
      <c r="H114" s="1601"/>
      <c r="I114" s="1601"/>
      <c r="J114" s="1601"/>
      <c r="K114" s="1601"/>
    </row>
    <row r="115" spans="1:11" s="1603" customFormat="1" ht="15" hidden="1" customHeight="1" x14ac:dyDescent="0.25">
      <c r="A115" s="1592"/>
      <c r="B115" s="1614"/>
      <c r="C115" s="1615"/>
      <c r="D115" s="1616"/>
      <c r="E115" s="1616"/>
      <c r="F115" s="1616"/>
      <c r="G115" s="1616"/>
      <c r="H115" s="1601"/>
      <c r="I115" s="1601"/>
      <c r="J115" s="1601"/>
      <c r="K115" s="1601"/>
    </row>
    <row r="116" spans="1:11" s="1603" customFormat="1" ht="15" customHeight="1" x14ac:dyDescent="0.25">
      <c r="A116" s="1592">
        <v>12</v>
      </c>
      <c r="B116" s="1593" t="s">
        <v>1831</v>
      </c>
      <c r="C116" s="1587"/>
      <c r="D116" s="1589"/>
      <c r="E116" s="1589"/>
      <c r="F116" s="1589"/>
      <c r="G116" s="1589"/>
      <c r="H116" s="1601"/>
      <c r="I116" s="1601"/>
      <c r="J116" s="1601"/>
      <c r="K116" s="1601"/>
    </row>
    <row r="117" spans="1:11" s="1603" customFormat="1" ht="15" hidden="1" customHeight="1" x14ac:dyDescent="0.25">
      <c r="A117" s="1592"/>
      <c r="B117" s="1593"/>
      <c r="C117" s="1587"/>
      <c r="D117" s="1589"/>
      <c r="E117" s="1589"/>
      <c r="F117" s="1589"/>
      <c r="G117" s="1589"/>
      <c r="H117" s="1601"/>
      <c r="I117" s="1601"/>
      <c r="J117" s="1601"/>
      <c r="K117" s="1601"/>
    </row>
    <row r="118" spans="1:11" s="1603" customFormat="1" ht="15" hidden="1" customHeight="1" x14ac:dyDescent="0.25">
      <c r="A118" s="1592"/>
      <c r="B118" s="1593"/>
      <c r="C118" s="1587"/>
      <c r="D118" s="1589"/>
      <c r="E118" s="1589"/>
      <c r="F118" s="1589"/>
      <c r="G118" s="1589"/>
      <c r="H118" s="1601"/>
      <c r="I118" s="1601"/>
      <c r="J118" s="1601"/>
      <c r="K118" s="1601"/>
    </row>
    <row r="119" spans="1:11" s="1603" customFormat="1" ht="15" hidden="1" customHeight="1" x14ac:dyDescent="0.25">
      <c r="A119" s="1592"/>
      <c r="B119" s="1609" t="s">
        <v>1832</v>
      </c>
      <c r="C119" s="1597">
        <v>0</v>
      </c>
      <c r="D119" s="1597">
        <v>0</v>
      </c>
      <c r="E119" s="1597">
        <v>0</v>
      </c>
      <c r="F119" s="1597">
        <v>0</v>
      </c>
      <c r="G119" s="1597">
        <v>0</v>
      </c>
      <c r="H119" s="1601"/>
      <c r="I119" s="1601"/>
      <c r="J119" s="1601"/>
      <c r="K119" s="1601"/>
    </row>
    <row r="120" spans="1:11" s="1603" customFormat="1" ht="15" hidden="1" customHeight="1" x14ac:dyDescent="0.25">
      <c r="A120" s="1592"/>
      <c r="B120" s="1617"/>
      <c r="C120" s="1618"/>
      <c r="D120" s="1619"/>
      <c r="E120" s="1619"/>
      <c r="F120" s="1619"/>
      <c r="G120" s="1619"/>
      <c r="H120" s="1601"/>
      <c r="I120" s="1601"/>
      <c r="J120" s="1601"/>
      <c r="K120" s="1601"/>
    </row>
    <row r="121" spans="1:11" s="1603" customFormat="1" ht="15" customHeight="1" x14ac:dyDescent="0.25">
      <c r="A121" s="1592">
        <v>13</v>
      </c>
      <c r="B121" s="1593" t="s">
        <v>1833</v>
      </c>
      <c r="C121" s="1587"/>
      <c r="D121" s="1589"/>
      <c r="E121" s="1589"/>
      <c r="F121" s="1589"/>
      <c r="G121" s="1589"/>
      <c r="H121" s="1601"/>
      <c r="I121" s="1601"/>
      <c r="J121" s="1601"/>
      <c r="K121" s="1601"/>
    </row>
    <row r="122" spans="1:11" s="1603" customFormat="1" ht="3.95" hidden="1" customHeight="1" x14ac:dyDescent="0.25">
      <c r="A122" s="1592"/>
      <c r="B122" s="1593"/>
      <c r="C122" s="1587"/>
      <c r="D122" s="1589"/>
      <c r="E122" s="1589"/>
      <c r="F122" s="1589"/>
      <c r="G122" s="1589"/>
      <c r="H122" s="1601"/>
      <c r="I122" s="1601"/>
      <c r="J122" s="1601"/>
      <c r="K122" s="1601"/>
    </row>
    <row r="123" spans="1:11" s="1603" customFormat="1" ht="15" customHeight="1" x14ac:dyDescent="0.25">
      <c r="A123" s="1581" t="s">
        <v>1767</v>
      </c>
      <c r="B123" s="1594" t="s">
        <v>1834</v>
      </c>
      <c r="C123" s="1595">
        <v>6350</v>
      </c>
      <c r="D123" s="1595">
        <v>7468</v>
      </c>
      <c r="E123" s="1595">
        <v>7468</v>
      </c>
      <c r="F123" s="1595">
        <v>1118</v>
      </c>
      <c r="G123" s="1595">
        <v>0</v>
      </c>
      <c r="H123" s="1601"/>
      <c r="I123" s="1601"/>
      <c r="J123" s="1601"/>
      <c r="K123" s="1601"/>
    </row>
    <row r="124" spans="1:11" s="1603" customFormat="1" ht="3.95" hidden="1" customHeight="1" x14ac:dyDescent="0.25">
      <c r="A124" s="1592"/>
      <c r="B124" s="1593"/>
      <c r="C124" s="1587"/>
      <c r="D124" s="1589"/>
      <c r="E124" s="1589"/>
      <c r="F124" s="1589"/>
      <c r="G124" s="1589"/>
      <c r="H124" s="1601"/>
      <c r="I124" s="1601"/>
      <c r="J124" s="1601"/>
      <c r="K124" s="1601"/>
    </row>
    <row r="125" spans="1:11" s="1603" customFormat="1" ht="15" customHeight="1" thickBot="1" x14ac:dyDescent="0.3">
      <c r="A125" s="1674"/>
      <c r="B125" s="1717" t="s">
        <v>1835</v>
      </c>
      <c r="C125" s="1718">
        <v>6350</v>
      </c>
      <c r="D125" s="1718">
        <v>7468</v>
      </c>
      <c r="E125" s="1718">
        <v>7468</v>
      </c>
      <c r="F125" s="1718">
        <v>1118</v>
      </c>
      <c r="G125" s="1718">
        <v>0</v>
      </c>
      <c r="H125" s="1601"/>
      <c r="I125" s="1601"/>
      <c r="J125" s="1601"/>
      <c r="K125" s="1601"/>
    </row>
    <row r="126" spans="1:11" s="1603" customFormat="1" ht="3.95" customHeight="1" x14ac:dyDescent="0.25">
      <c r="A126" s="1592"/>
      <c r="B126" s="1609"/>
      <c r="C126" s="1620"/>
      <c r="D126" s="1620"/>
      <c r="E126" s="1620"/>
      <c r="F126" s="1620"/>
      <c r="G126" s="1620"/>
      <c r="H126" s="1601"/>
      <c r="I126" s="1601"/>
      <c r="J126" s="1601"/>
      <c r="K126" s="1601"/>
    </row>
    <row r="127" spans="1:11" s="1603" customFormat="1" ht="15" customHeight="1" x14ac:dyDescent="0.25">
      <c r="A127" s="1592">
        <v>14</v>
      </c>
      <c r="B127" s="1609" t="s">
        <v>1836</v>
      </c>
      <c r="C127" s="1620"/>
      <c r="D127" s="1620"/>
      <c r="E127" s="1620"/>
      <c r="F127" s="1620"/>
      <c r="G127" s="1620"/>
      <c r="H127" s="1601"/>
      <c r="I127" s="1601"/>
      <c r="J127" s="1601"/>
      <c r="K127" s="1601"/>
    </row>
    <row r="128" spans="1:11" s="1603" customFormat="1" ht="6" customHeight="1" x14ac:dyDescent="0.25">
      <c r="A128" s="1592"/>
      <c r="B128" s="1609"/>
      <c r="C128" s="1620"/>
      <c r="D128" s="1620"/>
      <c r="E128" s="1620"/>
      <c r="F128" s="1620"/>
      <c r="G128" s="1620"/>
      <c r="H128" s="1601"/>
      <c r="I128" s="1601"/>
      <c r="J128" s="1601"/>
      <c r="K128" s="1601"/>
    </row>
    <row r="129" spans="1:11" s="1603" customFormat="1" ht="15" customHeight="1" x14ac:dyDescent="0.25">
      <c r="A129" s="1581" t="s">
        <v>1767</v>
      </c>
      <c r="B129" s="1594" t="s">
        <v>1837</v>
      </c>
      <c r="C129" s="1595">
        <v>12700</v>
      </c>
      <c r="D129" s="1595">
        <v>12700</v>
      </c>
      <c r="E129" s="1595">
        <v>12700</v>
      </c>
      <c r="F129" s="1595">
        <v>0</v>
      </c>
      <c r="G129" s="1595">
        <v>0</v>
      </c>
      <c r="H129" s="1601"/>
      <c r="I129" s="1601"/>
      <c r="J129" s="1601"/>
      <c r="K129" s="1601"/>
    </row>
    <row r="130" spans="1:11" s="1603" customFormat="1" ht="15" hidden="1" customHeight="1" x14ac:dyDescent="0.25">
      <c r="A130" s="1581"/>
      <c r="B130" s="1594" t="s">
        <v>1838</v>
      </c>
      <c r="C130" s="1595">
        <v>0</v>
      </c>
      <c r="D130" s="1595">
        <v>0</v>
      </c>
      <c r="E130" s="1595">
        <v>0</v>
      </c>
      <c r="F130" s="1595">
        <v>0</v>
      </c>
      <c r="G130" s="1595">
        <v>0</v>
      </c>
      <c r="H130" s="1601"/>
      <c r="I130" s="1601"/>
      <c r="J130" s="1601"/>
      <c r="K130" s="1601"/>
    </row>
    <row r="131" spans="1:11" s="1603" customFormat="1" ht="6" customHeight="1" x14ac:dyDescent="0.25">
      <c r="A131" s="1592"/>
      <c r="B131" s="1593"/>
      <c r="C131" s="1620"/>
      <c r="D131" s="1620"/>
      <c r="E131" s="1620"/>
      <c r="F131" s="1620"/>
      <c r="G131" s="1620"/>
      <c r="H131" s="1601"/>
      <c r="I131" s="1601"/>
      <c r="J131" s="1601"/>
      <c r="K131" s="1601"/>
    </row>
    <row r="132" spans="1:11" s="1603" customFormat="1" ht="15" customHeight="1" x14ac:dyDescent="0.25">
      <c r="A132" s="1592"/>
      <c r="B132" s="1609" t="s">
        <v>1839</v>
      </c>
      <c r="C132" s="1620">
        <v>12700</v>
      </c>
      <c r="D132" s="1620">
        <v>12700</v>
      </c>
      <c r="E132" s="1620">
        <v>12700</v>
      </c>
      <c r="F132" s="1620">
        <v>0</v>
      </c>
      <c r="G132" s="1620">
        <v>0</v>
      </c>
      <c r="H132" s="1601"/>
      <c r="I132" s="1601"/>
      <c r="J132" s="1601"/>
      <c r="K132" s="1601"/>
    </row>
    <row r="133" spans="1:11" s="1603" customFormat="1" ht="6" customHeight="1" x14ac:dyDescent="0.25">
      <c r="A133" s="1592"/>
      <c r="B133" s="1614"/>
      <c r="C133" s="1615"/>
      <c r="D133" s="1616"/>
      <c r="E133" s="1616"/>
      <c r="F133" s="1616"/>
      <c r="G133" s="1616"/>
      <c r="H133" s="1601"/>
      <c r="I133" s="1601"/>
      <c r="J133" s="1601"/>
      <c r="K133" s="1601"/>
    </row>
    <row r="134" spans="1:11" s="1603" customFormat="1" ht="15" customHeight="1" x14ac:dyDescent="0.25">
      <c r="A134" s="1581"/>
      <c r="B134" s="1611" t="s">
        <v>1840</v>
      </c>
      <c r="C134" s="1612">
        <v>19050</v>
      </c>
      <c r="D134" s="1612">
        <v>20168</v>
      </c>
      <c r="E134" s="1612">
        <v>20168</v>
      </c>
      <c r="F134" s="1612">
        <v>1118</v>
      </c>
      <c r="G134" s="1612">
        <v>0</v>
      </c>
      <c r="H134" s="1601"/>
      <c r="I134" s="1601"/>
      <c r="J134" s="1601"/>
      <c r="K134" s="1601"/>
    </row>
    <row r="135" spans="1:11" s="1603" customFormat="1" ht="8.1" customHeight="1" thickBot="1" x14ac:dyDescent="0.3">
      <c r="A135" s="1581"/>
      <c r="B135" s="1582"/>
      <c r="C135" s="1587"/>
      <c r="D135" s="1589"/>
      <c r="E135" s="1589"/>
      <c r="F135" s="1589"/>
      <c r="G135" s="1589"/>
      <c r="H135" s="1601"/>
      <c r="I135" s="1601"/>
      <c r="J135" s="1601"/>
      <c r="K135" s="1601"/>
    </row>
    <row r="136" spans="1:11" s="1603" customFormat="1" ht="20.100000000000001" customHeight="1" thickBot="1" x14ac:dyDescent="0.3">
      <c r="A136" s="1621" t="s">
        <v>96</v>
      </c>
      <c r="B136" s="1622" t="s">
        <v>1841</v>
      </c>
      <c r="C136" s="1623">
        <v>70220</v>
      </c>
      <c r="D136" s="1623">
        <v>399102</v>
      </c>
      <c r="E136" s="1623">
        <v>400626</v>
      </c>
      <c r="F136" s="1623">
        <v>244558</v>
      </c>
      <c r="G136" s="1623">
        <v>43702</v>
      </c>
      <c r="H136" s="1601"/>
      <c r="I136" s="1601"/>
      <c r="J136" s="1601"/>
      <c r="K136" s="1601"/>
    </row>
    <row r="137" spans="1:11" s="1603" customFormat="1" ht="8.1" customHeight="1" x14ac:dyDescent="0.25">
      <c r="A137" s="1581"/>
      <c r="B137" s="1582"/>
      <c r="C137" s="1587"/>
      <c r="D137" s="1589"/>
      <c r="E137" s="1589"/>
      <c r="F137" s="1589"/>
      <c r="G137" s="1589"/>
      <c r="H137" s="1601"/>
      <c r="I137" s="1601"/>
      <c r="J137" s="1601"/>
      <c r="K137" s="1601"/>
    </row>
    <row r="138" spans="1:11" s="1603" customFormat="1" ht="15" customHeight="1" x14ac:dyDescent="0.25">
      <c r="A138" s="1585" t="s">
        <v>730</v>
      </c>
      <c r="B138" s="1582" t="s">
        <v>1842</v>
      </c>
      <c r="C138" s="1587"/>
      <c r="D138" s="1624"/>
      <c r="E138" s="1624"/>
      <c r="F138" s="1624"/>
      <c r="G138" s="1624"/>
      <c r="H138" s="1601"/>
      <c r="I138" s="1601"/>
      <c r="J138" s="1601"/>
      <c r="K138" s="1601"/>
    </row>
    <row r="139" spans="1:11" s="1603" customFormat="1" ht="11.1" customHeight="1" x14ac:dyDescent="0.25">
      <c r="A139" s="1585"/>
      <c r="B139" s="1582"/>
      <c r="C139" s="1587"/>
      <c r="D139" s="1624"/>
      <c r="E139" s="1624"/>
      <c r="F139" s="1624"/>
      <c r="G139" s="1624"/>
      <c r="H139" s="1601"/>
      <c r="I139" s="1601"/>
      <c r="J139" s="1601"/>
      <c r="K139" s="1601"/>
    </row>
    <row r="140" spans="1:11" s="1603" customFormat="1" ht="14.1" customHeight="1" x14ac:dyDescent="0.25">
      <c r="A140" s="1625">
        <v>1</v>
      </c>
      <c r="B140" s="1604" t="s">
        <v>1843</v>
      </c>
      <c r="C140" s="1613">
        <v>1000</v>
      </c>
      <c r="D140" s="1626">
        <v>1000</v>
      </c>
      <c r="E140" s="1626">
        <v>1000</v>
      </c>
      <c r="F140" s="1626">
        <v>0</v>
      </c>
      <c r="G140" s="1626">
        <v>0</v>
      </c>
      <c r="H140" s="1601"/>
      <c r="I140" s="1601"/>
      <c r="J140" s="1601"/>
      <c r="K140" s="1601"/>
    </row>
    <row r="141" spans="1:11" s="1603" customFormat="1" ht="14.1" customHeight="1" x14ac:dyDescent="0.25">
      <c r="A141" s="1625">
        <v>2</v>
      </c>
      <c r="B141" s="1604" t="s">
        <v>1844</v>
      </c>
      <c r="C141" s="1613">
        <v>500</v>
      </c>
      <c r="D141" s="1626">
        <v>500</v>
      </c>
      <c r="E141" s="1626">
        <v>500</v>
      </c>
      <c r="F141" s="1626">
        <v>0</v>
      </c>
      <c r="G141" s="1626">
        <v>0</v>
      </c>
      <c r="H141" s="1601"/>
      <c r="I141" s="1601"/>
      <c r="J141" s="1601"/>
      <c r="K141" s="1601"/>
    </row>
    <row r="142" spans="1:11" s="1603" customFormat="1" ht="14.1" customHeight="1" x14ac:dyDescent="0.25">
      <c r="A142" s="1625">
        <v>3</v>
      </c>
      <c r="B142" s="1604" t="s">
        <v>1845</v>
      </c>
      <c r="C142" s="1613">
        <v>3778</v>
      </c>
      <c r="D142" s="1626">
        <v>3778</v>
      </c>
      <c r="E142" s="1626">
        <v>3778</v>
      </c>
      <c r="F142" s="1626">
        <v>0</v>
      </c>
      <c r="G142" s="1626">
        <v>0</v>
      </c>
      <c r="H142" s="1601"/>
      <c r="I142" s="1601"/>
      <c r="J142" s="1601"/>
      <c r="K142" s="1601"/>
    </row>
    <row r="143" spans="1:11" s="1603" customFormat="1" ht="14.1" customHeight="1" x14ac:dyDescent="0.25">
      <c r="A143" s="1625">
        <v>4</v>
      </c>
      <c r="B143" s="1604" t="s">
        <v>1846</v>
      </c>
      <c r="C143" s="1613">
        <v>0</v>
      </c>
      <c r="D143" s="1626">
        <v>182</v>
      </c>
      <c r="E143" s="1626">
        <v>182</v>
      </c>
      <c r="F143" s="1626">
        <v>0</v>
      </c>
      <c r="G143" s="1626">
        <v>181.2</v>
      </c>
      <c r="H143" s="1601"/>
      <c r="I143" s="1601"/>
      <c r="J143" s="1601"/>
      <c r="K143" s="1601"/>
    </row>
    <row r="144" spans="1:11" s="1603" customFormat="1" ht="14.1" hidden="1" customHeight="1" x14ac:dyDescent="0.25">
      <c r="A144" s="1625"/>
      <c r="B144" s="1604" t="s">
        <v>1847</v>
      </c>
      <c r="C144" s="1613">
        <v>0</v>
      </c>
      <c r="D144" s="1626">
        <v>0</v>
      </c>
      <c r="E144" s="1626">
        <v>0</v>
      </c>
      <c r="F144" s="1626">
        <v>0</v>
      </c>
      <c r="G144" s="1626">
        <v>0</v>
      </c>
      <c r="H144" s="1601"/>
      <c r="I144" s="1601"/>
      <c r="J144" s="1601"/>
      <c r="K144" s="1601"/>
    </row>
    <row r="145" spans="1:45" s="1603" customFormat="1" ht="14.1" hidden="1" customHeight="1" x14ac:dyDescent="0.25">
      <c r="A145" s="1625"/>
      <c r="B145" s="1604" t="s">
        <v>1848</v>
      </c>
      <c r="C145" s="1613">
        <v>0</v>
      </c>
      <c r="D145" s="1626">
        <v>0</v>
      </c>
      <c r="E145" s="1626">
        <v>0</v>
      </c>
      <c r="F145" s="1626">
        <v>0</v>
      </c>
      <c r="G145" s="1626">
        <v>0</v>
      </c>
      <c r="H145" s="1601"/>
      <c r="I145" s="1601"/>
      <c r="J145" s="1601"/>
      <c r="K145" s="1601"/>
    </row>
    <row r="146" spans="1:45" s="1603" customFormat="1" ht="14.1" hidden="1" customHeight="1" x14ac:dyDescent="0.25">
      <c r="A146" s="1625"/>
      <c r="B146" s="1604" t="s">
        <v>1849</v>
      </c>
      <c r="C146" s="1613">
        <v>0</v>
      </c>
      <c r="D146" s="1626">
        <v>0</v>
      </c>
      <c r="E146" s="1626">
        <v>0</v>
      </c>
      <c r="F146" s="1626">
        <v>0</v>
      </c>
      <c r="G146" s="1626">
        <v>0</v>
      </c>
      <c r="H146" s="1601"/>
      <c r="I146" s="1601"/>
      <c r="J146" s="1601"/>
      <c r="K146" s="1601"/>
    </row>
    <row r="147" spans="1:45" s="1603" customFormat="1" ht="14.1" hidden="1" customHeight="1" x14ac:dyDescent="0.25">
      <c r="A147" s="1625"/>
      <c r="B147" s="1604" t="s">
        <v>1850</v>
      </c>
      <c r="C147" s="1613">
        <v>0</v>
      </c>
      <c r="D147" s="1626">
        <v>0</v>
      </c>
      <c r="E147" s="1626">
        <v>0</v>
      </c>
      <c r="F147" s="1626">
        <v>0</v>
      </c>
      <c r="G147" s="1626">
        <v>0</v>
      </c>
      <c r="H147" s="1601"/>
      <c r="I147" s="1601"/>
      <c r="J147" s="1601"/>
      <c r="K147" s="1601"/>
    </row>
    <row r="148" spans="1:45" s="1603" customFormat="1" ht="14.1" hidden="1" customHeight="1" x14ac:dyDescent="0.25">
      <c r="A148" s="1625"/>
      <c r="B148" s="1604" t="s">
        <v>1851</v>
      </c>
      <c r="C148" s="1613">
        <v>0</v>
      </c>
      <c r="D148" s="1626">
        <v>0</v>
      </c>
      <c r="E148" s="1626">
        <v>0</v>
      </c>
      <c r="F148" s="1626">
        <v>0</v>
      </c>
      <c r="G148" s="1626">
        <v>0</v>
      </c>
      <c r="H148" s="1601"/>
      <c r="I148" s="1601"/>
      <c r="J148" s="1601"/>
      <c r="K148" s="1601"/>
    </row>
    <row r="149" spans="1:45" s="1603" customFormat="1" ht="14.1" hidden="1" customHeight="1" x14ac:dyDescent="0.25">
      <c r="A149" s="1625"/>
      <c r="B149" s="1604" t="s">
        <v>1852</v>
      </c>
      <c r="C149" s="1613">
        <v>0</v>
      </c>
      <c r="D149" s="1626">
        <v>0</v>
      </c>
      <c r="E149" s="1626">
        <v>0</v>
      </c>
      <c r="F149" s="1626">
        <v>0</v>
      </c>
      <c r="G149" s="1626">
        <v>0</v>
      </c>
      <c r="H149" s="1601"/>
      <c r="I149" s="1601"/>
      <c r="J149" s="1601"/>
      <c r="K149" s="1601"/>
    </row>
    <row r="150" spans="1:45" s="1603" customFormat="1" ht="14.1" hidden="1" customHeight="1" x14ac:dyDescent="0.25">
      <c r="A150" s="1625"/>
      <c r="B150" s="1604" t="s">
        <v>1853</v>
      </c>
      <c r="C150" s="1613">
        <v>0</v>
      </c>
      <c r="D150" s="1626">
        <v>0</v>
      </c>
      <c r="E150" s="1626">
        <v>0</v>
      </c>
      <c r="F150" s="1626">
        <v>0</v>
      </c>
      <c r="G150" s="1626">
        <v>0</v>
      </c>
      <c r="H150" s="1601"/>
      <c r="I150" s="1601"/>
      <c r="J150" s="1601"/>
      <c r="K150" s="1601"/>
    </row>
    <row r="151" spans="1:45" s="1603" customFormat="1" ht="14.1" hidden="1" customHeight="1" x14ac:dyDescent="0.25">
      <c r="A151" s="1625"/>
      <c r="B151" s="1604" t="s">
        <v>1854</v>
      </c>
      <c r="C151" s="1613">
        <v>0</v>
      </c>
      <c r="D151" s="1626">
        <v>0</v>
      </c>
      <c r="E151" s="1626">
        <v>0</v>
      </c>
      <c r="F151" s="1626">
        <v>0</v>
      </c>
      <c r="G151" s="1626">
        <v>0</v>
      </c>
      <c r="H151" s="1601"/>
      <c r="I151" s="1601"/>
      <c r="J151" s="1601"/>
      <c r="K151" s="1601"/>
    </row>
    <row r="152" spans="1:45" s="1603" customFormat="1" ht="15" hidden="1" customHeight="1" x14ac:dyDescent="0.25">
      <c r="A152" s="1625"/>
      <c r="B152" s="1604" t="s">
        <v>1855</v>
      </c>
      <c r="C152" s="1613">
        <v>0</v>
      </c>
      <c r="D152" s="1626">
        <v>0</v>
      </c>
      <c r="E152" s="1626">
        <v>0</v>
      </c>
      <c r="F152" s="1626">
        <v>0</v>
      </c>
      <c r="G152" s="1626">
        <v>0</v>
      </c>
      <c r="H152" s="1601"/>
      <c r="I152" s="1601"/>
      <c r="J152" s="1601"/>
      <c r="K152" s="1601"/>
    </row>
    <row r="153" spans="1:45" s="1603" customFormat="1" ht="6.95" customHeight="1" x14ac:dyDescent="0.25">
      <c r="A153" s="1625"/>
      <c r="B153" s="1627"/>
      <c r="C153" s="1613"/>
      <c r="D153" s="1626"/>
      <c r="E153" s="1626"/>
      <c r="F153" s="1626"/>
      <c r="G153" s="1626"/>
      <c r="H153" s="1601"/>
      <c r="I153" s="1601"/>
      <c r="J153" s="1601"/>
      <c r="K153" s="1601"/>
    </row>
    <row r="154" spans="1:45" s="1629" customFormat="1" ht="8.1" customHeight="1" thickBot="1" x14ac:dyDescent="0.3">
      <c r="A154" s="1581"/>
      <c r="B154" s="1628"/>
      <c r="C154" s="1587"/>
      <c r="D154" s="1624"/>
      <c r="E154" s="1624"/>
      <c r="F154" s="1624"/>
      <c r="G154" s="1624"/>
      <c r="H154" s="1571"/>
      <c r="I154" s="1571"/>
      <c r="J154" s="1571"/>
      <c r="K154" s="1571"/>
      <c r="L154" s="1568"/>
      <c r="M154" s="1568"/>
      <c r="N154" s="1568"/>
      <c r="O154" s="1568"/>
      <c r="P154" s="1568"/>
      <c r="Q154" s="1568"/>
      <c r="R154" s="1568"/>
      <c r="S154" s="1568"/>
      <c r="T154" s="1568"/>
      <c r="U154" s="1568"/>
      <c r="V154" s="1568"/>
      <c r="W154" s="1568"/>
      <c r="X154" s="1568"/>
      <c r="Y154" s="1568"/>
      <c r="Z154" s="1568"/>
      <c r="AA154" s="1568"/>
      <c r="AB154" s="1568"/>
      <c r="AC154" s="1568"/>
      <c r="AD154" s="1568"/>
      <c r="AE154" s="1568"/>
      <c r="AF154" s="1568"/>
      <c r="AG154" s="1568"/>
      <c r="AH154" s="1568"/>
      <c r="AI154" s="1568"/>
      <c r="AJ154" s="1568"/>
      <c r="AK154" s="1568"/>
      <c r="AL154" s="1568"/>
      <c r="AM154" s="1568"/>
      <c r="AN154" s="1568"/>
      <c r="AO154" s="1568"/>
      <c r="AP154" s="1568"/>
      <c r="AQ154" s="1568"/>
      <c r="AR154" s="1568"/>
      <c r="AS154" s="1568"/>
    </row>
    <row r="155" spans="1:45" ht="20.100000000000001" customHeight="1" thickBot="1" x14ac:dyDescent="0.3">
      <c r="A155" s="1621" t="s">
        <v>730</v>
      </c>
      <c r="B155" s="1622" t="s">
        <v>1856</v>
      </c>
      <c r="C155" s="1623">
        <v>5278</v>
      </c>
      <c r="D155" s="1623">
        <v>5460</v>
      </c>
      <c r="E155" s="1623">
        <v>5460</v>
      </c>
      <c r="F155" s="1623">
        <v>0</v>
      </c>
      <c r="G155" s="1623">
        <v>181.2</v>
      </c>
      <c r="H155" s="1571"/>
      <c r="I155" s="1571"/>
      <c r="J155" s="1571"/>
      <c r="K155" s="1571"/>
    </row>
    <row r="156" spans="1:45" ht="15.75" x14ac:dyDescent="0.25">
      <c r="B156" s="1631"/>
      <c r="C156" s="1632"/>
      <c r="D156" s="1631"/>
      <c r="E156" s="1631"/>
      <c r="F156" s="1631"/>
      <c r="G156" s="1631"/>
      <c r="H156" s="1571"/>
      <c r="I156" s="1571"/>
      <c r="J156" s="1571"/>
      <c r="K156" s="1571"/>
    </row>
    <row r="157" spans="1:45" ht="15.75" x14ac:dyDescent="0.25">
      <c r="B157" s="1631"/>
      <c r="C157" s="1632"/>
      <c r="D157" s="1631"/>
      <c r="E157" s="1631"/>
      <c r="F157" s="1631"/>
      <c r="G157" s="1631"/>
      <c r="H157" s="1571"/>
      <c r="I157" s="1571"/>
      <c r="J157" s="1571"/>
      <c r="K157" s="1571"/>
    </row>
    <row r="158" spans="1:45" ht="15.75" x14ac:dyDescent="0.25">
      <c r="B158" s="1631"/>
      <c r="C158" s="1632"/>
      <c r="D158" s="1631"/>
      <c r="E158" s="1631"/>
      <c r="F158" s="1631"/>
      <c r="G158" s="1631"/>
      <c r="H158" s="1571"/>
      <c r="I158" s="1571"/>
      <c r="J158" s="1571"/>
      <c r="K158" s="1571"/>
    </row>
    <row r="159" spans="1:45" ht="15.75" x14ac:dyDescent="0.25">
      <c r="B159" s="1631"/>
      <c r="C159" s="1632"/>
      <c r="D159" s="1631"/>
      <c r="E159" s="1631"/>
      <c r="F159" s="1631"/>
      <c r="G159" s="1631"/>
      <c r="H159" s="1571"/>
      <c r="I159" s="1571"/>
      <c r="J159" s="1571"/>
      <c r="K159" s="1571"/>
    </row>
    <row r="160" spans="1:45" ht="15.75" x14ac:dyDescent="0.25">
      <c r="B160" s="1631"/>
      <c r="C160" s="1632"/>
      <c r="D160" s="1631"/>
      <c r="E160" s="1631"/>
      <c r="F160" s="1631"/>
      <c r="G160" s="1631"/>
      <c r="H160" s="1571"/>
      <c r="I160" s="1571"/>
      <c r="J160" s="1571"/>
      <c r="K160" s="1571"/>
    </row>
    <row r="161" spans="2:11" ht="15.75" x14ac:dyDescent="0.25">
      <c r="B161" s="1631"/>
      <c r="C161" s="1632"/>
      <c r="D161" s="1631"/>
      <c r="E161" s="1631"/>
      <c r="F161" s="1631"/>
      <c r="G161" s="1631"/>
      <c r="H161" s="1571"/>
      <c r="I161" s="1571"/>
      <c r="J161" s="1571"/>
      <c r="K161" s="1571"/>
    </row>
    <row r="162" spans="2:11" ht="15.75" x14ac:dyDescent="0.25">
      <c r="B162" s="1631"/>
      <c r="C162" s="1632"/>
      <c r="D162" s="1631"/>
      <c r="E162" s="1631"/>
      <c r="F162" s="1631"/>
      <c r="G162" s="1631"/>
      <c r="H162" s="1571"/>
      <c r="I162" s="1571"/>
      <c r="J162" s="1571"/>
      <c r="K162" s="1571"/>
    </row>
    <row r="163" spans="2:11" ht="15.75" x14ac:dyDescent="0.25">
      <c r="B163" s="1631"/>
      <c r="C163" s="1632"/>
      <c r="D163" s="1631"/>
      <c r="E163" s="1631"/>
      <c r="F163" s="1631"/>
      <c r="G163" s="1631"/>
      <c r="H163" s="1571"/>
      <c r="I163" s="1571"/>
      <c r="J163" s="1571"/>
      <c r="K163" s="1571"/>
    </row>
    <row r="164" spans="2:11" ht="15.75" x14ac:dyDescent="0.25">
      <c r="B164" s="1631"/>
      <c r="C164" s="1632"/>
      <c r="D164" s="1631"/>
      <c r="E164" s="1631"/>
      <c r="F164" s="1631"/>
      <c r="G164" s="1631"/>
      <c r="H164" s="1571"/>
      <c r="I164" s="1571"/>
      <c r="J164" s="1571"/>
      <c r="K164" s="1571"/>
    </row>
    <row r="165" spans="2:11" ht="15.75" x14ac:dyDescent="0.25">
      <c r="B165" s="1631"/>
      <c r="C165" s="1632"/>
      <c r="D165" s="1631"/>
      <c r="E165" s="1631"/>
      <c r="F165" s="1631"/>
      <c r="G165" s="1631"/>
      <c r="H165" s="1571"/>
      <c r="I165" s="1571"/>
      <c r="J165" s="1571"/>
      <c r="K165" s="1571"/>
    </row>
    <row r="166" spans="2:11" ht="15.75" x14ac:dyDescent="0.25">
      <c r="B166" s="1631"/>
      <c r="C166" s="1632"/>
      <c r="D166" s="1631"/>
      <c r="E166" s="1631"/>
      <c r="F166" s="1631"/>
      <c r="G166" s="1631"/>
      <c r="H166" s="1571"/>
      <c r="I166" s="1571"/>
      <c r="J166" s="1571"/>
      <c r="K166" s="1571"/>
    </row>
    <row r="167" spans="2:11" ht="15.75" x14ac:dyDescent="0.25">
      <c r="B167" s="1631"/>
      <c r="C167" s="1632"/>
      <c r="D167" s="1631"/>
      <c r="E167" s="1631"/>
      <c r="F167" s="1631"/>
      <c r="G167" s="1631"/>
      <c r="H167" s="1571"/>
      <c r="I167" s="1571"/>
      <c r="J167" s="1571"/>
      <c r="K167" s="1571"/>
    </row>
    <row r="168" spans="2:11" ht="15.75" x14ac:dyDescent="0.25">
      <c r="B168" s="1631"/>
      <c r="C168" s="1632"/>
      <c r="D168" s="1631"/>
      <c r="E168" s="1631"/>
      <c r="F168" s="1631"/>
      <c r="G168" s="1631"/>
      <c r="H168" s="1571"/>
      <c r="I168" s="1571"/>
      <c r="J168" s="1571"/>
      <c r="K168" s="1571"/>
    </row>
    <row r="169" spans="2:11" ht="15.75" x14ac:dyDescent="0.25">
      <c r="B169" s="1631"/>
      <c r="C169" s="1632"/>
      <c r="D169" s="1631"/>
      <c r="E169" s="1631"/>
      <c r="F169" s="1631"/>
      <c r="G169" s="1631"/>
      <c r="H169" s="1571"/>
      <c r="I169" s="1571"/>
      <c r="J169" s="1571"/>
      <c r="K169" s="1571"/>
    </row>
    <row r="170" spans="2:11" ht="15.75" x14ac:dyDescent="0.25">
      <c r="B170" s="1631"/>
      <c r="C170" s="1632"/>
      <c r="D170" s="1631"/>
      <c r="E170" s="1631"/>
      <c r="F170" s="1631"/>
      <c r="G170" s="1631"/>
      <c r="H170" s="1571"/>
      <c r="I170" s="1571"/>
      <c r="J170" s="1571"/>
      <c r="K170" s="1571"/>
    </row>
    <row r="171" spans="2:11" ht="15.75" x14ac:dyDescent="0.25">
      <c r="B171" s="1631"/>
      <c r="C171" s="1632"/>
      <c r="D171" s="1631"/>
      <c r="E171" s="1631"/>
      <c r="F171" s="1631"/>
      <c r="G171" s="1631"/>
      <c r="H171" s="1571"/>
      <c r="I171" s="1571"/>
      <c r="J171" s="1571"/>
      <c r="K171" s="1571"/>
    </row>
    <row r="172" spans="2:11" ht="15.75" x14ac:dyDescent="0.25">
      <c r="B172" s="1631"/>
      <c r="C172" s="1632"/>
      <c r="D172" s="1631"/>
      <c r="E172" s="1631"/>
      <c r="F172" s="1631"/>
      <c r="G172" s="1631"/>
      <c r="H172" s="1571"/>
      <c r="I172" s="1571"/>
      <c r="J172" s="1571"/>
      <c r="K172" s="1571"/>
    </row>
    <row r="173" spans="2:11" ht="15.75" x14ac:dyDescent="0.25">
      <c r="B173" s="1631"/>
      <c r="C173" s="1632"/>
      <c r="D173" s="1631"/>
      <c r="E173" s="1631"/>
      <c r="F173" s="1631"/>
      <c r="G173" s="1631"/>
      <c r="H173" s="1571"/>
      <c r="I173" s="1571"/>
      <c r="J173" s="1571"/>
      <c r="K173" s="1571"/>
    </row>
    <row r="174" spans="2:11" ht="15.75" x14ac:dyDescent="0.25">
      <c r="B174" s="1631"/>
      <c r="C174" s="1632"/>
      <c r="D174" s="1631"/>
      <c r="E174" s="1631"/>
      <c r="F174" s="1631"/>
      <c r="G174" s="1631"/>
      <c r="H174" s="1571"/>
      <c r="I174" s="1571"/>
      <c r="J174" s="1571"/>
      <c r="K174" s="1571"/>
    </row>
    <row r="175" spans="2:11" ht="15.75" x14ac:dyDescent="0.25">
      <c r="B175" s="1631"/>
      <c r="C175" s="1632"/>
      <c r="D175" s="1631"/>
      <c r="E175" s="1631"/>
      <c r="F175" s="1631"/>
      <c r="G175" s="1631"/>
      <c r="H175" s="1571"/>
      <c r="I175" s="1571"/>
      <c r="J175" s="1571"/>
      <c r="K175" s="1571"/>
    </row>
    <row r="176" spans="2:11" ht="15.75" x14ac:dyDescent="0.25">
      <c r="B176" s="1631"/>
      <c r="C176" s="1632"/>
      <c r="D176" s="1631"/>
      <c r="E176" s="1631"/>
      <c r="F176" s="1631"/>
      <c r="G176" s="1631"/>
      <c r="H176" s="1571"/>
      <c r="I176" s="1571"/>
      <c r="J176" s="1571"/>
      <c r="K176" s="1571"/>
    </row>
    <row r="177" spans="2:11" ht="15.75" x14ac:dyDescent="0.25">
      <c r="B177" s="1631"/>
      <c r="C177" s="1632"/>
      <c r="D177" s="1631"/>
      <c r="E177" s="1631"/>
      <c r="F177" s="1631"/>
      <c r="G177" s="1631"/>
      <c r="H177" s="1571"/>
      <c r="I177" s="1571"/>
      <c r="J177" s="1571"/>
      <c r="K177" s="1571"/>
    </row>
    <row r="178" spans="2:11" ht="15.75" x14ac:dyDescent="0.25">
      <c r="B178" s="1631"/>
      <c r="C178" s="1632"/>
      <c r="D178" s="1631"/>
      <c r="E178" s="1631"/>
      <c r="F178" s="1631"/>
      <c r="G178" s="1631"/>
      <c r="H178" s="1571"/>
      <c r="I178" s="1571"/>
      <c r="J178" s="1571"/>
      <c r="K178" s="1571"/>
    </row>
    <row r="179" spans="2:11" ht="15.75" x14ac:dyDescent="0.25">
      <c r="B179" s="1631"/>
      <c r="C179" s="1632"/>
      <c r="D179" s="1631"/>
      <c r="E179" s="1631"/>
      <c r="F179" s="1631"/>
      <c r="G179" s="1631"/>
      <c r="H179" s="1571"/>
      <c r="I179" s="1571"/>
      <c r="J179" s="1571"/>
      <c r="K179" s="1571"/>
    </row>
    <row r="180" spans="2:11" ht="15.75" x14ac:dyDescent="0.25">
      <c r="B180" s="1631"/>
      <c r="C180" s="1632"/>
      <c r="D180" s="1631"/>
      <c r="E180" s="1631"/>
      <c r="F180" s="1631"/>
      <c r="G180" s="1631"/>
      <c r="H180" s="1571"/>
      <c r="I180" s="1571"/>
      <c r="J180" s="1571"/>
      <c r="K180" s="1571"/>
    </row>
    <row r="181" spans="2:11" ht="15.75" x14ac:dyDescent="0.25">
      <c r="B181" s="1631"/>
      <c r="C181" s="1632"/>
      <c r="D181" s="1631"/>
      <c r="E181" s="1631"/>
      <c r="F181" s="1631"/>
      <c r="G181" s="1631"/>
      <c r="H181" s="1571"/>
      <c r="I181" s="1571"/>
      <c r="J181" s="1571"/>
      <c r="K181" s="1571"/>
    </row>
    <row r="182" spans="2:11" ht="15.75" x14ac:dyDescent="0.25">
      <c r="B182" s="1631"/>
      <c r="C182" s="1632"/>
      <c r="D182" s="1631"/>
      <c r="E182" s="1631"/>
      <c r="F182" s="1631"/>
      <c r="G182" s="1631"/>
      <c r="H182" s="1571"/>
      <c r="I182" s="1571"/>
      <c r="J182" s="1571"/>
      <c r="K182" s="1571"/>
    </row>
    <row r="183" spans="2:11" ht="15.75" x14ac:dyDescent="0.25">
      <c r="B183" s="1631"/>
      <c r="C183" s="1632"/>
      <c r="D183" s="1631"/>
      <c r="E183" s="1631"/>
      <c r="F183" s="1631"/>
      <c r="G183" s="1631"/>
      <c r="H183" s="1571"/>
      <c r="I183" s="1571"/>
      <c r="J183" s="1571"/>
      <c r="K183" s="1571"/>
    </row>
    <row r="184" spans="2:11" ht="15.75" x14ac:dyDescent="0.25">
      <c r="B184" s="1631"/>
      <c r="C184" s="1632"/>
      <c r="D184" s="1631"/>
      <c r="E184" s="1631"/>
      <c r="F184" s="1631"/>
      <c r="G184" s="1631"/>
      <c r="H184" s="1571"/>
      <c r="I184" s="1571"/>
      <c r="J184" s="1571"/>
      <c r="K184" s="1571"/>
    </row>
    <row r="185" spans="2:11" ht="15.75" x14ac:dyDescent="0.25">
      <c r="B185" s="1631"/>
      <c r="C185" s="1632"/>
      <c r="D185" s="1631"/>
      <c r="E185" s="1631"/>
      <c r="F185" s="1631"/>
      <c r="G185" s="1631"/>
      <c r="H185" s="1571"/>
      <c r="I185" s="1571"/>
      <c r="J185" s="1571"/>
      <c r="K185" s="1571"/>
    </row>
    <row r="186" spans="2:11" ht="15.75" x14ac:dyDescent="0.25">
      <c r="B186" s="1631"/>
      <c r="C186" s="1632"/>
      <c r="D186" s="1631"/>
      <c r="E186" s="1631"/>
      <c r="F186" s="1631"/>
      <c r="G186" s="1631"/>
      <c r="H186" s="1571"/>
      <c r="I186" s="1571"/>
      <c r="J186" s="1571"/>
      <c r="K186" s="1571"/>
    </row>
    <row r="187" spans="2:11" ht="15.75" x14ac:dyDescent="0.25">
      <c r="B187" s="1631"/>
      <c r="C187" s="1632"/>
      <c r="D187" s="1631"/>
      <c r="E187" s="1631"/>
      <c r="F187" s="1631"/>
      <c r="G187" s="1631"/>
      <c r="H187" s="1571"/>
      <c r="I187" s="1571"/>
      <c r="J187" s="1571"/>
      <c r="K187" s="1571"/>
    </row>
    <row r="188" spans="2:11" ht="15.75" x14ac:dyDescent="0.25">
      <c r="B188" s="1631"/>
      <c r="C188" s="1632"/>
      <c r="D188" s="1631"/>
      <c r="E188" s="1631"/>
      <c r="F188" s="1631"/>
      <c r="G188" s="1631"/>
      <c r="H188" s="1571"/>
      <c r="I188" s="1571"/>
      <c r="J188" s="1571"/>
      <c r="K188" s="1571"/>
    </row>
    <row r="189" spans="2:11" ht="15.75" x14ac:dyDescent="0.25">
      <c r="B189" s="1631"/>
      <c r="C189" s="1632"/>
      <c r="D189" s="1631"/>
      <c r="E189" s="1631"/>
      <c r="F189" s="1631"/>
      <c r="G189" s="1631"/>
      <c r="H189" s="1571"/>
      <c r="I189" s="1571"/>
      <c r="J189" s="1571"/>
      <c r="K189" s="1571"/>
    </row>
    <row r="190" spans="2:11" ht="15.75" x14ac:dyDescent="0.25">
      <c r="B190" s="1631"/>
      <c r="C190" s="1632"/>
      <c r="D190" s="1631"/>
      <c r="E190" s="1631"/>
      <c r="F190" s="1631"/>
      <c r="G190" s="1631"/>
      <c r="H190" s="1571"/>
      <c r="I190" s="1571"/>
      <c r="J190" s="1571"/>
      <c r="K190" s="1571"/>
    </row>
    <row r="191" spans="2:11" ht="15.75" x14ac:dyDescent="0.25">
      <c r="B191" s="1631"/>
      <c r="C191" s="1632"/>
      <c r="D191" s="1631"/>
      <c r="E191" s="1631"/>
      <c r="F191" s="1631"/>
      <c r="G191" s="1631"/>
      <c r="H191" s="1571"/>
      <c r="I191" s="1571"/>
      <c r="J191" s="1571"/>
      <c r="K191" s="1571"/>
    </row>
    <row r="192" spans="2:11" ht="15.75" x14ac:dyDescent="0.25">
      <c r="B192" s="1631"/>
      <c r="C192" s="1632"/>
      <c r="D192" s="1631"/>
      <c r="E192" s="1631"/>
      <c r="F192" s="1631"/>
      <c r="G192" s="1631"/>
      <c r="H192" s="1571"/>
      <c r="I192" s="1571"/>
      <c r="J192" s="1571"/>
      <c r="K192" s="1571"/>
    </row>
    <row r="193" spans="2:11" ht="15.75" x14ac:dyDescent="0.25">
      <c r="B193" s="1631"/>
      <c r="C193" s="1632"/>
      <c r="D193" s="1631"/>
      <c r="E193" s="1631"/>
      <c r="F193" s="1631"/>
      <c r="G193" s="1631"/>
      <c r="H193" s="1571"/>
      <c r="I193" s="1571"/>
      <c r="J193" s="1571"/>
      <c r="K193" s="1571"/>
    </row>
    <row r="194" spans="2:11" ht="15.75" x14ac:dyDescent="0.25">
      <c r="B194" s="1631"/>
      <c r="C194" s="1632"/>
      <c r="D194" s="1631"/>
      <c r="E194" s="1631"/>
      <c r="F194" s="1631"/>
      <c r="G194" s="1631"/>
      <c r="H194" s="1571"/>
      <c r="I194" s="1571"/>
      <c r="J194" s="1571"/>
      <c r="K194" s="1571"/>
    </row>
    <row r="195" spans="2:11" ht="15.75" x14ac:dyDescent="0.25">
      <c r="B195" s="1631"/>
      <c r="C195" s="1632"/>
      <c r="D195" s="1631"/>
      <c r="E195" s="1631"/>
      <c r="F195" s="1631"/>
      <c r="G195" s="1631"/>
      <c r="H195" s="1571"/>
      <c r="I195" s="1571"/>
      <c r="J195" s="1571"/>
      <c r="K195" s="1571"/>
    </row>
    <row r="196" spans="2:11" ht="15.75" x14ac:dyDescent="0.25">
      <c r="B196" s="1631"/>
      <c r="C196" s="1632"/>
      <c r="D196" s="1631"/>
      <c r="E196" s="1631"/>
      <c r="F196" s="1631"/>
      <c r="G196" s="1631"/>
      <c r="H196" s="1571"/>
      <c r="I196" s="1571"/>
      <c r="J196" s="1571"/>
      <c r="K196" s="1571"/>
    </row>
    <row r="197" spans="2:11" ht="15.75" x14ac:dyDescent="0.25">
      <c r="B197" s="1631"/>
      <c r="C197" s="1632"/>
      <c r="D197" s="1631"/>
      <c r="E197" s="1631"/>
      <c r="F197" s="1631"/>
      <c r="G197" s="1631"/>
      <c r="H197" s="1571"/>
      <c r="I197" s="1571"/>
      <c r="J197" s="1571"/>
      <c r="K197" s="1571"/>
    </row>
    <row r="198" spans="2:11" ht="15.75" x14ac:dyDescent="0.25">
      <c r="B198" s="1631"/>
      <c r="C198" s="1632"/>
      <c r="D198" s="1631"/>
      <c r="E198" s="1631"/>
      <c r="F198" s="1631"/>
      <c r="G198" s="1631"/>
      <c r="H198" s="1571"/>
      <c r="I198" s="1571"/>
      <c r="J198" s="1571"/>
      <c r="K198" s="1571"/>
    </row>
    <row r="199" spans="2:11" ht="15.75" x14ac:dyDescent="0.25">
      <c r="B199" s="1631"/>
      <c r="C199" s="1632"/>
      <c r="D199" s="1631"/>
      <c r="E199" s="1631"/>
      <c r="F199" s="1631"/>
      <c r="G199" s="1631"/>
      <c r="H199" s="1571"/>
      <c r="I199" s="1571"/>
      <c r="J199" s="1571"/>
      <c r="K199" s="1571"/>
    </row>
    <row r="200" spans="2:11" ht="15.75" x14ac:dyDescent="0.25">
      <c r="B200" s="1631"/>
      <c r="C200" s="1632"/>
      <c r="D200" s="1631"/>
      <c r="E200" s="1631"/>
      <c r="F200" s="1631"/>
      <c r="G200" s="1631"/>
      <c r="H200" s="1571"/>
      <c r="I200" s="1571"/>
      <c r="J200" s="1571"/>
      <c r="K200" s="1571"/>
    </row>
    <row r="201" spans="2:11" ht="15.75" x14ac:dyDescent="0.25">
      <c r="B201" s="1631"/>
      <c r="C201" s="1632"/>
      <c r="D201" s="1631"/>
      <c r="E201" s="1631"/>
      <c r="F201" s="1631"/>
      <c r="G201" s="1631"/>
      <c r="H201" s="1571"/>
      <c r="I201" s="1571"/>
      <c r="J201" s="1571"/>
      <c r="K201" s="1571"/>
    </row>
    <row r="202" spans="2:11" ht="15.75" x14ac:dyDescent="0.25">
      <c r="B202" s="1631"/>
      <c r="C202" s="1632"/>
      <c r="D202" s="1631"/>
      <c r="E202" s="1631"/>
      <c r="F202" s="1631"/>
      <c r="G202" s="1631"/>
      <c r="H202" s="1571"/>
      <c r="I202" s="1571"/>
      <c r="J202" s="1571"/>
      <c r="K202" s="1571"/>
    </row>
    <row r="203" spans="2:11" ht="15.75" x14ac:dyDescent="0.25">
      <c r="B203" s="1631"/>
      <c r="C203" s="1632"/>
      <c r="D203" s="1631"/>
      <c r="E203" s="1631"/>
      <c r="F203" s="1631"/>
      <c r="G203" s="1631"/>
      <c r="H203" s="1571"/>
      <c r="I203" s="1571"/>
      <c r="J203" s="1571"/>
      <c r="K203" s="1571"/>
    </row>
    <row r="204" spans="2:11" ht="15.75" x14ac:dyDescent="0.25">
      <c r="B204" s="1631"/>
      <c r="C204" s="1632"/>
      <c r="D204" s="1631"/>
      <c r="E204" s="1631"/>
      <c r="F204" s="1631"/>
      <c r="G204" s="1631"/>
      <c r="H204" s="1571"/>
      <c r="I204" s="1571"/>
      <c r="J204" s="1571"/>
      <c r="K204" s="1571"/>
    </row>
    <row r="205" spans="2:11" ht="15.75" x14ac:dyDescent="0.25">
      <c r="B205" s="1631"/>
      <c r="C205" s="1632"/>
      <c r="D205" s="1631"/>
      <c r="E205" s="1631"/>
      <c r="F205" s="1631"/>
      <c r="G205" s="1631"/>
      <c r="H205" s="1571"/>
      <c r="I205" s="1571"/>
      <c r="J205" s="1571"/>
      <c r="K205" s="1571"/>
    </row>
    <row r="206" spans="2:11" ht="15.75" x14ac:dyDescent="0.25">
      <c r="B206" s="1631"/>
      <c r="C206" s="1632"/>
      <c r="D206" s="1631"/>
      <c r="E206" s="1631"/>
      <c r="F206" s="1631"/>
      <c r="G206" s="1631"/>
      <c r="H206" s="1571"/>
      <c r="I206" s="1571"/>
      <c r="J206" s="1571"/>
      <c r="K206" s="1571"/>
    </row>
    <row r="207" spans="2:11" ht="15.75" x14ac:dyDescent="0.25">
      <c r="B207" s="1631"/>
      <c r="C207" s="1632"/>
      <c r="D207" s="1631"/>
      <c r="E207" s="1631"/>
      <c r="F207" s="1631"/>
      <c r="G207" s="1631"/>
      <c r="H207" s="1571"/>
      <c r="I207" s="1571"/>
      <c r="J207" s="1571"/>
      <c r="K207" s="1571"/>
    </row>
    <row r="208" spans="2:11" ht="15.75" x14ac:dyDescent="0.25">
      <c r="B208" s="1631"/>
      <c r="C208" s="1632"/>
      <c r="D208" s="1631"/>
      <c r="E208" s="1631"/>
      <c r="F208" s="1631"/>
      <c r="G208" s="1631"/>
      <c r="H208" s="1571"/>
      <c r="I208" s="1571"/>
      <c r="J208" s="1571"/>
      <c r="K208" s="1571"/>
    </row>
    <row r="209" spans="2:11" ht="15.75" x14ac:dyDescent="0.25">
      <c r="B209" s="1631"/>
      <c r="C209" s="1632"/>
      <c r="D209" s="1631"/>
      <c r="E209" s="1631"/>
      <c r="F209" s="1631"/>
      <c r="G209" s="1631"/>
      <c r="H209" s="1571"/>
      <c r="I209" s="1571"/>
      <c r="J209" s="1571"/>
      <c r="K209" s="1571"/>
    </row>
    <row r="210" spans="2:11" ht="15.75" x14ac:dyDescent="0.25">
      <c r="B210" s="1631"/>
      <c r="C210" s="1632"/>
      <c r="D210" s="1631"/>
      <c r="E210" s="1631"/>
      <c r="F210" s="1631"/>
      <c r="G210" s="1631"/>
      <c r="H210" s="1571"/>
      <c r="I210" s="1571"/>
      <c r="J210" s="1571"/>
      <c r="K210" s="1571"/>
    </row>
    <row r="211" spans="2:11" ht="15.75" x14ac:dyDescent="0.25">
      <c r="B211" s="1631"/>
      <c r="C211" s="1632"/>
      <c r="D211" s="1631"/>
      <c r="E211" s="1631"/>
      <c r="F211" s="1631"/>
      <c r="G211" s="1631"/>
      <c r="H211" s="1571"/>
      <c r="I211" s="1571"/>
      <c r="J211" s="1571"/>
      <c r="K211" s="1571"/>
    </row>
    <row r="212" spans="2:11" ht="15.75" x14ac:dyDescent="0.25">
      <c r="B212" s="1631"/>
      <c r="C212" s="1632"/>
      <c r="D212" s="1631"/>
      <c r="E212" s="1631"/>
      <c r="F212" s="1631"/>
      <c r="G212" s="1631"/>
      <c r="H212" s="1571"/>
      <c r="I212" s="1571"/>
      <c r="J212" s="1571"/>
      <c r="K212" s="1571"/>
    </row>
    <row r="213" spans="2:11" ht="15.75" x14ac:dyDescent="0.25">
      <c r="B213" s="1631"/>
      <c r="C213" s="1632"/>
      <c r="D213" s="1631"/>
      <c r="E213" s="1631"/>
      <c r="F213" s="1631"/>
      <c r="G213" s="1631"/>
      <c r="H213" s="1571"/>
      <c r="I213" s="1571"/>
      <c r="J213" s="1571"/>
      <c r="K213" s="1571"/>
    </row>
    <row r="214" spans="2:11" ht="15.75" x14ac:dyDescent="0.25">
      <c r="B214" s="1631"/>
      <c r="C214" s="1632"/>
      <c r="D214" s="1631"/>
      <c r="E214" s="1631"/>
      <c r="F214" s="1631"/>
      <c r="G214" s="1631"/>
      <c r="H214" s="1571"/>
      <c r="I214" s="1571"/>
      <c r="J214" s="1571"/>
      <c r="K214" s="1571"/>
    </row>
    <row r="215" spans="2:11" ht="15.75" x14ac:dyDescent="0.25">
      <c r="B215" s="1631"/>
      <c r="C215" s="1632"/>
      <c r="D215" s="1631"/>
      <c r="E215" s="1631"/>
      <c r="F215" s="1631"/>
      <c r="G215" s="1631"/>
      <c r="H215" s="1571"/>
      <c r="I215" s="1571"/>
      <c r="J215" s="1571"/>
      <c r="K215" s="1571"/>
    </row>
    <row r="216" spans="2:11" ht="15.75" x14ac:dyDescent="0.25">
      <c r="B216" s="1631"/>
      <c r="C216" s="1632"/>
      <c r="D216" s="1631"/>
      <c r="E216" s="1631"/>
      <c r="F216" s="1631"/>
      <c r="G216" s="1631"/>
      <c r="H216" s="1571"/>
      <c r="I216" s="1571"/>
      <c r="J216" s="1571"/>
      <c r="K216" s="1571"/>
    </row>
    <row r="217" spans="2:11" ht="15.75" x14ac:dyDescent="0.25">
      <c r="B217" s="1631"/>
      <c r="C217" s="1632"/>
      <c r="D217" s="1631"/>
      <c r="E217" s="1631"/>
      <c r="F217" s="1631"/>
      <c r="G217" s="1631"/>
      <c r="H217" s="1571"/>
      <c r="I217" s="1571"/>
      <c r="J217" s="1571"/>
      <c r="K217" s="1571"/>
    </row>
    <row r="218" spans="2:11" ht="15.75" x14ac:dyDescent="0.25">
      <c r="B218" s="1631"/>
      <c r="C218" s="1632"/>
      <c r="D218" s="1631"/>
      <c r="E218" s="1631"/>
      <c r="F218" s="1631"/>
      <c r="G218" s="1631"/>
      <c r="H218" s="1571"/>
      <c r="I218" s="1571"/>
      <c r="J218" s="1571"/>
      <c r="K218" s="1571"/>
    </row>
    <row r="219" spans="2:11" ht="15.75" x14ac:dyDescent="0.25">
      <c r="B219" s="1631"/>
      <c r="C219" s="1632"/>
      <c r="D219" s="1631"/>
      <c r="E219" s="1631"/>
      <c r="F219" s="1631"/>
      <c r="G219" s="1631"/>
      <c r="H219" s="1571"/>
      <c r="I219" s="1571"/>
      <c r="J219" s="1571"/>
      <c r="K219" s="1571"/>
    </row>
  </sheetData>
  <mergeCells count="2">
    <mergeCell ref="A4:G4"/>
    <mergeCell ref="A5:G5"/>
  </mergeCells>
  <printOptions horizontalCentered="1"/>
  <pageMargins left="0.15748031496062992" right="0.23622047244094491" top="0.35433070866141736" bottom="0.39370078740157483" header="0.19685039370078741" footer="0.19685039370078741"/>
  <pageSetup paperSize="9" scale="77" firstPageNumber="0" fitToHeight="0" orientation="portrait" r:id="rId1"/>
  <headerFooter alignWithMargins="0">
    <oddFooter>&amp;C14. tábla &amp;P. oldal</oddFooter>
  </headerFooter>
  <rowBreaks count="1" manualBreakCount="1">
    <brk id="125"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tabSelected="1" zoomScaleNormal="100" workbookViewId="0">
      <pane xSplit="2" ySplit="10" topLeftCell="C223" activePane="bottomRight" state="frozen"/>
      <selection activeCell="D16" sqref="D16"/>
      <selection pane="topRight" activeCell="D16" sqref="D16"/>
      <selection pane="bottomLeft" activeCell="D16" sqref="D16"/>
      <selection pane="bottomRight" activeCell="D1" sqref="D1"/>
    </sheetView>
  </sheetViews>
  <sheetFormatPr defaultColWidth="9.140625" defaultRowHeight="12.75" x14ac:dyDescent="0.2"/>
  <cols>
    <col min="1" max="1" width="5.7109375" style="1697" customWidth="1"/>
    <col min="2" max="2" width="67.5703125" style="1698" customWidth="1"/>
    <col min="3" max="3" width="11.7109375" style="1635" customWidth="1"/>
    <col min="4" max="4" width="11.7109375" style="180" customWidth="1"/>
    <col min="5" max="5" width="11.28515625" style="182" customWidth="1"/>
    <col min="6" max="7" width="11" style="182" customWidth="1"/>
    <col min="8" max="9" width="9.140625" style="182"/>
    <col min="10" max="16384" width="9.140625" style="1647"/>
  </cols>
  <sheetData>
    <row r="1" spans="1:9" s="1635" customFormat="1" x14ac:dyDescent="0.2">
      <c r="A1" s="1633"/>
      <c r="B1" s="1634"/>
      <c r="D1" s="206" t="s">
        <v>2092</v>
      </c>
      <c r="E1" s="180"/>
      <c r="F1" s="180"/>
      <c r="G1" s="180"/>
      <c r="H1" s="180"/>
      <c r="I1" s="180"/>
    </row>
    <row r="2" spans="1:9" s="1635" customFormat="1" x14ac:dyDescent="0.2">
      <c r="A2" s="1633"/>
      <c r="B2" s="1634"/>
      <c r="D2" s="206"/>
      <c r="E2" s="180"/>
      <c r="F2" s="180"/>
      <c r="G2" s="180"/>
      <c r="H2" s="180"/>
      <c r="I2" s="180"/>
    </row>
    <row r="3" spans="1:9" s="1635" customFormat="1" x14ac:dyDescent="0.2">
      <c r="A3" s="1633"/>
      <c r="B3" s="1634"/>
      <c r="D3" s="180"/>
      <c r="E3" s="180"/>
      <c r="F3" s="180"/>
      <c r="G3" s="180"/>
      <c r="H3" s="180"/>
      <c r="I3" s="180"/>
    </row>
    <row r="4" spans="1:9" s="1635" customFormat="1" ht="16.5" x14ac:dyDescent="0.25">
      <c r="A4" s="1751" t="s">
        <v>1866</v>
      </c>
      <c r="B4" s="1751"/>
      <c r="C4" s="1751"/>
      <c r="D4" s="1751"/>
      <c r="E4" s="1751"/>
      <c r="F4" s="1751"/>
      <c r="G4" s="1751"/>
      <c r="H4" s="180"/>
      <c r="I4" s="180"/>
    </row>
    <row r="5" spans="1:9" s="1635" customFormat="1" x14ac:dyDescent="0.2">
      <c r="A5" s="1752" t="s">
        <v>1761</v>
      </c>
      <c r="B5" s="1752"/>
      <c r="C5" s="1752"/>
      <c r="D5" s="1752"/>
      <c r="E5" s="1752"/>
      <c r="F5" s="1752"/>
      <c r="G5" s="1752"/>
      <c r="H5" s="180"/>
      <c r="I5" s="180"/>
    </row>
    <row r="6" spans="1:9" s="1635" customFormat="1" ht="17.25" customHeight="1" thickBot="1" x14ac:dyDescent="0.25">
      <c r="A6" s="1633"/>
      <c r="B6" s="1634"/>
      <c r="D6" s="180"/>
      <c r="E6" s="180"/>
      <c r="F6" s="180"/>
      <c r="G6" s="180"/>
      <c r="H6" s="180"/>
      <c r="I6" s="180"/>
    </row>
    <row r="7" spans="1:9" s="1635" customFormat="1" ht="12" customHeight="1" x14ac:dyDescent="0.2">
      <c r="A7" s="7" t="s">
        <v>1762</v>
      </c>
      <c r="B7" s="1636" t="s">
        <v>295</v>
      </c>
      <c r="C7" s="1570" t="s">
        <v>1732</v>
      </c>
      <c r="D7" s="286" t="s">
        <v>1732</v>
      </c>
      <c r="E7" s="286" t="s">
        <v>1732</v>
      </c>
      <c r="F7" s="286" t="s">
        <v>1732</v>
      </c>
      <c r="G7" s="286" t="s">
        <v>1732</v>
      </c>
    </row>
    <row r="8" spans="1:9" s="1635" customFormat="1" ht="12" customHeight="1" x14ac:dyDescent="0.2">
      <c r="A8" s="1412" t="s">
        <v>1763</v>
      </c>
      <c r="B8" s="1637"/>
      <c r="C8" s="1573" t="s">
        <v>372</v>
      </c>
      <c r="D8" s="1573" t="s">
        <v>454</v>
      </c>
      <c r="E8" s="1573" t="s">
        <v>1756</v>
      </c>
      <c r="F8" s="1573" t="s">
        <v>1759</v>
      </c>
      <c r="G8" s="1573"/>
    </row>
    <row r="9" spans="1:9" s="1635" customFormat="1" ht="12" customHeight="1" thickBot="1" x14ac:dyDescent="0.25">
      <c r="A9" s="1638"/>
      <c r="B9" s="1639"/>
      <c r="C9" s="1576" t="s">
        <v>656</v>
      </c>
      <c r="D9" s="1577" t="s">
        <v>656</v>
      </c>
      <c r="E9" s="1577" t="s">
        <v>656</v>
      </c>
      <c r="F9" s="1577" t="s">
        <v>1750</v>
      </c>
      <c r="G9" s="1577" t="s">
        <v>501</v>
      </c>
    </row>
    <row r="10" spans="1:9" s="1635" customFormat="1" ht="15" customHeight="1" thickBot="1" x14ac:dyDescent="0.25">
      <c r="A10" s="1640">
        <v>1</v>
      </c>
      <c r="B10" s="1641">
        <v>2</v>
      </c>
      <c r="C10" s="1643">
        <v>3</v>
      </c>
      <c r="D10" s="1642">
        <v>4</v>
      </c>
      <c r="E10" s="1642">
        <v>4</v>
      </c>
      <c r="F10" s="1642">
        <v>4</v>
      </c>
      <c r="G10" s="1642">
        <v>4</v>
      </c>
    </row>
    <row r="11" spans="1:9" ht="8.1" customHeight="1" x14ac:dyDescent="0.25">
      <c r="A11" s="1644"/>
      <c r="B11" s="1586"/>
      <c r="C11" s="1645"/>
      <c r="D11" s="1646"/>
      <c r="E11" s="1646"/>
      <c r="F11" s="1646"/>
      <c r="G11" s="1646"/>
      <c r="H11" s="1647"/>
      <c r="I11" s="1647"/>
    </row>
    <row r="12" spans="1:9" s="1649" customFormat="1" ht="20.100000000000001" customHeight="1" x14ac:dyDescent="0.25">
      <c r="A12" s="1585" t="s">
        <v>96</v>
      </c>
      <c r="B12" s="1586" t="s">
        <v>1764</v>
      </c>
      <c r="C12" s="1645"/>
      <c r="D12" s="1648"/>
      <c r="E12" s="1648"/>
      <c r="F12" s="1648"/>
      <c r="G12" s="1648"/>
    </row>
    <row r="13" spans="1:9" s="1649" customFormat="1" ht="8.1" customHeight="1" x14ac:dyDescent="0.25">
      <c r="A13" s="1585"/>
      <c r="B13" s="1586"/>
      <c r="C13" s="1645"/>
      <c r="D13" s="1648"/>
      <c r="E13" s="1648"/>
      <c r="F13" s="1648"/>
      <c r="G13" s="1648"/>
    </row>
    <row r="14" spans="1:9" s="1649" customFormat="1" ht="13.5" customHeight="1" x14ac:dyDescent="0.25">
      <c r="A14" s="1590" t="s">
        <v>350</v>
      </c>
      <c r="B14" s="1591" t="s">
        <v>1765</v>
      </c>
      <c r="C14" s="1645"/>
      <c r="D14" s="1648"/>
      <c r="E14" s="1648"/>
      <c r="F14" s="1648"/>
      <c r="G14" s="1648"/>
    </row>
    <row r="15" spans="1:9" s="1649" customFormat="1" ht="8.1" customHeight="1" x14ac:dyDescent="0.25">
      <c r="A15" s="1585"/>
      <c r="B15" s="1586"/>
      <c r="C15" s="1645"/>
      <c r="D15" s="1648"/>
      <c r="E15" s="1648"/>
      <c r="F15" s="1648"/>
      <c r="G15" s="1648"/>
    </row>
    <row r="16" spans="1:9" ht="13.5" customHeight="1" x14ac:dyDescent="0.25">
      <c r="A16" s="1592">
        <v>1</v>
      </c>
      <c r="B16" s="1593" t="s">
        <v>1766</v>
      </c>
      <c r="C16" s="1650"/>
      <c r="D16" s="1651"/>
      <c r="E16" s="1651"/>
      <c r="F16" s="1651"/>
      <c r="G16" s="1651"/>
      <c r="H16" s="1647"/>
      <c r="I16" s="1647"/>
    </row>
    <row r="17" spans="1:9" ht="8.1" customHeight="1" x14ac:dyDescent="0.25">
      <c r="A17" s="1592"/>
      <c r="B17" s="1593"/>
      <c r="C17" s="1650"/>
      <c r="D17" s="1651"/>
      <c r="E17" s="1651"/>
      <c r="F17" s="1651"/>
      <c r="G17" s="1651"/>
      <c r="H17" s="1647"/>
      <c r="I17" s="1647"/>
    </row>
    <row r="18" spans="1:9" x14ac:dyDescent="0.2">
      <c r="A18" s="1581" t="s">
        <v>1767</v>
      </c>
      <c r="B18" s="1594" t="s">
        <v>1867</v>
      </c>
      <c r="C18" s="1599">
        <v>127000</v>
      </c>
      <c r="D18" s="1652">
        <v>253270</v>
      </c>
      <c r="E18" s="1652">
        <v>253270</v>
      </c>
      <c r="F18" s="1652">
        <v>131949.35800000001</v>
      </c>
      <c r="G18" s="1652">
        <v>46542.911</v>
      </c>
      <c r="H18" s="1647"/>
      <c r="I18" s="1647"/>
    </row>
    <row r="19" spans="1:9" x14ac:dyDescent="0.2">
      <c r="A19" s="1581" t="s">
        <v>1769</v>
      </c>
      <c r="B19" s="1594" t="s">
        <v>1868</v>
      </c>
      <c r="C19" s="1599">
        <v>90026</v>
      </c>
      <c r="D19" s="1652">
        <v>236474</v>
      </c>
      <c r="E19" s="1652">
        <v>238252</v>
      </c>
      <c r="F19" s="1652">
        <v>24456.724000000002</v>
      </c>
      <c r="G19" s="1652">
        <v>123768.77</v>
      </c>
      <c r="H19" s="1647"/>
      <c r="I19" s="1647"/>
    </row>
    <row r="20" spans="1:9" x14ac:dyDescent="0.2">
      <c r="A20" s="1581" t="s">
        <v>1771</v>
      </c>
      <c r="B20" s="1594" t="s">
        <v>1869</v>
      </c>
      <c r="C20" s="1599">
        <v>63530</v>
      </c>
      <c r="D20" s="1652">
        <v>178516</v>
      </c>
      <c r="E20" s="1652">
        <v>166076</v>
      </c>
      <c r="F20" s="1652">
        <v>0</v>
      </c>
      <c r="G20" s="1652">
        <v>0</v>
      </c>
      <c r="H20" s="1647"/>
      <c r="I20" s="1647"/>
    </row>
    <row r="21" spans="1:9" x14ac:dyDescent="0.2">
      <c r="A21" s="1581" t="s">
        <v>1857</v>
      </c>
      <c r="B21" s="1653" t="s">
        <v>1870</v>
      </c>
      <c r="C21" s="1599">
        <v>83001</v>
      </c>
      <c r="D21" s="1652">
        <v>276917</v>
      </c>
      <c r="E21" s="1652">
        <v>276917</v>
      </c>
      <c r="F21" s="1652">
        <v>193906.38800000001</v>
      </c>
      <c r="G21" s="1652">
        <v>0</v>
      </c>
      <c r="H21" s="1647"/>
      <c r="I21" s="1647"/>
    </row>
    <row r="22" spans="1:9" x14ac:dyDescent="0.2">
      <c r="A22" s="1581" t="s">
        <v>1858</v>
      </c>
      <c r="B22" s="1654" t="s">
        <v>1871</v>
      </c>
      <c r="C22" s="1599">
        <v>55000</v>
      </c>
      <c r="D22" s="1652">
        <v>62636</v>
      </c>
      <c r="E22" s="1652">
        <v>62636</v>
      </c>
      <c r="F22" s="1652">
        <v>31600</v>
      </c>
      <c r="G22" s="1652">
        <v>3710</v>
      </c>
      <c r="H22" s="1647"/>
      <c r="I22" s="1647"/>
    </row>
    <row r="23" spans="1:9" x14ac:dyDescent="0.2">
      <c r="A23" s="1581" t="s">
        <v>1859</v>
      </c>
      <c r="B23" s="1594" t="s">
        <v>1872</v>
      </c>
      <c r="C23" s="1599">
        <v>93867</v>
      </c>
      <c r="D23" s="1652">
        <v>347867</v>
      </c>
      <c r="E23" s="1652">
        <v>347867</v>
      </c>
      <c r="F23" s="1652">
        <v>170772.33399999997</v>
      </c>
      <c r="G23" s="1652">
        <v>177093.576</v>
      </c>
      <c r="H23" s="1647"/>
      <c r="I23" s="1647"/>
    </row>
    <row r="24" spans="1:9" ht="13.5" customHeight="1" x14ac:dyDescent="0.2">
      <c r="A24" s="1581" t="s">
        <v>1860</v>
      </c>
      <c r="B24" s="1653" t="s">
        <v>1873</v>
      </c>
      <c r="C24" s="1655">
        <v>12129</v>
      </c>
      <c r="D24" s="1652">
        <v>12129</v>
      </c>
      <c r="E24" s="1652">
        <v>12129</v>
      </c>
      <c r="F24" s="1652">
        <v>12127.958000000001</v>
      </c>
      <c r="G24" s="1652">
        <v>0</v>
      </c>
      <c r="H24" s="1647"/>
      <c r="I24" s="1647"/>
    </row>
    <row r="25" spans="1:9" ht="13.5" customHeight="1" x14ac:dyDescent="0.2">
      <c r="A25" s="1581" t="s">
        <v>1861</v>
      </c>
      <c r="B25" s="1653" t="s">
        <v>1874</v>
      </c>
      <c r="C25" s="1655">
        <v>12109</v>
      </c>
      <c r="D25" s="1652">
        <v>12109</v>
      </c>
      <c r="E25" s="1652">
        <v>19602</v>
      </c>
      <c r="F25" s="1652">
        <v>17399</v>
      </c>
      <c r="G25" s="1652">
        <v>2199.9899999999998</v>
      </c>
      <c r="H25" s="1647"/>
      <c r="I25" s="1647"/>
    </row>
    <row r="26" spans="1:9" ht="13.5" customHeight="1" x14ac:dyDescent="0.2">
      <c r="A26" s="1581" t="s">
        <v>1862</v>
      </c>
      <c r="B26" s="1653" t="s">
        <v>1875</v>
      </c>
      <c r="C26" s="1655">
        <v>1270</v>
      </c>
      <c r="D26" s="1652">
        <v>1270</v>
      </c>
      <c r="E26" s="1652">
        <v>1270</v>
      </c>
      <c r="F26" s="1652">
        <v>1.3660000000000001</v>
      </c>
      <c r="G26" s="1652">
        <v>0</v>
      </c>
      <c r="H26" s="1647"/>
      <c r="I26" s="1647"/>
    </row>
    <row r="27" spans="1:9" ht="13.5" customHeight="1" x14ac:dyDescent="0.2">
      <c r="A27" s="1581" t="s">
        <v>1863</v>
      </c>
      <c r="B27" s="1653" t="s">
        <v>1876</v>
      </c>
      <c r="C27" s="1655">
        <v>1270</v>
      </c>
      <c r="D27" s="1652">
        <v>1270</v>
      </c>
      <c r="E27" s="1652">
        <v>1270</v>
      </c>
      <c r="F27" s="1652">
        <v>3.827</v>
      </c>
      <c r="G27" s="1652">
        <v>0</v>
      </c>
      <c r="H27" s="1647"/>
      <c r="I27" s="1647"/>
    </row>
    <row r="28" spans="1:9" ht="13.5" customHeight="1" x14ac:dyDescent="0.2">
      <c r="A28" s="1581" t="s">
        <v>1864</v>
      </c>
      <c r="B28" s="1656" t="s">
        <v>1877</v>
      </c>
      <c r="C28" s="1657">
        <v>1270</v>
      </c>
      <c r="D28" s="1652">
        <v>29098</v>
      </c>
      <c r="E28" s="1652">
        <v>29098</v>
      </c>
      <c r="F28" s="1652">
        <v>0</v>
      </c>
      <c r="G28" s="1652">
        <v>27828.036</v>
      </c>
      <c r="H28" s="1647"/>
      <c r="I28" s="1647"/>
    </row>
    <row r="29" spans="1:9" ht="13.5" customHeight="1" x14ac:dyDescent="0.2">
      <c r="A29" s="1581" t="s">
        <v>1865</v>
      </c>
      <c r="B29" s="1653" t="s">
        <v>1878</v>
      </c>
      <c r="C29" s="1655">
        <v>137709</v>
      </c>
      <c r="D29" s="1652">
        <v>188617</v>
      </c>
      <c r="E29" s="1652">
        <v>188617</v>
      </c>
      <c r="F29" s="1652">
        <v>181499.36600000001</v>
      </c>
      <c r="G29" s="1652">
        <v>0</v>
      </c>
      <c r="H29" s="1647"/>
      <c r="I29" s="1647"/>
    </row>
    <row r="30" spans="1:9" ht="13.5" customHeight="1" x14ac:dyDescent="0.2">
      <c r="A30" s="1581" t="s">
        <v>1879</v>
      </c>
      <c r="B30" s="1656" t="s">
        <v>1880</v>
      </c>
      <c r="C30" s="1657">
        <v>1270</v>
      </c>
      <c r="D30" s="1652">
        <v>1270</v>
      </c>
      <c r="E30" s="1652">
        <v>1270</v>
      </c>
      <c r="F30" s="1652">
        <v>203.2</v>
      </c>
      <c r="G30" s="1652">
        <v>0</v>
      </c>
      <c r="H30" s="1647"/>
      <c r="I30" s="1647"/>
    </row>
    <row r="31" spans="1:9" ht="13.5" customHeight="1" x14ac:dyDescent="0.2">
      <c r="A31" s="1581" t="s">
        <v>1881</v>
      </c>
      <c r="B31" s="1653" t="s">
        <v>1882</v>
      </c>
      <c r="C31" s="1655">
        <v>2540</v>
      </c>
      <c r="D31" s="1652">
        <v>2540</v>
      </c>
      <c r="E31" s="1652">
        <v>2540</v>
      </c>
      <c r="F31" s="1652">
        <v>0</v>
      </c>
      <c r="G31" s="1652">
        <v>0</v>
      </c>
      <c r="H31" s="1647"/>
      <c r="I31" s="1647"/>
    </row>
    <row r="32" spans="1:9" ht="13.5" customHeight="1" x14ac:dyDescent="0.2">
      <c r="A32" s="1581" t="s">
        <v>1883</v>
      </c>
      <c r="B32" s="1594" t="s">
        <v>1884</v>
      </c>
      <c r="C32" s="1655">
        <v>100690</v>
      </c>
      <c r="D32" s="1652">
        <v>112792</v>
      </c>
      <c r="E32" s="1652">
        <v>55705.385999999999</v>
      </c>
      <c r="F32" s="1652">
        <v>600.07500000000027</v>
      </c>
      <c r="G32" s="1652">
        <v>1800.2249999999999</v>
      </c>
      <c r="H32" s="1647"/>
      <c r="I32" s="1647"/>
    </row>
    <row r="33" spans="1:9" ht="13.5" customHeight="1" x14ac:dyDescent="0.2">
      <c r="A33" s="1581" t="s">
        <v>1885</v>
      </c>
      <c r="B33" s="1594" t="s">
        <v>1886</v>
      </c>
      <c r="C33" s="1655">
        <v>2540</v>
      </c>
      <c r="D33" s="1652">
        <v>2540</v>
      </c>
      <c r="E33" s="1652">
        <v>2540</v>
      </c>
      <c r="F33" s="1652">
        <v>0</v>
      </c>
      <c r="G33" s="1652">
        <v>0</v>
      </c>
      <c r="H33" s="1647"/>
      <c r="I33" s="1647"/>
    </row>
    <row r="34" spans="1:9" ht="13.5" customHeight="1" x14ac:dyDescent="0.2">
      <c r="A34" s="1581" t="s">
        <v>1887</v>
      </c>
      <c r="B34" s="1594" t="s">
        <v>1888</v>
      </c>
      <c r="C34" s="1655">
        <v>381000</v>
      </c>
      <c r="D34" s="1652">
        <v>411035</v>
      </c>
      <c r="E34" s="1652">
        <v>411035</v>
      </c>
      <c r="F34" s="1652">
        <v>19608.8</v>
      </c>
      <c r="G34" s="1652">
        <v>311.14999999999998</v>
      </c>
      <c r="H34" s="1647"/>
      <c r="I34" s="1647"/>
    </row>
    <row r="35" spans="1:9" ht="13.5" customHeight="1" x14ac:dyDescent="0.2">
      <c r="A35" s="1581" t="s">
        <v>1889</v>
      </c>
      <c r="B35" s="1658" t="s">
        <v>1890</v>
      </c>
      <c r="C35" s="1599">
        <v>6350</v>
      </c>
      <c r="D35" s="1652">
        <v>41948</v>
      </c>
      <c r="E35" s="1652">
        <v>45117</v>
      </c>
      <c r="F35" s="1652">
        <v>8947.1500000000015</v>
      </c>
      <c r="G35" s="1652">
        <v>29818.387999999999</v>
      </c>
      <c r="H35" s="1647"/>
      <c r="I35" s="1647"/>
    </row>
    <row r="36" spans="1:9" ht="13.5" customHeight="1" x14ac:dyDescent="0.2">
      <c r="A36" s="1581" t="s">
        <v>1891</v>
      </c>
      <c r="B36" s="1658" t="s">
        <v>1892</v>
      </c>
      <c r="C36" s="1599">
        <v>17690</v>
      </c>
      <c r="D36" s="1652">
        <v>45774</v>
      </c>
      <c r="E36" s="1652">
        <v>45774</v>
      </c>
      <c r="F36" s="1652">
        <v>837.69200000000092</v>
      </c>
      <c r="G36" s="1652">
        <v>11928.856</v>
      </c>
      <c r="H36" s="1647"/>
      <c r="I36" s="1647"/>
    </row>
    <row r="37" spans="1:9" ht="13.5" customHeight="1" x14ac:dyDescent="0.2">
      <c r="A37" s="1581" t="s">
        <v>1893</v>
      </c>
      <c r="B37" s="1594" t="s">
        <v>1894</v>
      </c>
      <c r="C37" s="1655">
        <v>19050</v>
      </c>
      <c r="D37" s="1652">
        <v>30497</v>
      </c>
      <c r="E37" s="1652">
        <v>30497</v>
      </c>
      <c r="F37" s="1652">
        <v>11446.51</v>
      </c>
      <c r="G37" s="1652">
        <v>0</v>
      </c>
      <c r="H37" s="1647"/>
      <c r="I37" s="1647"/>
    </row>
    <row r="38" spans="1:9" ht="13.5" customHeight="1" x14ac:dyDescent="0.2">
      <c r="A38" s="1581" t="s">
        <v>1895</v>
      </c>
      <c r="B38" s="1594" t="s">
        <v>1896</v>
      </c>
      <c r="C38" s="1655">
        <v>5080</v>
      </c>
      <c r="D38" s="1652">
        <v>5080</v>
      </c>
      <c r="E38" s="1652">
        <v>5080</v>
      </c>
      <c r="F38" s="1652">
        <v>0</v>
      </c>
      <c r="G38" s="1652">
        <v>0</v>
      </c>
      <c r="H38" s="1647"/>
      <c r="I38" s="1647"/>
    </row>
    <row r="39" spans="1:9" ht="13.5" customHeight="1" x14ac:dyDescent="0.2">
      <c r="A39" s="1581" t="s">
        <v>1897</v>
      </c>
      <c r="B39" s="1594" t="s">
        <v>1898</v>
      </c>
      <c r="C39" s="1655">
        <v>466620</v>
      </c>
      <c r="D39" s="1652">
        <v>474875</v>
      </c>
      <c r="E39" s="1652">
        <v>498810</v>
      </c>
      <c r="F39" s="1652">
        <v>9525</v>
      </c>
      <c r="G39" s="1652">
        <v>6350</v>
      </c>
      <c r="H39" s="1647"/>
      <c r="I39" s="1647"/>
    </row>
    <row r="40" spans="1:9" ht="13.5" customHeight="1" x14ac:dyDescent="0.2">
      <c r="A40" s="1581" t="s">
        <v>1899</v>
      </c>
      <c r="B40" s="1413" t="s">
        <v>1900</v>
      </c>
      <c r="C40" s="1599">
        <v>1270</v>
      </c>
      <c r="D40" s="1652">
        <v>1270</v>
      </c>
      <c r="E40" s="1652">
        <v>1270</v>
      </c>
      <c r="F40" s="1652">
        <v>0</v>
      </c>
      <c r="G40" s="1652">
        <v>0</v>
      </c>
      <c r="H40" s="1647"/>
      <c r="I40" s="1647"/>
    </row>
    <row r="41" spans="1:9" ht="13.5" customHeight="1" x14ac:dyDescent="0.2">
      <c r="A41" s="1581" t="s">
        <v>1901</v>
      </c>
      <c r="B41" s="1653" t="s">
        <v>1902</v>
      </c>
      <c r="C41" s="1599">
        <v>63500</v>
      </c>
      <c r="D41" s="1652">
        <v>63500</v>
      </c>
      <c r="E41" s="1652">
        <v>63500</v>
      </c>
      <c r="F41" s="1652">
        <v>0</v>
      </c>
      <c r="G41" s="1652">
        <v>0</v>
      </c>
      <c r="H41" s="1647"/>
      <c r="I41" s="1647"/>
    </row>
    <row r="42" spans="1:9" ht="13.5" customHeight="1" x14ac:dyDescent="0.2">
      <c r="A42" s="1581" t="s">
        <v>1903</v>
      </c>
      <c r="B42" s="1653" t="s">
        <v>1904</v>
      </c>
      <c r="C42" s="1599">
        <v>813500</v>
      </c>
      <c r="D42" s="1652">
        <v>813500</v>
      </c>
      <c r="E42" s="1652">
        <v>822009</v>
      </c>
      <c r="F42" s="1652">
        <v>56917.59</v>
      </c>
      <c r="G42" s="1652">
        <v>6032.5</v>
      </c>
      <c r="H42" s="1647"/>
      <c r="I42" s="1647"/>
    </row>
    <row r="43" spans="1:9" ht="13.5" customHeight="1" x14ac:dyDescent="0.2">
      <c r="A43" s="1581" t="s">
        <v>1905</v>
      </c>
      <c r="B43" s="1653" t="s">
        <v>1906</v>
      </c>
      <c r="C43" s="1599">
        <v>12700</v>
      </c>
      <c r="D43" s="1652">
        <v>12700</v>
      </c>
      <c r="E43" s="1652">
        <v>12700</v>
      </c>
      <c r="F43" s="1652">
        <v>11239.5</v>
      </c>
      <c r="G43" s="1652">
        <v>0</v>
      </c>
      <c r="H43" s="1647"/>
      <c r="I43" s="1647"/>
    </row>
    <row r="44" spans="1:9" ht="13.5" customHeight="1" x14ac:dyDescent="0.2">
      <c r="A44" s="1581" t="s">
        <v>1907</v>
      </c>
      <c r="B44" s="1653" t="s">
        <v>1908</v>
      </c>
      <c r="C44" s="1655">
        <v>0</v>
      </c>
      <c r="D44" s="1652">
        <v>5592</v>
      </c>
      <c r="E44" s="1652">
        <v>5592</v>
      </c>
      <c r="F44" s="1652">
        <v>76.199999999999818</v>
      </c>
      <c r="G44" s="1652">
        <v>5514.9210000000003</v>
      </c>
      <c r="H44" s="1647"/>
      <c r="I44" s="1647"/>
    </row>
    <row r="45" spans="1:9" ht="13.5" customHeight="1" x14ac:dyDescent="0.2">
      <c r="A45" s="1581" t="s">
        <v>1909</v>
      </c>
      <c r="B45" s="1656" t="s">
        <v>1910</v>
      </c>
      <c r="C45" s="1657">
        <v>0</v>
      </c>
      <c r="D45" s="1652">
        <v>1874</v>
      </c>
      <c r="E45" s="1652">
        <v>1874</v>
      </c>
      <c r="F45" s="1652">
        <v>1873.25</v>
      </c>
      <c r="G45" s="1652">
        <v>0</v>
      </c>
      <c r="H45" s="1647"/>
      <c r="I45" s="1647"/>
    </row>
    <row r="46" spans="1:9" ht="13.5" customHeight="1" x14ac:dyDescent="0.2">
      <c r="A46" s="1581" t="s">
        <v>1911</v>
      </c>
      <c r="B46" s="1594" t="s">
        <v>1912</v>
      </c>
      <c r="C46" s="1655">
        <v>0</v>
      </c>
      <c r="D46" s="1652">
        <v>56373</v>
      </c>
      <c r="E46" s="1652">
        <v>56373</v>
      </c>
      <c r="F46" s="1652">
        <v>3234.6050000000032</v>
      </c>
      <c r="G46" s="1652">
        <v>53068.472999999998</v>
      </c>
      <c r="H46" s="1647"/>
      <c r="I46" s="1647"/>
    </row>
    <row r="47" spans="1:9" ht="13.5" hidden="1" customHeight="1" x14ac:dyDescent="0.2">
      <c r="A47" s="1581"/>
      <c r="B47" s="1594" t="s">
        <v>1913</v>
      </c>
      <c r="C47" s="1655">
        <v>0</v>
      </c>
      <c r="D47" s="1652">
        <v>0</v>
      </c>
      <c r="E47" s="1652">
        <v>0</v>
      </c>
      <c r="F47" s="1652">
        <v>0</v>
      </c>
      <c r="G47" s="1652">
        <v>0</v>
      </c>
      <c r="H47" s="1647"/>
      <c r="I47" s="1647"/>
    </row>
    <row r="48" spans="1:9" ht="13.5" hidden="1" customHeight="1" x14ac:dyDescent="0.2">
      <c r="A48" s="1581"/>
      <c r="B48" s="1653" t="s">
        <v>1914</v>
      </c>
      <c r="C48" s="1655">
        <v>0</v>
      </c>
      <c r="D48" s="1652">
        <v>0</v>
      </c>
      <c r="E48" s="1652">
        <v>0</v>
      </c>
      <c r="F48" s="1652">
        <v>0</v>
      </c>
      <c r="G48" s="1652">
        <v>0</v>
      </c>
      <c r="H48" s="1647"/>
      <c r="I48" s="1647"/>
    </row>
    <row r="49" spans="1:9" ht="13.5" hidden="1" customHeight="1" x14ac:dyDescent="0.2">
      <c r="A49" s="1581"/>
      <c r="B49" s="1653" t="s">
        <v>1915</v>
      </c>
      <c r="C49" s="1655">
        <v>0</v>
      </c>
      <c r="D49" s="1652">
        <v>0</v>
      </c>
      <c r="E49" s="1652">
        <v>0</v>
      </c>
      <c r="F49" s="1652">
        <v>0</v>
      </c>
      <c r="G49" s="1652">
        <v>0</v>
      </c>
      <c r="H49" s="1647"/>
      <c r="I49" s="1647"/>
    </row>
    <row r="50" spans="1:9" ht="13.5" hidden="1" customHeight="1" x14ac:dyDescent="0.2">
      <c r="A50" s="1581"/>
      <c r="B50" s="1653" t="s">
        <v>1916</v>
      </c>
      <c r="C50" s="1655">
        <v>0</v>
      </c>
      <c r="D50" s="1652">
        <v>0</v>
      </c>
      <c r="E50" s="1652">
        <v>0</v>
      </c>
      <c r="F50" s="1652">
        <v>0</v>
      </c>
      <c r="G50" s="1652">
        <v>0</v>
      </c>
      <c r="H50" s="1647"/>
      <c r="I50" s="1647"/>
    </row>
    <row r="51" spans="1:9" ht="13.5" hidden="1" customHeight="1" x14ac:dyDescent="0.2">
      <c r="A51" s="1581"/>
      <c r="B51" s="1658" t="s">
        <v>1772</v>
      </c>
      <c r="C51" s="1599">
        <v>0</v>
      </c>
      <c r="D51" s="1652">
        <v>0</v>
      </c>
      <c r="E51" s="1652">
        <v>0</v>
      </c>
      <c r="F51" s="1652">
        <v>0</v>
      </c>
      <c r="G51" s="1652">
        <v>0</v>
      </c>
      <c r="H51" s="1647"/>
      <c r="I51" s="1647"/>
    </row>
    <row r="52" spans="1:9" ht="13.5" hidden="1" customHeight="1" x14ac:dyDescent="0.2">
      <c r="A52" s="1581"/>
      <c r="B52" s="1594" t="s">
        <v>1917</v>
      </c>
      <c r="C52" s="1655">
        <v>0</v>
      </c>
      <c r="D52" s="1652">
        <v>0</v>
      </c>
      <c r="E52" s="1652">
        <v>0</v>
      </c>
      <c r="F52" s="1652">
        <v>0</v>
      </c>
      <c r="G52" s="1652">
        <v>0</v>
      </c>
      <c r="H52" s="1647"/>
      <c r="I52" s="1647"/>
    </row>
    <row r="53" spans="1:9" ht="13.5" hidden="1" customHeight="1" x14ac:dyDescent="0.2">
      <c r="A53" s="1581"/>
      <c r="B53" s="1653" t="s">
        <v>1918</v>
      </c>
      <c r="C53" s="1655">
        <v>0</v>
      </c>
      <c r="D53" s="1652">
        <v>0</v>
      </c>
      <c r="E53" s="1652">
        <v>0</v>
      </c>
      <c r="F53" s="1652">
        <v>0</v>
      </c>
      <c r="G53" s="1652">
        <v>0</v>
      </c>
      <c r="H53" s="1647"/>
      <c r="I53" s="1647"/>
    </row>
    <row r="54" spans="1:9" ht="13.5" customHeight="1" x14ac:dyDescent="0.2">
      <c r="A54" s="1581" t="s">
        <v>1919</v>
      </c>
      <c r="B54" s="1653" t="s">
        <v>1920</v>
      </c>
      <c r="C54" s="1655">
        <v>0</v>
      </c>
      <c r="D54" s="1652">
        <v>1264</v>
      </c>
      <c r="E54" s="1652">
        <v>1264</v>
      </c>
      <c r="F54" s="1652">
        <v>1263.6500000000001</v>
      </c>
      <c r="G54" s="1652">
        <v>0</v>
      </c>
      <c r="H54" s="1647"/>
      <c r="I54" s="1647"/>
    </row>
    <row r="55" spans="1:9" ht="13.5" hidden="1" customHeight="1" x14ac:dyDescent="0.2">
      <c r="A55" s="1581"/>
      <c r="B55" s="1653" t="s">
        <v>1921</v>
      </c>
      <c r="C55" s="1655">
        <v>0</v>
      </c>
      <c r="D55" s="1652">
        <v>0</v>
      </c>
      <c r="E55" s="1652">
        <v>0</v>
      </c>
      <c r="F55" s="1652">
        <v>0</v>
      </c>
      <c r="G55" s="1652">
        <v>0</v>
      </c>
      <c r="H55" s="1647"/>
      <c r="I55" s="1647"/>
    </row>
    <row r="56" spans="1:9" ht="13.5" hidden="1" customHeight="1" x14ac:dyDescent="0.2">
      <c r="A56" s="1581"/>
      <c r="B56" s="1653" t="s">
        <v>1922</v>
      </c>
      <c r="C56" s="1655">
        <v>0</v>
      </c>
      <c r="D56" s="1652">
        <v>0</v>
      </c>
      <c r="E56" s="1652">
        <v>0</v>
      </c>
      <c r="F56" s="1652">
        <v>0</v>
      </c>
      <c r="G56" s="1652">
        <v>0</v>
      </c>
      <c r="H56" s="1647"/>
      <c r="I56" s="1647"/>
    </row>
    <row r="57" spans="1:9" ht="13.5" hidden="1" customHeight="1" x14ac:dyDescent="0.2">
      <c r="A57" s="1581"/>
      <c r="B57" s="1653" t="s">
        <v>1923</v>
      </c>
      <c r="C57" s="1655">
        <v>0</v>
      </c>
      <c r="D57" s="1652">
        <v>0</v>
      </c>
      <c r="E57" s="1652">
        <v>0</v>
      </c>
      <c r="F57" s="1652">
        <v>0</v>
      </c>
      <c r="G57" s="1652">
        <v>0</v>
      </c>
      <c r="H57" s="1647"/>
      <c r="I57" s="1647"/>
    </row>
    <row r="58" spans="1:9" ht="13.5" hidden="1" customHeight="1" x14ac:dyDescent="0.2">
      <c r="A58" s="1581"/>
      <c r="B58" s="1653" t="s">
        <v>1924</v>
      </c>
      <c r="C58" s="1655">
        <v>0</v>
      </c>
      <c r="D58" s="1652">
        <v>0</v>
      </c>
      <c r="E58" s="1652">
        <v>0</v>
      </c>
      <c r="F58" s="1652">
        <v>0</v>
      </c>
      <c r="G58" s="1652">
        <v>0</v>
      </c>
      <c r="H58" s="1647"/>
      <c r="I58" s="1647"/>
    </row>
    <row r="59" spans="1:9" ht="13.5" hidden="1" customHeight="1" x14ac:dyDescent="0.2">
      <c r="A59" s="1581"/>
      <c r="B59" s="1659" t="s">
        <v>1925</v>
      </c>
      <c r="C59" s="1599">
        <v>0</v>
      </c>
      <c r="D59" s="1652">
        <v>0</v>
      </c>
      <c r="E59" s="1652">
        <v>0</v>
      </c>
      <c r="F59" s="1652">
        <v>0</v>
      </c>
      <c r="G59" s="1652">
        <v>0</v>
      </c>
      <c r="H59" s="1647"/>
      <c r="I59" s="1647"/>
    </row>
    <row r="60" spans="1:9" ht="13.5" hidden="1" customHeight="1" x14ac:dyDescent="0.2">
      <c r="A60" s="1581"/>
      <c r="B60" s="1653" t="s">
        <v>1926</v>
      </c>
      <c r="C60" s="1655">
        <v>0</v>
      </c>
      <c r="D60" s="1652">
        <v>0</v>
      </c>
      <c r="E60" s="1652">
        <v>0</v>
      </c>
      <c r="F60" s="1652">
        <v>0</v>
      </c>
      <c r="G60" s="1652">
        <v>0</v>
      </c>
      <c r="H60" s="1647"/>
      <c r="I60" s="1647"/>
    </row>
    <row r="61" spans="1:9" ht="13.5" hidden="1" customHeight="1" x14ac:dyDescent="0.2">
      <c r="A61" s="1581"/>
      <c r="B61" s="1653" t="s">
        <v>1927</v>
      </c>
      <c r="C61" s="1655"/>
      <c r="D61" s="1652"/>
      <c r="E61" s="1652"/>
      <c r="F61" s="1652"/>
      <c r="G61" s="1652"/>
      <c r="H61" s="1647"/>
      <c r="I61" s="1647"/>
    </row>
    <row r="62" spans="1:9" ht="13.5" hidden="1" customHeight="1" x14ac:dyDescent="0.2">
      <c r="A62" s="1581"/>
      <c r="B62" s="1653" t="s">
        <v>1928</v>
      </c>
      <c r="C62" s="1655">
        <v>0</v>
      </c>
      <c r="D62" s="1652">
        <v>0</v>
      </c>
      <c r="E62" s="1652">
        <v>0</v>
      </c>
      <c r="F62" s="1652">
        <v>0</v>
      </c>
      <c r="G62" s="1652">
        <v>0</v>
      </c>
      <c r="H62" s="1647"/>
      <c r="I62" s="1647"/>
    </row>
    <row r="63" spans="1:9" ht="13.5" hidden="1" customHeight="1" x14ac:dyDescent="0.2">
      <c r="A63" s="1660"/>
      <c r="B63" s="1659" t="s">
        <v>1929</v>
      </c>
      <c r="C63" s="1599">
        <v>0</v>
      </c>
      <c r="D63" s="1652">
        <v>0</v>
      </c>
      <c r="E63" s="1652">
        <v>0</v>
      </c>
      <c r="F63" s="1652">
        <v>0</v>
      </c>
      <c r="G63" s="1652">
        <v>0</v>
      </c>
      <c r="H63" s="1647"/>
      <c r="I63" s="1647"/>
    </row>
    <row r="64" spans="1:9" ht="13.5" hidden="1" customHeight="1" x14ac:dyDescent="0.2">
      <c r="A64" s="1581"/>
      <c r="B64" s="1653" t="s">
        <v>1930</v>
      </c>
      <c r="C64" s="1599">
        <v>0</v>
      </c>
      <c r="D64" s="1652">
        <v>0</v>
      </c>
      <c r="E64" s="1652">
        <v>0</v>
      </c>
      <c r="F64" s="1652">
        <v>0</v>
      </c>
      <c r="G64" s="1652">
        <v>0</v>
      </c>
      <c r="H64" s="1647"/>
      <c r="I64" s="1647"/>
    </row>
    <row r="65" spans="1:9" ht="13.5" hidden="1" customHeight="1" x14ac:dyDescent="0.2">
      <c r="A65" s="1660"/>
      <c r="B65" s="1594" t="s">
        <v>1931</v>
      </c>
      <c r="C65" s="1599">
        <v>0</v>
      </c>
      <c r="D65" s="1652">
        <v>0</v>
      </c>
      <c r="E65" s="1652">
        <v>0</v>
      </c>
      <c r="F65" s="1652">
        <v>0</v>
      </c>
      <c r="G65" s="1652">
        <v>0</v>
      </c>
      <c r="H65" s="1647"/>
      <c r="I65" s="1647"/>
    </row>
    <row r="66" spans="1:9" ht="13.5" hidden="1" customHeight="1" x14ac:dyDescent="0.2">
      <c r="A66" s="1581"/>
      <c r="B66" s="1653" t="s">
        <v>1932</v>
      </c>
      <c r="C66" s="1599">
        <v>0</v>
      </c>
      <c r="D66" s="1652">
        <v>0</v>
      </c>
      <c r="E66" s="1652">
        <v>0</v>
      </c>
      <c r="F66" s="1652">
        <v>0</v>
      </c>
      <c r="G66" s="1652">
        <v>0</v>
      </c>
      <c r="H66" s="1647"/>
      <c r="I66" s="1647"/>
    </row>
    <row r="67" spans="1:9" ht="13.5" hidden="1" customHeight="1" x14ac:dyDescent="0.2">
      <c r="A67" s="1581"/>
      <c r="B67" s="1659" t="s">
        <v>1933</v>
      </c>
      <c r="C67" s="1599">
        <v>0</v>
      </c>
      <c r="D67" s="1652">
        <v>0</v>
      </c>
      <c r="E67" s="1652">
        <v>0</v>
      </c>
      <c r="F67" s="1652">
        <v>0</v>
      </c>
      <c r="G67" s="1652">
        <v>0</v>
      </c>
      <c r="H67" s="1647"/>
      <c r="I67" s="1647"/>
    </row>
    <row r="68" spans="1:9" ht="13.5" hidden="1" customHeight="1" x14ac:dyDescent="0.2">
      <c r="A68" s="1660"/>
      <c r="B68" s="1594" t="s">
        <v>1934</v>
      </c>
      <c r="C68" s="1599">
        <v>0</v>
      </c>
      <c r="D68" s="1652">
        <v>0</v>
      </c>
      <c r="E68" s="1652">
        <v>0</v>
      </c>
      <c r="F68" s="1652">
        <v>0</v>
      </c>
      <c r="G68" s="1652">
        <v>0</v>
      </c>
      <c r="H68" s="1647"/>
      <c r="I68" s="1647"/>
    </row>
    <row r="69" spans="1:9" ht="13.5" hidden="1" customHeight="1" x14ac:dyDescent="0.2">
      <c r="A69" s="1581"/>
      <c r="B69" s="1594" t="s">
        <v>1935</v>
      </c>
      <c r="C69" s="1599">
        <v>0</v>
      </c>
      <c r="D69" s="1652">
        <v>0</v>
      </c>
      <c r="E69" s="1652">
        <v>0</v>
      </c>
      <c r="F69" s="1652">
        <v>0</v>
      </c>
      <c r="G69" s="1652">
        <v>0</v>
      </c>
      <c r="H69" s="1647"/>
      <c r="I69" s="1647"/>
    </row>
    <row r="70" spans="1:9" ht="12.75" hidden="1" customHeight="1" x14ac:dyDescent="0.2">
      <c r="A70" s="1581"/>
      <c r="B70" s="1653" t="s">
        <v>1936</v>
      </c>
      <c r="C70" s="1655">
        <v>0</v>
      </c>
      <c r="D70" s="1652">
        <v>0</v>
      </c>
      <c r="E70" s="1652">
        <v>0</v>
      </c>
      <c r="F70" s="1652">
        <v>0</v>
      </c>
      <c r="G70" s="1652">
        <v>0</v>
      </c>
      <c r="H70" s="1647"/>
      <c r="I70" s="1647"/>
    </row>
    <row r="71" spans="1:9" ht="12.75" hidden="1" customHeight="1" x14ac:dyDescent="0.2">
      <c r="A71" s="1581"/>
      <c r="B71" s="1653" t="s">
        <v>1937</v>
      </c>
      <c r="C71" s="1599">
        <v>0</v>
      </c>
      <c r="D71" s="1652">
        <v>0</v>
      </c>
      <c r="E71" s="1652">
        <v>0</v>
      </c>
      <c r="F71" s="1652">
        <v>0</v>
      </c>
      <c r="G71" s="1652">
        <v>0</v>
      </c>
      <c r="H71" s="1647"/>
      <c r="I71" s="1647"/>
    </row>
    <row r="72" spans="1:9" ht="12.75" hidden="1" customHeight="1" x14ac:dyDescent="0.2">
      <c r="A72" s="1581"/>
      <c r="B72" s="1594" t="s">
        <v>1938</v>
      </c>
      <c r="C72" s="1599">
        <v>0</v>
      </c>
      <c r="D72" s="1652">
        <v>0</v>
      </c>
      <c r="E72" s="1652">
        <v>0</v>
      </c>
      <c r="F72" s="1652">
        <v>0</v>
      </c>
      <c r="G72" s="1652">
        <v>0</v>
      </c>
      <c r="H72" s="1647"/>
      <c r="I72" s="1647"/>
    </row>
    <row r="73" spans="1:9" ht="12.75" hidden="1" customHeight="1" x14ac:dyDescent="0.2">
      <c r="A73" s="1581"/>
      <c r="B73" s="1341" t="s">
        <v>1939</v>
      </c>
      <c r="C73" s="1599">
        <v>0</v>
      </c>
      <c r="D73" s="1652">
        <v>0</v>
      </c>
      <c r="E73" s="1652">
        <v>0</v>
      </c>
      <c r="F73" s="1652">
        <v>0</v>
      </c>
      <c r="G73" s="1652">
        <v>0</v>
      </c>
      <c r="H73" s="1647"/>
      <c r="I73" s="1647"/>
    </row>
    <row r="74" spans="1:9" ht="8.1" customHeight="1" x14ac:dyDescent="0.2">
      <c r="A74" s="1581"/>
      <c r="B74" s="1653"/>
      <c r="C74" s="1655"/>
      <c r="D74" s="1652"/>
      <c r="E74" s="1652"/>
      <c r="F74" s="1652"/>
      <c r="G74" s="1652"/>
      <c r="H74" s="1647"/>
      <c r="I74" s="1647"/>
    </row>
    <row r="75" spans="1:9" ht="13.5" customHeight="1" x14ac:dyDescent="0.25">
      <c r="A75" s="1581"/>
      <c r="B75" s="1593" t="s">
        <v>1773</v>
      </c>
      <c r="C75" s="1661">
        <v>2571981</v>
      </c>
      <c r="D75" s="1662">
        <v>3684597</v>
      </c>
      <c r="E75" s="1662">
        <v>3659954.3859999999</v>
      </c>
      <c r="F75" s="1662">
        <v>889489.54300000006</v>
      </c>
      <c r="G75" s="1662">
        <v>495967.79599999997</v>
      </c>
      <c r="H75" s="1647"/>
      <c r="I75" s="1647"/>
    </row>
    <row r="76" spans="1:9" ht="8.1" customHeight="1" x14ac:dyDescent="0.25">
      <c r="A76" s="1581"/>
      <c r="B76" s="1593"/>
      <c r="C76" s="1661"/>
      <c r="D76" s="1662"/>
      <c r="E76" s="1662"/>
      <c r="F76" s="1662"/>
      <c r="G76" s="1662"/>
      <c r="H76" s="1647"/>
      <c r="I76" s="1647"/>
    </row>
    <row r="77" spans="1:9" ht="13.5" customHeight="1" x14ac:dyDescent="0.25">
      <c r="A77" s="1592">
        <v>2</v>
      </c>
      <c r="B77" s="1593" t="s">
        <v>1774</v>
      </c>
      <c r="C77" s="1663"/>
      <c r="D77" s="1663"/>
      <c r="E77" s="1663"/>
      <c r="F77" s="1663"/>
      <c r="G77" s="1663"/>
      <c r="H77" s="1647"/>
      <c r="I77" s="1647"/>
    </row>
    <row r="78" spans="1:9" ht="8.1" customHeight="1" x14ac:dyDescent="0.25">
      <c r="A78" s="1581"/>
      <c r="B78" s="1593"/>
      <c r="C78" s="1663"/>
      <c r="D78" s="1663"/>
      <c r="E78" s="1663"/>
      <c r="F78" s="1663"/>
      <c r="G78" s="1663"/>
      <c r="H78" s="1647"/>
      <c r="I78" s="1647"/>
    </row>
    <row r="79" spans="1:9" ht="12.75" customHeight="1" x14ac:dyDescent="0.2">
      <c r="A79" s="1581" t="s">
        <v>1767</v>
      </c>
      <c r="B79" s="1594" t="s">
        <v>1940</v>
      </c>
      <c r="C79" s="1630">
        <v>9191</v>
      </c>
      <c r="D79" s="1652">
        <v>9191</v>
      </c>
      <c r="E79" s="1652">
        <v>9191</v>
      </c>
      <c r="F79" s="1652">
        <v>0</v>
      </c>
      <c r="G79" s="1652">
        <v>0</v>
      </c>
      <c r="H79" s="1647"/>
      <c r="I79" s="1647"/>
    </row>
    <row r="80" spans="1:9" ht="12.75" customHeight="1" x14ac:dyDescent="0.2">
      <c r="A80" s="1581" t="s">
        <v>1769</v>
      </c>
      <c r="B80" s="1594" t="s">
        <v>1941</v>
      </c>
      <c r="C80" s="1630">
        <v>878</v>
      </c>
      <c r="D80" s="1652">
        <v>878</v>
      </c>
      <c r="E80" s="1652">
        <v>878</v>
      </c>
      <c r="F80" s="1652">
        <v>0</v>
      </c>
      <c r="G80" s="1652">
        <v>508.99099999999999</v>
      </c>
      <c r="H80" s="1647"/>
      <c r="I80" s="1647"/>
    </row>
    <row r="81" spans="1:9" ht="12.75" customHeight="1" x14ac:dyDescent="0.2">
      <c r="A81" s="1581" t="s">
        <v>1771</v>
      </c>
      <c r="B81" s="1594" t="s">
        <v>938</v>
      </c>
      <c r="C81" s="1630">
        <v>1270</v>
      </c>
      <c r="D81" s="1652">
        <v>1270</v>
      </c>
      <c r="E81" s="1652">
        <v>1270</v>
      </c>
      <c r="F81" s="1652">
        <v>0</v>
      </c>
      <c r="G81" s="1652">
        <v>0</v>
      </c>
      <c r="H81" s="1647"/>
      <c r="I81" s="1647"/>
    </row>
    <row r="82" spans="1:9" ht="12.75" hidden="1" customHeight="1" x14ac:dyDescent="0.2">
      <c r="A82" s="1581"/>
      <c r="B82" s="1594" t="s">
        <v>1942</v>
      </c>
      <c r="C82" s="1630">
        <v>0</v>
      </c>
      <c r="D82" s="1652">
        <v>0</v>
      </c>
      <c r="E82" s="1652">
        <v>0</v>
      </c>
      <c r="F82" s="1652">
        <v>0</v>
      </c>
      <c r="G82" s="1652">
        <v>0</v>
      </c>
      <c r="H82" s="1647"/>
      <c r="I82" s="1647"/>
    </row>
    <row r="83" spans="1:9" ht="12.75" hidden="1" customHeight="1" x14ac:dyDescent="0.2">
      <c r="A83" s="1581"/>
      <c r="B83" s="1594" t="s">
        <v>1943</v>
      </c>
      <c r="C83" s="1630">
        <v>0</v>
      </c>
      <c r="D83" s="1652">
        <v>0</v>
      </c>
      <c r="E83" s="1652">
        <v>0</v>
      </c>
      <c r="F83" s="1652">
        <v>0</v>
      </c>
      <c r="G83" s="1652">
        <v>0</v>
      </c>
      <c r="H83" s="1647"/>
      <c r="I83" s="1647"/>
    </row>
    <row r="84" spans="1:9" ht="12.75" hidden="1" customHeight="1" x14ac:dyDescent="0.2">
      <c r="A84" s="1581"/>
      <c r="B84" s="1594" t="s">
        <v>1944</v>
      </c>
      <c r="C84" s="1630">
        <v>0</v>
      </c>
      <c r="D84" s="1652">
        <v>0</v>
      </c>
      <c r="E84" s="1652">
        <v>0</v>
      </c>
      <c r="F84" s="1652">
        <v>0</v>
      </c>
      <c r="G84" s="1652">
        <v>0</v>
      </c>
      <c r="H84" s="1647"/>
      <c r="I84" s="1647"/>
    </row>
    <row r="85" spans="1:9" ht="12.75" hidden="1" customHeight="1" x14ac:dyDescent="0.2">
      <c r="A85" s="1581"/>
      <c r="B85" s="1594" t="s">
        <v>205</v>
      </c>
      <c r="C85" s="1630">
        <v>0</v>
      </c>
      <c r="D85" s="1652">
        <v>0</v>
      </c>
      <c r="E85" s="1652">
        <v>0</v>
      </c>
      <c r="F85" s="1652">
        <v>0</v>
      </c>
      <c r="G85" s="1652">
        <v>0</v>
      </c>
      <c r="H85" s="1647"/>
      <c r="I85" s="1647"/>
    </row>
    <row r="86" spans="1:9" ht="12.75" hidden="1" customHeight="1" x14ac:dyDescent="0.2">
      <c r="A86" s="1581"/>
      <c r="B86" s="1594" t="s">
        <v>1945</v>
      </c>
      <c r="C86" s="1630">
        <v>0</v>
      </c>
      <c r="D86" s="1652">
        <v>0</v>
      </c>
      <c r="E86" s="1652">
        <v>0</v>
      </c>
      <c r="F86" s="1652">
        <v>0</v>
      </c>
      <c r="G86" s="1652">
        <v>0</v>
      </c>
      <c r="H86" s="1647"/>
      <c r="I86" s="1647"/>
    </row>
    <row r="87" spans="1:9" ht="12.75" hidden="1" customHeight="1" x14ac:dyDescent="0.2">
      <c r="A87" s="1581"/>
      <c r="B87" s="1594" t="s">
        <v>1946</v>
      </c>
      <c r="C87" s="1630">
        <v>0</v>
      </c>
      <c r="D87" s="1652">
        <v>0</v>
      </c>
      <c r="E87" s="1652">
        <v>0</v>
      </c>
      <c r="F87" s="1652">
        <v>0</v>
      </c>
      <c r="G87" s="1652">
        <v>0</v>
      </c>
      <c r="H87" s="1647"/>
      <c r="I87" s="1647"/>
    </row>
    <row r="88" spans="1:9" ht="12.75" hidden="1" customHeight="1" x14ac:dyDescent="0.2">
      <c r="A88" s="1581"/>
      <c r="B88" s="1594" t="s">
        <v>1947</v>
      </c>
      <c r="C88" s="1630">
        <v>0</v>
      </c>
      <c r="D88" s="1652">
        <v>0</v>
      </c>
      <c r="E88" s="1652">
        <v>0</v>
      </c>
      <c r="F88" s="1652">
        <v>0</v>
      </c>
      <c r="G88" s="1652">
        <v>0</v>
      </c>
      <c r="H88" s="1647"/>
      <c r="I88" s="1647"/>
    </row>
    <row r="89" spans="1:9" ht="8.1" customHeight="1" x14ac:dyDescent="0.25">
      <c r="A89" s="1581"/>
      <c r="B89" s="1593"/>
      <c r="C89" s="1663"/>
      <c r="D89" s="1663"/>
      <c r="E89" s="1663"/>
      <c r="F89" s="1663"/>
      <c r="G89" s="1663"/>
      <c r="H89" s="1647"/>
      <c r="I89" s="1647"/>
    </row>
    <row r="90" spans="1:9" ht="13.5" customHeight="1" x14ac:dyDescent="0.25">
      <c r="A90" s="1581"/>
      <c r="B90" s="1593" t="s">
        <v>1776</v>
      </c>
      <c r="C90" s="1663">
        <v>11339</v>
      </c>
      <c r="D90" s="1663">
        <v>11339</v>
      </c>
      <c r="E90" s="1663">
        <v>11339</v>
      </c>
      <c r="F90" s="1663">
        <v>0</v>
      </c>
      <c r="G90" s="1663">
        <v>508.99099999999999</v>
      </c>
      <c r="H90" s="1647"/>
      <c r="I90" s="1647"/>
    </row>
    <row r="91" spans="1:9" ht="6" customHeight="1" x14ac:dyDescent="0.25">
      <c r="A91" s="1581"/>
      <c r="B91" s="1593"/>
      <c r="C91" s="1663"/>
      <c r="D91" s="1663"/>
      <c r="E91" s="1663"/>
      <c r="F91" s="1663"/>
      <c r="G91" s="1663"/>
      <c r="H91" s="1647"/>
      <c r="I91" s="1647"/>
    </row>
    <row r="92" spans="1:9" ht="12.75" customHeight="1" x14ac:dyDescent="0.25">
      <c r="A92" s="1592">
        <v>3</v>
      </c>
      <c r="B92" s="1593" t="s">
        <v>1777</v>
      </c>
      <c r="C92" s="1663"/>
      <c r="D92" s="1663"/>
      <c r="E92" s="1663"/>
      <c r="F92" s="1663"/>
      <c r="G92" s="1663"/>
      <c r="H92" s="1647"/>
      <c r="I92" s="1647"/>
    </row>
    <row r="93" spans="1:9" ht="6" customHeight="1" x14ac:dyDescent="0.25">
      <c r="A93" s="1592"/>
      <c r="B93" s="1593"/>
      <c r="C93" s="1663"/>
      <c r="D93" s="1663"/>
      <c r="E93" s="1663"/>
      <c r="F93" s="1663"/>
      <c r="G93" s="1663"/>
      <c r="H93" s="1647"/>
      <c r="I93" s="1647"/>
    </row>
    <row r="94" spans="1:9" ht="12.75" customHeight="1" x14ac:dyDescent="0.2">
      <c r="A94" s="1581" t="s">
        <v>1767</v>
      </c>
      <c r="B94" s="1341" t="s">
        <v>1948</v>
      </c>
      <c r="C94" s="1599">
        <v>5000</v>
      </c>
      <c r="D94" s="1652">
        <v>5000</v>
      </c>
      <c r="E94" s="1652">
        <v>5000</v>
      </c>
      <c r="F94" s="1652">
        <v>0</v>
      </c>
      <c r="G94" s="1652">
        <v>0</v>
      </c>
      <c r="H94" s="1647"/>
      <c r="I94" s="1647"/>
    </row>
    <row r="95" spans="1:9" ht="12.75" hidden="1" customHeight="1" x14ac:dyDescent="0.2">
      <c r="A95" s="1581"/>
      <c r="B95" s="1664" t="s">
        <v>1949</v>
      </c>
      <c r="C95" s="1599">
        <v>0</v>
      </c>
      <c r="D95" s="1652">
        <v>0</v>
      </c>
      <c r="E95" s="1652">
        <v>0</v>
      </c>
      <c r="F95" s="1652">
        <v>0</v>
      </c>
      <c r="G95" s="1652">
        <v>0</v>
      </c>
      <c r="H95" s="1647"/>
      <c r="I95" s="1647"/>
    </row>
    <row r="96" spans="1:9" ht="12.75" hidden="1" customHeight="1" x14ac:dyDescent="0.2">
      <c r="A96" s="1581"/>
      <c r="B96" s="1341" t="s">
        <v>1950</v>
      </c>
      <c r="C96" s="1599">
        <v>0</v>
      </c>
      <c r="D96" s="1652">
        <v>0</v>
      </c>
      <c r="E96" s="1652">
        <v>0</v>
      </c>
      <c r="F96" s="1652">
        <v>0</v>
      </c>
      <c r="G96" s="1652">
        <v>0</v>
      </c>
      <c r="H96" s="1647"/>
      <c r="I96" s="1647"/>
    </row>
    <row r="97" spans="1:9" ht="8.1" customHeight="1" x14ac:dyDescent="0.25">
      <c r="A97" s="1581"/>
      <c r="B97" s="1593"/>
      <c r="C97" s="1663"/>
      <c r="D97" s="1663"/>
      <c r="E97" s="1663"/>
      <c r="F97" s="1663"/>
      <c r="G97" s="1663"/>
      <c r="H97" s="1647"/>
      <c r="I97" s="1647"/>
    </row>
    <row r="98" spans="1:9" ht="12.75" customHeight="1" x14ac:dyDescent="0.25">
      <c r="A98" s="1581"/>
      <c r="B98" s="1593" t="s">
        <v>1951</v>
      </c>
      <c r="C98" s="1663">
        <v>5000</v>
      </c>
      <c r="D98" s="1663">
        <v>5000</v>
      </c>
      <c r="E98" s="1663">
        <v>5000</v>
      </c>
      <c r="F98" s="1663">
        <v>0</v>
      </c>
      <c r="G98" s="1663">
        <v>0</v>
      </c>
      <c r="H98" s="1647"/>
      <c r="I98" s="1647"/>
    </row>
    <row r="99" spans="1:9" ht="8.1" customHeight="1" x14ac:dyDescent="0.25">
      <c r="A99" s="1581"/>
      <c r="B99" s="1593"/>
      <c r="C99" s="1663"/>
      <c r="D99" s="1663"/>
      <c r="E99" s="1663"/>
      <c r="F99" s="1663"/>
      <c r="G99" s="1663"/>
      <c r="H99" s="1647"/>
      <c r="I99" s="1647"/>
    </row>
    <row r="100" spans="1:9" ht="12.75" customHeight="1" x14ac:dyDescent="0.25">
      <c r="A100" s="1592">
        <v>4</v>
      </c>
      <c r="B100" s="1593" t="s">
        <v>1778</v>
      </c>
      <c r="C100" s="1663"/>
      <c r="D100" s="1663"/>
      <c r="E100" s="1663"/>
      <c r="F100" s="1663"/>
      <c r="G100" s="1663"/>
      <c r="H100" s="1647"/>
      <c r="I100" s="1647"/>
    </row>
    <row r="101" spans="1:9" ht="6" customHeight="1" x14ac:dyDescent="0.25">
      <c r="A101" s="1581"/>
      <c r="B101" s="1593"/>
      <c r="C101" s="1663"/>
      <c r="D101" s="1663"/>
      <c r="E101" s="1663"/>
      <c r="F101" s="1663"/>
      <c r="G101" s="1663"/>
      <c r="H101" s="1647"/>
      <c r="I101" s="1647"/>
    </row>
    <row r="102" spans="1:9" ht="12.75" customHeight="1" x14ac:dyDescent="0.25">
      <c r="A102" s="1592">
        <v>5</v>
      </c>
      <c r="B102" s="1593" t="s">
        <v>1779</v>
      </c>
      <c r="C102" s="1663"/>
      <c r="D102" s="1663"/>
      <c r="E102" s="1663"/>
      <c r="F102" s="1663"/>
      <c r="G102" s="1663"/>
      <c r="H102" s="1647"/>
      <c r="I102" s="1647"/>
    </row>
    <row r="103" spans="1:9" ht="6.75" customHeight="1" x14ac:dyDescent="0.25">
      <c r="A103" s="1581"/>
      <c r="B103" s="1593"/>
      <c r="C103" s="1663"/>
      <c r="D103" s="1663"/>
      <c r="E103" s="1663"/>
      <c r="F103" s="1663"/>
      <c r="G103" s="1663"/>
      <c r="H103" s="1647"/>
      <c r="I103" s="1647"/>
    </row>
    <row r="104" spans="1:9" ht="5.25" customHeight="1" thickBot="1" x14ac:dyDescent="0.3">
      <c r="A104" s="1665"/>
      <c r="B104" s="1666"/>
      <c r="C104" s="1667"/>
      <c r="D104" s="1667"/>
      <c r="E104" s="1667"/>
      <c r="F104" s="1667"/>
      <c r="G104" s="1667"/>
      <c r="H104" s="1647"/>
      <c r="I104" s="1647"/>
    </row>
    <row r="105" spans="1:9" ht="12.75" customHeight="1" x14ac:dyDescent="0.25">
      <c r="A105" s="1581"/>
      <c r="B105" s="1593"/>
      <c r="C105" s="1663"/>
      <c r="D105" s="1663"/>
      <c r="E105" s="1663"/>
      <c r="F105" s="1663"/>
      <c r="G105" s="1663"/>
      <c r="H105" s="1647"/>
      <c r="I105" s="1647"/>
    </row>
    <row r="106" spans="1:9" ht="12.75" customHeight="1" x14ac:dyDescent="0.25">
      <c r="A106" s="1592">
        <v>6</v>
      </c>
      <c r="B106" s="1593" t="s">
        <v>1780</v>
      </c>
      <c r="C106" s="1663"/>
      <c r="D106" s="1663"/>
      <c r="E106" s="1663"/>
      <c r="F106" s="1663"/>
      <c r="G106" s="1663"/>
      <c r="H106" s="1647"/>
      <c r="I106" s="1647"/>
    </row>
    <row r="107" spans="1:9" ht="8.1" customHeight="1" x14ac:dyDescent="0.25">
      <c r="A107" s="1581"/>
      <c r="B107" s="1593"/>
      <c r="C107" s="1663"/>
      <c r="D107" s="1663"/>
      <c r="E107" s="1663"/>
      <c r="F107" s="1663"/>
      <c r="G107" s="1663"/>
      <c r="H107" s="1647"/>
      <c r="I107" s="1647"/>
    </row>
    <row r="108" spans="1:9" ht="12.75" customHeight="1" x14ac:dyDescent="0.2">
      <c r="A108" s="1581" t="s">
        <v>1767</v>
      </c>
      <c r="B108" s="1594" t="s">
        <v>1952</v>
      </c>
      <c r="C108" s="1630">
        <v>1270</v>
      </c>
      <c r="D108" s="1652">
        <v>1270</v>
      </c>
      <c r="E108" s="1652">
        <v>1270</v>
      </c>
      <c r="F108" s="1652">
        <v>0</v>
      </c>
      <c r="G108" s="1652">
        <v>0</v>
      </c>
      <c r="H108" s="1647"/>
      <c r="I108" s="1647"/>
    </row>
    <row r="109" spans="1:9" ht="12.75" customHeight="1" x14ac:dyDescent="0.2">
      <c r="A109" s="1581" t="s">
        <v>1769</v>
      </c>
      <c r="B109" s="1594" t="s">
        <v>1953</v>
      </c>
      <c r="C109" s="1630">
        <v>495000</v>
      </c>
      <c r="D109" s="1652">
        <v>331712</v>
      </c>
      <c r="E109" s="1652">
        <v>331716</v>
      </c>
      <c r="F109" s="1652">
        <v>210872.54300000001</v>
      </c>
      <c r="G109" s="1652">
        <v>3.93</v>
      </c>
      <c r="H109" s="1647"/>
      <c r="I109" s="1647"/>
    </row>
    <row r="110" spans="1:9" ht="12.75" hidden="1" customHeight="1" x14ac:dyDescent="0.2">
      <c r="A110" s="1581"/>
      <c r="B110" s="1594" t="s">
        <v>1954</v>
      </c>
      <c r="C110" s="1630">
        <v>0</v>
      </c>
      <c r="D110" s="1652">
        <v>0</v>
      </c>
      <c r="E110" s="1652">
        <v>0</v>
      </c>
      <c r="F110" s="1652">
        <v>0</v>
      </c>
      <c r="G110" s="1652">
        <v>0</v>
      </c>
      <c r="H110" s="1647"/>
      <c r="I110" s="1647"/>
    </row>
    <row r="111" spans="1:9" ht="12.75" hidden="1" customHeight="1" x14ac:dyDescent="0.2">
      <c r="A111" s="1581"/>
      <c r="B111" s="1594" t="s">
        <v>1955</v>
      </c>
      <c r="C111" s="1630">
        <v>0</v>
      </c>
      <c r="D111" s="1652">
        <v>0</v>
      </c>
      <c r="E111" s="1652">
        <v>0</v>
      </c>
      <c r="F111" s="1652">
        <v>0</v>
      </c>
      <c r="G111" s="1652">
        <v>0</v>
      </c>
      <c r="H111" s="1647"/>
      <c r="I111" s="1647"/>
    </row>
    <row r="112" spans="1:9" ht="8.1" customHeight="1" x14ac:dyDescent="0.2">
      <c r="A112" s="1581"/>
      <c r="B112" s="1594"/>
      <c r="C112" s="1630"/>
      <c r="D112" s="1652"/>
      <c r="E112" s="1652"/>
      <c r="F112" s="1652"/>
      <c r="G112" s="1652"/>
      <c r="H112" s="1647"/>
      <c r="I112" s="1647"/>
    </row>
    <row r="113" spans="1:9" ht="12.75" customHeight="1" x14ac:dyDescent="0.25">
      <c r="A113" s="1581"/>
      <c r="B113" s="1593" t="s">
        <v>1784</v>
      </c>
      <c r="C113" s="1663">
        <v>496270</v>
      </c>
      <c r="D113" s="1663">
        <v>332982</v>
      </c>
      <c r="E113" s="1663">
        <v>332986</v>
      </c>
      <c r="F113" s="1663">
        <v>210872.54300000001</v>
      </c>
      <c r="G113" s="1663">
        <v>3.93</v>
      </c>
      <c r="H113" s="1647"/>
      <c r="I113" s="1647"/>
    </row>
    <row r="114" spans="1:9" ht="6" hidden="1" customHeight="1" thickBot="1" x14ac:dyDescent="0.3">
      <c r="A114" s="1638"/>
      <c r="B114" s="1668"/>
      <c r="C114" s="1669"/>
      <c r="D114" s="1669"/>
      <c r="E114" s="1669"/>
      <c r="F114" s="1669"/>
      <c r="G114" s="1669"/>
      <c r="H114" s="1647"/>
      <c r="I114" s="1647"/>
    </row>
    <row r="115" spans="1:9" ht="6" customHeight="1" x14ac:dyDescent="0.25">
      <c r="A115" s="1581"/>
      <c r="B115" s="1593"/>
      <c r="C115" s="1663"/>
      <c r="D115" s="1663"/>
      <c r="E115" s="1663"/>
      <c r="F115" s="1663"/>
      <c r="G115" s="1663"/>
      <c r="H115" s="1647"/>
      <c r="I115" s="1647"/>
    </row>
    <row r="116" spans="1:9" ht="12.75" customHeight="1" x14ac:dyDescent="0.25">
      <c r="A116" s="1592">
        <v>7</v>
      </c>
      <c r="B116" s="1593" t="s">
        <v>1785</v>
      </c>
      <c r="C116" s="1663"/>
      <c r="D116" s="1663"/>
      <c r="E116" s="1663"/>
      <c r="F116" s="1663"/>
      <c r="G116" s="1663"/>
      <c r="H116" s="1647"/>
      <c r="I116" s="1647"/>
    </row>
    <row r="117" spans="1:9" ht="8.1" customHeight="1" x14ac:dyDescent="0.25">
      <c r="A117" s="1581"/>
      <c r="B117" s="1593"/>
      <c r="C117" s="1663"/>
      <c r="D117" s="1663"/>
      <c r="E117" s="1663"/>
      <c r="F117" s="1663"/>
      <c r="G117" s="1663"/>
      <c r="H117" s="1647"/>
      <c r="I117" s="1647"/>
    </row>
    <row r="118" spans="1:9" ht="12.75" customHeight="1" x14ac:dyDescent="0.2">
      <c r="A118" s="1581" t="s">
        <v>1767</v>
      </c>
      <c r="B118" s="1670" t="s">
        <v>1956</v>
      </c>
      <c r="C118" s="1599">
        <v>1905</v>
      </c>
      <c r="D118" s="1652">
        <v>2425</v>
      </c>
      <c r="E118" s="1652">
        <v>2425</v>
      </c>
      <c r="F118" s="1652">
        <v>520.70000000000005</v>
      </c>
      <c r="G118" s="1652">
        <v>0</v>
      </c>
      <c r="H118" s="1647"/>
      <c r="I118" s="1647"/>
    </row>
    <row r="119" spans="1:9" ht="12.75" customHeight="1" x14ac:dyDescent="0.2">
      <c r="A119" s="1581" t="s">
        <v>1769</v>
      </c>
      <c r="B119" s="1671" t="s">
        <v>1957</v>
      </c>
      <c r="C119" s="1599">
        <v>44450</v>
      </c>
      <c r="D119" s="1652">
        <v>42421</v>
      </c>
      <c r="E119" s="1652">
        <v>43945</v>
      </c>
      <c r="F119" s="1652">
        <v>31837.866000000002</v>
      </c>
      <c r="G119" s="1652">
        <v>0</v>
      </c>
      <c r="H119" s="1647"/>
      <c r="I119" s="1647"/>
    </row>
    <row r="120" spans="1:9" ht="12.75" customHeight="1" x14ac:dyDescent="0.2">
      <c r="A120" s="1581" t="s">
        <v>1771</v>
      </c>
      <c r="B120" s="1671" t="s">
        <v>1958</v>
      </c>
      <c r="C120" s="1599">
        <v>52070</v>
      </c>
      <c r="D120" s="1652">
        <v>52070</v>
      </c>
      <c r="E120" s="1652">
        <v>54356</v>
      </c>
      <c r="F120" s="1652">
        <v>49577.135999999999</v>
      </c>
      <c r="G120" s="1652">
        <v>0</v>
      </c>
      <c r="H120" s="1647"/>
      <c r="I120" s="1647"/>
    </row>
    <row r="121" spans="1:9" ht="12.75" customHeight="1" x14ac:dyDescent="0.2">
      <c r="A121" s="1581" t="s">
        <v>1857</v>
      </c>
      <c r="B121" s="1671" t="s">
        <v>1959</v>
      </c>
      <c r="C121" s="1599">
        <v>152400</v>
      </c>
      <c r="D121" s="1652">
        <v>152430</v>
      </c>
      <c r="E121" s="1652">
        <v>157027</v>
      </c>
      <c r="F121" s="1652">
        <v>157025.91699999999</v>
      </c>
      <c r="G121" s="1652">
        <v>0</v>
      </c>
      <c r="H121" s="1647"/>
      <c r="I121" s="1647"/>
    </row>
    <row r="122" spans="1:9" ht="12.75" hidden="1" customHeight="1" x14ac:dyDescent="0.2">
      <c r="A122" s="1581"/>
      <c r="B122" s="1670" t="s">
        <v>1960</v>
      </c>
      <c r="C122" s="1599">
        <v>0</v>
      </c>
      <c r="D122" s="1652">
        <v>0</v>
      </c>
      <c r="E122" s="1652">
        <v>0</v>
      </c>
      <c r="F122" s="1652">
        <v>0</v>
      </c>
      <c r="G122" s="1652">
        <v>0</v>
      </c>
      <c r="H122" s="1647"/>
      <c r="I122" s="1647"/>
    </row>
    <row r="123" spans="1:9" ht="12.75" hidden="1" customHeight="1" x14ac:dyDescent="0.2">
      <c r="A123" s="1581"/>
      <c r="B123" s="1670" t="s">
        <v>1961</v>
      </c>
      <c r="C123" s="1599">
        <v>0</v>
      </c>
      <c r="D123" s="1652">
        <v>0</v>
      </c>
      <c r="E123" s="1652">
        <v>0</v>
      </c>
      <c r="F123" s="1652">
        <v>0</v>
      </c>
      <c r="G123" s="1652">
        <v>0</v>
      </c>
      <c r="H123" s="1647"/>
      <c r="I123" s="1647"/>
    </row>
    <row r="124" spans="1:9" ht="12.75" hidden="1" customHeight="1" x14ac:dyDescent="0.2">
      <c r="A124" s="1581"/>
      <c r="B124" s="1671"/>
      <c r="C124" s="1599"/>
      <c r="D124" s="1652"/>
      <c r="E124" s="1652"/>
      <c r="F124" s="1652"/>
      <c r="G124" s="1652"/>
      <c r="H124" s="1647"/>
      <c r="I124" s="1647"/>
    </row>
    <row r="125" spans="1:9" ht="8.1" customHeight="1" x14ac:dyDescent="0.2">
      <c r="A125" s="1581"/>
      <c r="B125" s="1664"/>
      <c r="C125" s="1599"/>
      <c r="D125" s="1652"/>
      <c r="E125" s="1652"/>
      <c r="F125" s="1652"/>
      <c r="G125" s="1652"/>
      <c r="H125" s="1647"/>
      <c r="I125" s="1647"/>
    </row>
    <row r="126" spans="1:9" ht="12.75" customHeight="1" x14ac:dyDescent="0.25">
      <c r="A126" s="1412"/>
      <c r="B126" s="1593" t="s">
        <v>1787</v>
      </c>
      <c r="C126" s="1662">
        <v>250825</v>
      </c>
      <c r="D126" s="1662">
        <v>249346</v>
      </c>
      <c r="E126" s="1662">
        <v>257753</v>
      </c>
      <c r="F126" s="1662">
        <v>238961.61900000001</v>
      </c>
      <c r="G126" s="1662">
        <v>0</v>
      </c>
      <c r="H126" s="1647"/>
      <c r="I126" s="1647"/>
    </row>
    <row r="127" spans="1:9" ht="8.1" hidden="1" customHeight="1" thickBot="1" x14ac:dyDescent="0.3">
      <c r="A127" s="1452"/>
      <c r="B127" s="1668"/>
      <c r="C127" s="1672"/>
      <c r="D127" s="1672"/>
      <c r="E127" s="1672"/>
      <c r="F127" s="1672"/>
      <c r="G127" s="1672"/>
      <c r="H127" s="1647"/>
      <c r="I127" s="1647"/>
    </row>
    <row r="128" spans="1:9" ht="6" hidden="1" customHeight="1" x14ac:dyDescent="0.25">
      <c r="A128" s="1581"/>
      <c r="B128" s="1593"/>
      <c r="C128" s="1663"/>
      <c r="D128" s="1663"/>
      <c r="E128" s="1663"/>
      <c r="F128" s="1663"/>
      <c r="G128" s="1663"/>
      <c r="H128" s="1647"/>
      <c r="I128" s="1647"/>
    </row>
    <row r="129" spans="1:9" ht="6" customHeight="1" x14ac:dyDescent="0.25">
      <c r="A129" s="1581"/>
      <c r="B129" s="1593"/>
      <c r="C129" s="1663"/>
      <c r="D129" s="1663"/>
      <c r="E129" s="1663"/>
      <c r="F129" s="1663"/>
      <c r="G129" s="1663"/>
      <c r="H129" s="1647"/>
      <c r="I129" s="1647"/>
    </row>
    <row r="130" spans="1:9" ht="12.75" customHeight="1" x14ac:dyDescent="0.25">
      <c r="A130" s="1592">
        <v>8</v>
      </c>
      <c r="B130" s="1593" t="s">
        <v>1788</v>
      </c>
      <c r="C130" s="1663"/>
      <c r="D130" s="1663"/>
      <c r="E130" s="1663"/>
      <c r="F130" s="1663"/>
      <c r="G130" s="1663"/>
      <c r="H130" s="1647"/>
      <c r="I130" s="1647"/>
    </row>
    <row r="131" spans="1:9" ht="8.1" customHeight="1" x14ac:dyDescent="0.25">
      <c r="A131" s="1581"/>
      <c r="B131" s="1593"/>
      <c r="C131" s="1663"/>
      <c r="D131" s="1663"/>
      <c r="E131" s="1663"/>
      <c r="F131" s="1663"/>
      <c r="G131" s="1663"/>
      <c r="H131" s="1647"/>
      <c r="I131" s="1647"/>
    </row>
    <row r="132" spans="1:9" ht="12.75" customHeight="1" x14ac:dyDescent="0.2">
      <c r="A132" s="1581" t="s">
        <v>1767</v>
      </c>
      <c r="B132" s="1594" t="s">
        <v>1962</v>
      </c>
      <c r="C132" s="1599">
        <v>0</v>
      </c>
      <c r="D132" s="1595">
        <v>11477</v>
      </c>
      <c r="E132" s="1595">
        <v>12239</v>
      </c>
      <c r="F132" s="1595">
        <v>1270</v>
      </c>
      <c r="G132" s="1595">
        <v>10967.02</v>
      </c>
      <c r="H132" s="1647"/>
      <c r="I132" s="1647"/>
    </row>
    <row r="133" spans="1:9" ht="12.75" customHeight="1" x14ac:dyDescent="0.2">
      <c r="A133" s="1581" t="s">
        <v>1769</v>
      </c>
      <c r="B133" s="1594" t="s">
        <v>1963</v>
      </c>
      <c r="C133" s="1599">
        <v>0</v>
      </c>
      <c r="D133" s="1595">
        <v>5612</v>
      </c>
      <c r="E133" s="1595">
        <v>6355</v>
      </c>
      <c r="F133" s="1595">
        <v>0</v>
      </c>
      <c r="G133" s="1595">
        <v>6354.2439999999997</v>
      </c>
      <c r="H133" s="1647"/>
      <c r="I133" s="1647"/>
    </row>
    <row r="134" spans="1:9" ht="12.75" customHeight="1" x14ac:dyDescent="0.2">
      <c r="A134" s="1581" t="s">
        <v>1771</v>
      </c>
      <c r="B134" s="1594" t="s">
        <v>1964</v>
      </c>
      <c r="C134" s="1599">
        <v>0</v>
      </c>
      <c r="D134" s="1595">
        <v>242</v>
      </c>
      <c r="E134" s="1595">
        <v>288</v>
      </c>
      <c r="F134" s="1595">
        <v>0</v>
      </c>
      <c r="G134" s="1595">
        <v>286.41000000000003</v>
      </c>
      <c r="H134" s="1647"/>
      <c r="I134" s="1647"/>
    </row>
    <row r="135" spans="1:9" ht="8.1" customHeight="1" x14ac:dyDescent="0.2">
      <c r="A135" s="1581"/>
      <c r="B135" s="1594"/>
      <c r="C135" s="1599"/>
      <c r="D135" s="1652"/>
      <c r="E135" s="1652"/>
      <c r="F135" s="1652"/>
      <c r="G135" s="1652"/>
      <c r="H135" s="1647"/>
      <c r="I135" s="1647"/>
    </row>
    <row r="136" spans="1:9" ht="12.75" customHeight="1" x14ac:dyDescent="0.25">
      <c r="A136" s="1673"/>
      <c r="B136" s="1593" t="s">
        <v>1965</v>
      </c>
      <c r="C136" s="1598">
        <v>0</v>
      </c>
      <c r="D136" s="1597">
        <v>17331</v>
      </c>
      <c r="E136" s="1597">
        <v>18882</v>
      </c>
      <c r="F136" s="1597">
        <v>1270</v>
      </c>
      <c r="G136" s="1597">
        <v>17607.673999999999</v>
      </c>
      <c r="H136" s="1647"/>
      <c r="I136" s="1647"/>
    </row>
    <row r="137" spans="1:9" ht="8.1" customHeight="1" x14ac:dyDescent="0.25">
      <c r="A137" s="1581"/>
      <c r="B137" s="1593"/>
      <c r="C137" s="1663"/>
      <c r="D137" s="1663"/>
      <c r="E137" s="1663"/>
      <c r="F137" s="1663"/>
      <c r="G137" s="1663"/>
      <c r="H137" s="1647"/>
      <c r="I137" s="1647"/>
    </row>
    <row r="138" spans="1:9" ht="12.75" customHeight="1" x14ac:dyDescent="0.25">
      <c r="A138" s="1592">
        <v>9</v>
      </c>
      <c r="B138" s="1593" t="s">
        <v>1789</v>
      </c>
      <c r="C138" s="1663"/>
      <c r="D138" s="1663"/>
      <c r="E138" s="1663"/>
      <c r="F138" s="1663"/>
      <c r="G138" s="1663"/>
      <c r="H138" s="1647"/>
      <c r="I138" s="1647"/>
    </row>
    <row r="139" spans="1:9" ht="8.1" customHeight="1" x14ac:dyDescent="0.25">
      <c r="A139" s="1592"/>
      <c r="B139" s="1593"/>
      <c r="C139" s="1663"/>
      <c r="D139" s="1663"/>
      <c r="E139" s="1663"/>
      <c r="F139" s="1663"/>
      <c r="G139" s="1663"/>
      <c r="H139" s="1647"/>
      <c r="I139" s="1647"/>
    </row>
    <row r="140" spans="1:9" ht="12.75" customHeight="1" x14ac:dyDescent="0.25">
      <c r="A140" s="1592">
        <v>10</v>
      </c>
      <c r="B140" s="1593" t="s">
        <v>1790</v>
      </c>
      <c r="C140" s="1663"/>
      <c r="D140" s="1663"/>
      <c r="E140" s="1663"/>
      <c r="F140" s="1663"/>
      <c r="G140" s="1663"/>
      <c r="H140" s="1647"/>
      <c r="I140" s="1647"/>
    </row>
    <row r="141" spans="1:9" ht="6.75" hidden="1" customHeight="1" thickBot="1" x14ac:dyDescent="0.3">
      <c r="A141" s="1674"/>
      <c r="B141" s="1668"/>
      <c r="C141" s="1669"/>
      <c r="D141" s="1669"/>
      <c r="E141" s="1669"/>
      <c r="F141" s="1669"/>
      <c r="G141" s="1669"/>
      <c r="H141" s="1647"/>
      <c r="I141" s="1647"/>
    </row>
    <row r="142" spans="1:9" ht="8.1" customHeight="1" x14ac:dyDescent="0.25">
      <c r="A142" s="1592"/>
      <c r="B142" s="1593"/>
      <c r="C142" s="1663"/>
      <c r="D142" s="1663"/>
      <c r="E142" s="1663"/>
      <c r="F142" s="1663"/>
      <c r="G142" s="1663"/>
      <c r="H142" s="1647"/>
      <c r="I142" s="1647"/>
    </row>
    <row r="143" spans="1:9" ht="12.75" customHeight="1" x14ac:dyDescent="0.25">
      <c r="A143" s="1592">
        <v>11</v>
      </c>
      <c r="B143" s="1593" t="s">
        <v>1791</v>
      </c>
      <c r="C143" s="1663"/>
      <c r="D143" s="1663"/>
      <c r="E143" s="1663"/>
      <c r="F143" s="1663"/>
      <c r="G143" s="1663"/>
      <c r="H143" s="1647"/>
      <c r="I143" s="1647"/>
    </row>
    <row r="144" spans="1:9" ht="8.1" customHeight="1" x14ac:dyDescent="0.25">
      <c r="A144" s="1592"/>
      <c r="B144" s="1593"/>
      <c r="C144" s="1663"/>
      <c r="D144" s="1663"/>
      <c r="E144" s="1663"/>
      <c r="F144" s="1663"/>
      <c r="G144" s="1663"/>
      <c r="H144" s="1647"/>
      <c r="I144" s="1647"/>
    </row>
    <row r="145" spans="1:9" ht="12.75" customHeight="1" x14ac:dyDescent="0.2">
      <c r="A145" s="1581" t="s">
        <v>1767</v>
      </c>
      <c r="B145" s="1594" t="s">
        <v>1966</v>
      </c>
      <c r="C145" s="1676">
        <v>2540</v>
      </c>
      <c r="D145" s="1675">
        <v>20049</v>
      </c>
      <c r="E145" s="1675">
        <v>21065</v>
      </c>
      <c r="F145" s="1675">
        <v>1016</v>
      </c>
      <c r="G145" s="1675">
        <v>0</v>
      </c>
      <c r="H145" s="1647"/>
      <c r="I145" s="1647"/>
    </row>
    <row r="146" spans="1:9" ht="12.75" customHeight="1" x14ac:dyDescent="0.2">
      <c r="A146" s="1581" t="s">
        <v>1769</v>
      </c>
      <c r="B146" s="1594" t="s">
        <v>1967</v>
      </c>
      <c r="C146" s="1676">
        <v>1270</v>
      </c>
      <c r="D146" s="1675">
        <v>1868</v>
      </c>
      <c r="E146" s="1675">
        <v>1868</v>
      </c>
      <c r="F146" s="1675">
        <v>438</v>
      </c>
      <c r="G146" s="1675">
        <v>2258.77</v>
      </c>
      <c r="H146" s="1647"/>
      <c r="I146" s="1647"/>
    </row>
    <row r="147" spans="1:9" ht="12.75" customHeight="1" x14ac:dyDescent="0.2">
      <c r="A147" s="1581" t="s">
        <v>1771</v>
      </c>
      <c r="B147" s="1594" t="s">
        <v>1968</v>
      </c>
      <c r="C147" s="1676">
        <v>0</v>
      </c>
      <c r="D147" s="1675">
        <v>2100</v>
      </c>
      <c r="E147" s="1675">
        <v>2100</v>
      </c>
      <c r="F147" s="1675">
        <v>0</v>
      </c>
      <c r="G147" s="1675">
        <v>0</v>
      </c>
      <c r="H147" s="1647"/>
      <c r="I147" s="1647"/>
    </row>
    <row r="148" spans="1:9" ht="12.75" customHeight="1" x14ac:dyDescent="0.2">
      <c r="A148" s="1581" t="s">
        <v>1857</v>
      </c>
      <c r="B148" s="1594" t="s">
        <v>1969</v>
      </c>
      <c r="C148" s="1676">
        <v>0</v>
      </c>
      <c r="D148" s="1675">
        <v>809</v>
      </c>
      <c r="E148" s="1675">
        <v>809</v>
      </c>
      <c r="F148" s="1675">
        <v>808.99</v>
      </c>
      <c r="G148" s="1675">
        <v>0</v>
      </c>
      <c r="H148" s="1647"/>
      <c r="I148" s="1647"/>
    </row>
    <row r="149" spans="1:9" ht="12.75" hidden="1" customHeight="1" x14ac:dyDescent="0.2">
      <c r="A149" s="1581"/>
      <c r="B149" s="1594" t="s">
        <v>1970</v>
      </c>
      <c r="C149" s="1676">
        <v>0</v>
      </c>
      <c r="D149" s="1675">
        <v>0</v>
      </c>
      <c r="E149" s="1675">
        <v>0</v>
      </c>
      <c r="F149" s="1675">
        <v>0</v>
      </c>
      <c r="G149" s="1675">
        <v>0</v>
      </c>
      <c r="H149" s="1647"/>
      <c r="I149" s="1647"/>
    </row>
    <row r="150" spans="1:9" ht="8.1" customHeight="1" x14ac:dyDescent="0.25">
      <c r="A150" s="1592"/>
      <c r="B150" s="1593"/>
      <c r="C150" s="1663"/>
      <c r="D150" s="1663"/>
      <c r="E150" s="1663"/>
      <c r="F150" s="1663"/>
      <c r="G150" s="1663"/>
      <c r="H150" s="1647"/>
      <c r="I150" s="1647"/>
    </row>
    <row r="151" spans="1:9" ht="12.75" customHeight="1" x14ac:dyDescent="0.25">
      <c r="A151" s="1592"/>
      <c r="B151" s="1593" t="s">
        <v>1795</v>
      </c>
      <c r="C151" s="1597">
        <v>3810</v>
      </c>
      <c r="D151" s="1597">
        <v>24826</v>
      </c>
      <c r="E151" s="1597">
        <v>25842</v>
      </c>
      <c r="F151" s="1597">
        <v>2262.9899999999998</v>
      </c>
      <c r="G151" s="1597">
        <v>2258.77</v>
      </c>
      <c r="H151" s="1647"/>
      <c r="I151" s="1647"/>
    </row>
    <row r="152" spans="1:9" ht="8.1" customHeight="1" x14ac:dyDescent="0.25">
      <c r="A152" s="1592"/>
      <c r="B152" s="1593"/>
      <c r="C152" s="1663"/>
      <c r="D152" s="1663"/>
      <c r="E152" s="1663"/>
      <c r="F152" s="1663"/>
      <c r="G152" s="1663"/>
      <c r="H152" s="1647"/>
      <c r="I152" s="1647"/>
    </row>
    <row r="153" spans="1:9" ht="12.75" customHeight="1" x14ac:dyDescent="0.25">
      <c r="A153" s="1592">
        <v>12</v>
      </c>
      <c r="B153" s="1593" t="s">
        <v>1796</v>
      </c>
      <c r="C153" s="1663"/>
      <c r="D153" s="1663"/>
      <c r="E153" s="1663"/>
      <c r="F153" s="1663"/>
      <c r="G153" s="1663"/>
      <c r="H153" s="1647"/>
      <c r="I153" s="1647"/>
    </row>
    <row r="154" spans="1:9" ht="8.1" customHeight="1" x14ac:dyDescent="0.25">
      <c r="A154" s="1592"/>
      <c r="B154" s="1593"/>
      <c r="C154" s="1663"/>
      <c r="D154" s="1663"/>
      <c r="E154" s="1663"/>
      <c r="F154" s="1663"/>
      <c r="G154" s="1663"/>
      <c r="H154" s="1647"/>
      <c r="I154" s="1647"/>
    </row>
    <row r="155" spans="1:9" ht="12.75" customHeight="1" x14ac:dyDescent="0.25">
      <c r="A155" s="1592">
        <v>13</v>
      </c>
      <c r="B155" s="1593" t="s">
        <v>1797</v>
      </c>
      <c r="C155" s="1663"/>
      <c r="D155" s="1663"/>
      <c r="E155" s="1663"/>
      <c r="F155" s="1663"/>
      <c r="G155" s="1663"/>
      <c r="H155" s="1647"/>
      <c r="I155" s="1647"/>
    </row>
    <row r="156" spans="1:9" ht="8.1" customHeight="1" x14ac:dyDescent="0.25">
      <c r="A156" s="1592"/>
      <c r="B156" s="1593"/>
      <c r="C156" s="1663"/>
      <c r="D156" s="1663"/>
      <c r="E156" s="1663"/>
      <c r="F156" s="1663"/>
      <c r="G156" s="1663"/>
      <c r="H156" s="1647"/>
      <c r="I156" s="1647"/>
    </row>
    <row r="157" spans="1:9" ht="12.75" customHeight="1" x14ac:dyDescent="0.2">
      <c r="A157" s="1581" t="s">
        <v>1767</v>
      </c>
      <c r="B157" s="1594" t="s">
        <v>1971</v>
      </c>
      <c r="C157" s="1675">
        <v>1000000</v>
      </c>
      <c r="D157" s="1675">
        <v>1003175</v>
      </c>
      <c r="E157" s="1675">
        <v>1051375</v>
      </c>
      <c r="F157" s="1675">
        <v>0</v>
      </c>
      <c r="G157" s="1675">
        <v>0</v>
      </c>
      <c r="H157" s="1647"/>
      <c r="I157" s="1647"/>
    </row>
    <row r="158" spans="1:9" ht="12.75" customHeight="1" x14ac:dyDescent="0.2">
      <c r="A158" s="1677" t="s">
        <v>1769</v>
      </c>
      <c r="B158" s="1594" t="s">
        <v>1972</v>
      </c>
      <c r="C158" s="1675">
        <v>2540</v>
      </c>
      <c r="D158" s="1675">
        <v>2540</v>
      </c>
      <c r="E158" s="1675">
        <v>2540</v>
      </c>
      <c r="F158" s="1675">
        <v>0</v>
      </c>
      <c r="G158" s="1675">
        <v>0</v>
      </c>
      <c r="H158" s="1647"/>
      <c r="I158" s="1647"/>
    </row>
    <row r="159" spans="1:9" ht="12.75" hidden="1" customHeight="1" x14ac:dyDescent="0.2">
      <c r="A159" s="1581"/>
      <c r="B159" s="1594" t="s">
        <v>1973</v>
      </c>
      <c r="C159" s="1675">
        <v>0</v>
      </c>
      <c r="D159" s="1675">
        <v>0</v>
      </c>
      <c r="E159" s="1675">
        <v>0</v>
      </c>
      <c r="F159" s="1675">
        <v>0</v>
      </c>
      <c r="G159" s="1675">
        <v>0</v>
      </c>
      <c r="H159" s="1647"/>
      <c r="I159" s="1647"/>
    </row>
    <row r="160" spans="1:9" ht="12.75" hidden="1" customHeight="1" x14ac:dyDescent="0.2">
      <c r="A160" s="1677"/>
      <c r="B160" s="1664" t="s">
        <v>1974</v>
      </c>
      <c r="C160" s="1675">
        <v>0</v>
      </c>
      <c r="D160" s="1675">
        <v>0</v>
      </c>
      <c r="E160" s="1675">
        <v>0</v>
      </c>
      <c r="F160" s="1675">
        <v>0</v>
      </c>
      <c r="G160" s="1675">
        <v>0</v>
      </c>
      <c r="H160" s="1647"/>
      <c r="I160" s="1647"/>
    </row>
    <row r="161" spans="1:9" ht="12.75" hidden="1" customHeight="1" x14ac:dyDescent="0.2">
      <c r="A161" s="1581"/>
      <c r="B161" s="1671" t="s">
        <v>1975</v>
      </c>
      <c r="C161" s="1675"/>
      <c r="D161" s="1675"/>
      <c r="E161" s="1675"/>
      <c r="F161" s="1675"/>
      <c r="G161" s="1675"/>
      <c r="H161" s="1647"/>
      <c r="I161" s="1647"/>
    </row>
    <row r="162" spans="1:9" ht="12.75" hidden="1" customHeight="1" x14ac:dyDescent="0.2">
      <c r="A162" s="1581"/>
      <c r="B162" s="1594" t="s">
        <v>1976</v>
      </c>
      <c r="C162" s="1675">
        <v>0</v>
      </c>
      <c r="D162" s="1675">
        <v>0</v>
      </c>
      <c r="E162" s="1675">
        <v>0</v>
      </c>
      <c r="F162" s="1675">
        <v>0</v>
      </c>
      <c r="G162" s="1675">
        <v>0</v>
      </c>
      <c r="H162" s="1647"/>
      <c r="I162" s="1647"/>
    </row>
    <row r="163" spans="1:9" ht="12.75" hidden="1" customHeight="1" x14ac:dyDescent="0.2">
      <c r="A163" s="1677"/>
      <c r="B163" s="1594" t="s">
        <v>1977</v>
      </c>
      <c r="C163" s="1675"/>
      <c r="D163" s="1675"/>
      <c r="E163" s="1675"/>
      <c r="F163" s="1675"/>
      <c r="G163" s="1675"/>
      <c r="H163" s="1647"/>
      <c r="I163" s="1647"/>
    </row>
    <row r="164" spans="1:9" ht="12.75" hidden="1" customHeight="1" x14ac:dyDescent="0.2">
      <c r="A164" s="1677"/>
      <c r="B164" s="1594" t="s">
        <v>1978</v>
      </c>
      <c r="C164" s="1675"/>
      <c r="D164" s="1675"/>
      <c r="E164" s="1675"/>
      <c r="F164" s="1675"/>
      <c r="G164" s="1675"/>
      <c r="H164" s="1647"/>
      <c r="I164" s="1647"/>
    </row>
    <row r="165" spans="1:9" ht="12.75" hidden="1" customHeight="1" x14ac:dyDescent="0.2">
      <c r="A165" s="1677"/>
      <c r="B165" s="1594" t="s">
        <v>1979</v>
      </c>
      <c r="C165" s="1675"/>
      <c r="D165" s="1675"/>
      <c r="E165" s="1675"/>
      <c r="F165" s="1675"/>
      <c r="G165" s="1675"/>
      <c r="H165" s="1647"/>
      <c r="I165" s="1647"/>
    </row>
    <row r="166" spans="1:9" ht="12.75" hidden="1" customHeight="1" x14ac:dyDescent="0.2">
      <c r="A166" s="1677"/>
      <c r="B166" s="1594" t="s">
        <v>1980</v>
      </c>
      <c r="C166" s="1675">
        <v>0</v>
      </c>
      <c r="D166" s="1675">
        <v>0</v>
      </c>
      <c r="E166" s="1675">
        <v>0</v>
      </c>
      <c r="F166" s="1675">
        <v>0</v>
      </c>
      <c r="G166" s="1675">
        <v>0</v>
      </c>
      <c r="H166" s="1647"/>
      <c r="I166" s="1647"/>
    </row>
    <row r="167" spans="1:9" ht="12.75" hidden="1" customHeight="1" x14ac:dyDescent="0.2">
      <c r="A167" s="1581"/>
      <c r="B167" s="1594" t="s">
        <v>1981</v>
      </c>
      <c r="C167" s="1675">
        <v>0</v>
      </c>
      <c r="D167" s="1675">
        <v>0</v>
      </c>
      <c r="E167" s="1675">
        <v>0</v>
      </c>
      <c r="F167" s="1675">
        <v>0</v>
      </c>
      <c r="G167" s="1675">
        <v>0</v>
      </c>
      <c r="H167" s="1647"/>
      <c r="I167" s="1647"/>
    </row>
    <row r="168" spans="1:9" ht="12.75" hidden="1" customHeight="1" x14ac:dyDescent="0.2">
      <c r="A168" s="1581"/>
      <c r="B168" s="1594" t="s">
        <v>1982</v>
      </c>
      <c r="C168" s="1675">
        <v>0</v>
      </c>
      <c r="D168" s="1675">
        <v>0</v>
      </c>
      <c r="E168" s="1675">
        <v>0</v>
      </c>
      <c r="F168" s="1675">
        <v>0</v>
      </c>
      <c r="G168" s="1675">
        <v>0</v>
      </c>
      <c r="H168" s="1647"/>
      <c r="I168" s="1647"/>
    </row>
    <row r="169" spans="1:9" ht="12.75" hidden="1" customHeight="1" x14ac:dyDescent="0.2">
      <c r="A169" s="1581"/>
      <c r="B169" s="1594" t="s">
        <v>1983</v>
      </c>
      <c r="C169" s="1675">
        <v>0</v>
      </c>
      <c r="D169" s="1675">
        <v>0</v>
      </c>
      <c r="E169" s="1675">
        <v>0</v>
      </c>
      <c r="F169" s="1675">
        <v>0</v>
      </c>
      <c r="G169" s="1675">
        <v>0</v>
      </c>
      <c r="H169" s="1647"/>
      <c r="I169" s="1647"/>
    </row>
    <row r="170" spans="1:9" ht="12.75" hidden="1" customHeight="1" x14ac:dyDescent="0.2">
      <c r="A170" s="1581"/>
      <c r="B170" s="1594" t="s">
        <v>1984</v>
      </c>
      <c r="C170" s="1675">
        <v>0</v>
      </c>
      <c r="D170" s="1675">
        <v>0</v>
      </c>
      <c r="E170" s="1675">
        <v>0</v>
      </c>
      <c r="F170" s="1675">
        <v>0</v>
      </c>
      <c r="G170" s="1675">
        <v>0</v>
      </c>
      <c r="H170" s="1647"/>
      <c r="I170" s="1647"/>
    </row>
    <row r="171" spans="1:9" ht="12.75" hidden="1" customHeight="1" x14ac:dyDescent="0.2">
      <c r="A171" s="1581"/>
      <c r="B171" s="1594" t="s">
        <v>1985</v>
      </c>
      <c r="C171" s="1675">
        <v>0</v>
      </c>
      <c r="D171" s="1675">
        <v>0</v>
      </c>
      <c r="E171" s="1675">
        <v>0</v>
      </c>
      <c r="F171" s="1675">
        <v>0</v>
      </c>
      <c r="G171" s="1675">
        <v>0</v>
      </c>
      <c r="H171" s="1647"/>
      <c r="I171" s="1647"/>
    </row>
    <row r="172" spans="1:9" ht="12.75" hidden="1" customHeight="1" x14ac:dyDescent="0.2">
      <c r="A172" s="1581"/>
      <c r="B172" s="1594" t="s">
        <v>1986</v>
      </c>
      <c r="C172" s="1675">
        <v>0</v>
      </c>
      <c r="D172" s="1675">
        <v>0</v>
      </c>
      <c r="E172" s="1675">
        <v>0</v>
      </c>
      <c r="F172" s="1675">
        <v>0</v>
      </c>
      <c r="G172" s="1675">
        <v>0</v>
      </c>
      <c r="H172" s="1647"/>
      <c r="I172" s="1647"/>
    </row>
    <row r="173" spans="1:9" ht="12.75" hidden="1" customHeight="1" x14ac:dyDescent="0.2">
      <c r="A173" s="1581"/>
      <c r="B173" s="1594" t="s">
        <v>1987</v>
      </c>
      <c r="C173" s="1675">
        <v>0</v>
      </c>
      <c r="D173" s="1675">
        <v>0</v>
      </c>
      <c r="E173" s="1675">
        <v>0</v>
      </c>
      <c r="F173" s="1675">
        <v>0</v>
      </c>
      <c r="G173" s="1675">
        <v>0</v>
      </c>
      <c r="H173" s="1647"/>
      <c r="I173" s="1647"/>
    </row>
    <row r="174" spans="1:9" ht="12.75" hidden="1" customHeight="1" x14ac:dyDescent="0.2">
      <c r="A174" s="1581"/>
      <c r="B174" s="1594" t="s">
        <v>1988</v>
      </c>
      <c r="C174" s="1675">
        <v>0</v>
      </c>
      <c r="D174" s="1675">
        <v>0</v>
      </c>
      <c r="E174" s="1675">
        <v>0</v>
      </c>
      <c r="F174" s="1675">
        <v>0</v>
      </c>
      <c r="G174" s="1675">
        <v>0</v>
      </c>
      <c r="H174" s="1647"/>
      <c r="I174" s="1647"/>
    </row>
    <row r="175" spans="1:9" ht="8.1" customHeight="1" x14ac:dyDescent="0.25">
      <c r="A175" s="1592"/>
      <c r="B175" s="1593"/>
      <c r="C175" s="1663"/>
      <c r="D175" s="1663"/>
      <c r="E175" s="1663"/>
      <c r="F175" s="1663"/>
      <c r="G175" s="1663"/>
      <c r="H175" s="1647"/>
      <c r="I175" s="1647"/>
    </row>
    <row r="176" spans="1:9" ht="12.75" customHeight="1" x14ac:dyDescent="0.25">
      <c r="A176" s="1592"/>
      <c r="B176" s="1593" t="s">
        <v>1989</v>
      </c>
      <c r="C176" s="1598">
        <v>1002540</v>
      </c>
      <c r="D176" s="1597">
        <v>1005715</v>
      </c>
      <c r="E176" s="1597">
        <v>1053915</v>
      </c>
      <c r="F176" s="1597">
        <v>0</v>
      </c>
      <c r="G176" s="1597">
        <v>0</v>
      </c>
      <c r="H176" s="1647"/>
      <c r="I176" s="1647"/>
    </row>
    <row r="177" spans="1:9" ht="6" customHeight="1" x14ac:dyDescent="0.25">
      <c r="A177" s="1592"/>
      <c r="B177" s="1593"/>
      <c r="C177" s="1663"/>
      <c r="D177" s="1663"/>
      <c r="E177" s="1663"/>
      <c r="F177" s="1663"/>
      <c r="G177" s="1663"/>
      <c r="H177" s="1647"/>
      <c r="I177" s="1647"/>
    </row>
    <row r="178" spans="1:9" ht="15" customHeight="1" x14ac:dyDescent="0.2">
      <c r="A178" s="1678">
        <v>14</v>
      </c>
      <c r="B178" s="1679" t="s">
        <v>1798</v>
      </c>
      <c r="C178" s="1663"/>
      <c r="D178" s="1663"/>
      <c r="E178" s="1663"/>
      <c r="F178" s="1663"/>
      <c r="G178" s="1663"/>
      <c r="H178" s="1647"/>
      <c r="I178" s="1647"/>
    </row>
    <row r="179" spans="1:9" ht="8.1" customHeight="1" x14ac:dyDescent="0.2">
      <c r="A179" s="1678"/>
      <c r="B179" s="1679"/>
      <c r="C179" s="1663"/>
      <c r="D179" s="1663"/>
      <c r="E179" s="1663"/>
      <c r="F179" s="1663"/>
      <c r="G179" s="1663"/>
      <c r="H179" s="1647"/>
      <c r="I179" s="1647"/>
    </row>
    <row r="180" spans="1:9" ht="15" customHeight="1" x14ac:dyDescent="0.2">
      <c r="A180" s="1677" t="s">
        <v>1767</v>
      </c>
      <c r="B180" s="1664" t="s">
        <v>1990</v>
      </c>
      <c r="C180" s="1675">
        <v>20047</v>
      </c>
      <c r="D180" s="1675">
        <v>24008</v>
      </c>
      <c r="E180" s="1675">
        <v>24008</v>
      </c>
      <c r="F180" s="1675">
        <v>3956.9490000000001</v>
      </c>
      <c r="G180" s="1675">
        <v>0</v>
      </c>
      <c r="H180" s="1647"/>
      <c r="I180" s="1647"/>
    </row>
    <row r="181" spans="1:9" ht="8.1" customHeight="1" x14ac:dyDescent="0.2">
      <c r="A181" s="1678"/>
      <c r="B181" s="1679"/>
      <c r="C181" s="1663"/>
      <c r="D181" s="1663"/>
      <c r="E181" s="1663"/>
      <c r="F181" s="1663"/>
      <c r="G181" s="1663"/>
      <c r="H181" s="1647"/>
      <c r="I181" s="1647"/>
    </row>
    <row r="182" spans="1:9" ht="15" customHeight="1" x14ac:dyDescent="0.25">
      <c r="A182" s="1678"/>
      <c r="B182" s="1593" t="s">
        <v>1991</v>
      </c>
      <c r="C182" s="1663">
        <v>20047</v>
      </c>
      <c r="D182" s="1663">
        <v>24008</v>
      </c>
      <c r="E182" s="1663">
        <v>24008</v>
      </c>
      <c r="F182" s="1663">
        <v>3956.9490000000001</v>
      </c>
      <c r="G182" s="1663">
        <v>0</v>
      </c>
      <c r="H182" s="1647"/>
      <c r="I182" s="1647"/>
    </row>
    <row r="183" spans="1:9" ht="8.1" customHeight="1" x14ac:dyDescent="0.25">
      <c r="A183" s="1592"/>
      <c r="B183" s="1593"/>
      <c r="C183" s="1663"/>
      <c r="D183" s="1663"/>
      <c r="E183" s="1663"/>
      <c r="F183" s="1663"/>
      <c r="G183" s="1663"/>
      <c r="H183" s="1647"/>
      <c r="I183" s="1647"/>
    </row>
    <row r="184" spans="1:9" ht="12.75" customHeight="1" x14ac:dyDescent="0.25">
      <c r="A184" s="1592">
        <v>15</v>
      </c>
      <c r="B184" s="1593" t="s">
        <v>1799</v>
      </c>
      <c r="C184" s="1663"/>
      <c r="D184" s="1663"/>
      <c r="E184" s="1663"/>
      <c r="F184" s="1663"/>
      <c r="G184" s="1663"/>
      <c r="H184" s="1647"/>
      <c r="I184" s="1647"/>
    </row>
    <row r="185" spans="1:9" ht="8.1" customHeight="1" x14ac:dyDescent="0.25">
      <c r="A185" s="1581"/>
      <c r="B185" s="1593"/>
      <c r="C185" s="1663"/>
      <c r="D185" s="1663"/>
      <c r="E185" s="1663"/>
      <c r="F185" s="1663"/>
      <c r="G185" s="1663"/>
      <c r="H185" s="1647"/>
      <c r="I185" s="1647"/>
    </row>
    <row r="186" spans="1:9" ht="12.75" customHeight="1" x14ac:dyDescent="0.25">
      <c r="A186" s="1592">
        <v>16</v>
      </c>
      <c r="B186" s="1593" t="s">
        <v>1800</v>
      </c>
      <c r="C186" s="1663"/>
      <c r="D186" s="1663"/>
      <c r="E186" s="1663"/>
      <c r="F186" s="1663"/>
      <c r="G186" s="1663"/>
      <c r="H186" s="1647"/>
      <c r="I186" s="1647"/>
    </row>
    <row r="187" spans="1:9" ht="8.1" customHeight="1" x14ac:dyDescent="0.25">
      <c r="A187" s="1581"/>
      <c r="B187" s="1593"/>
      <c r="C187" s="1661"/>
      <c r="D187" s="1662"/>
      <c r="E187" s="1662"/>
      <c r="F187" s="1662"/>
      <c r="G187" s="1662"/>
      <c r="H187" s="1647"/>
      <c r="I187" s="1647"/>
    </row>
    <row r="188" spans="1:9" ht="12.75" hidden="1" customHeight="1" x14ac:dyDescent="0.2">
      <c r="A188" s="1581"/>
      <c r="B188" s="1671" t="s">
        <v>1992</v>
      </c>
      <c r="C188" s="1676">
        <v>0</v>
      </c>
      <c r="D188" s="1675">
        <v>0</v>
      </c>
      <c r="E188" s="1675">
        <v>0</v>
      </c>
      <c r="F188" s="1675">
        <v>0</v>
      </c>
      <c r="G188" s="1675">
        <v>0</v>
      </c>
      <c r="H188" s="1647"/>
      <c r="I188" s="1647"/>
    </row>
    <row r="189" spans="1:9" ht="6.75" hidden="1" customHeight="1" x14ac:dyDescent="0.2">
      <c r="A189" s="1581"/>
      <c r="B189" s="1671"/>
      <c r="C189" s="1676"/>
      <c r="D189" s="1675"/>
      <c r="E189" s="1675"/>
      <c r="F189" s="1675"/>
      <c r="G189" s="1675"/>
      <c r="H189" s="1647"/>
      <c r="I189" s="1647"/>
    </row>
    <row r="190" spans="1:9" ht="12.75" hidden="1" customHeight="1" x14ac:dyDescent="0.25">
      <c r="A190" s="1581"/>
      <c r="B190" s="1593" t="s">
        <v>1993</v>
      </c>
      <c r="C190" s="1662">
        <v>0</v>
      </c>
      <c r="D190" s="1662">
        <v>0</v>
      </c>
      <c r="E190" s="1662">
        <v>0</v>
      </c>
      <c r="F190" s="1662">
        <v>0</v>
      </c>
      <c r="G190" s="1662">
        <v>0</v>
      </c>
      <c r="H190" s="1647"/>
      <c r="I190" s="1647"/>
    </row>
    <row r="191" spans="1:9" ht="6.75" hidden="1" customHeight="1" x14ac:dyDescent="0.2">
      <c r="A191" s="1581"/>
      <c r="B191" s="1671"/>
      <c r="C191" s="1676"/>
      <c r="D191" s="1675"/>
      <c r="E191" s="1675"/>
      <c r="F191" s="1675"/>
      <c r="G191" s="1675"/>
      <c r="H191" s="1647"/>
      <c r="I191" s="1647"/>
    </row>
    <row r="192" spans="1:9" ht="12.75" customHeight="1" x14ac:dyDescent="0.25">
      <c r="A192" s="1592">
        <v>17</v>
      </c>
      <c r="B192" s="1593" t="s">
        <v>1801</v>
      </c>
      <c r="C192" s="1661"/>
      <c r="D192" s="1662"/>
      <c r="E192" s="1662"/>
      <c r="F192" s="1662"/>
      <c r="G192" s="1662"/>
      <c r="H192" s="1647"/>
      <c r="I192" s="1647"/>
    </row>
    <row r="193" spans="1:9" ht="8.1" customHeight="1" x14ac:dyDescent="0.25">
      <c r="A193" s="1592"/>
      <c r="B193" s="1593"/>
      <c r="C193" s="1661"/>
      <c r="D193" s="1662"/>
      <c r="E193" s="1662"/>
      <c r="F193" s="1662"/>
      <c r="G193" s="1662"/>
      <c r="H193" s="1647"/>
      <c r="I193" s="1647"/>
    </row>
    <row r="194" spans="1:9" ht="12.75" customHeight="1" x14ac:dyDescent="0.25">
      <c r="A194" s="1592">
        <v>18</v>
      </c>
      <c r="B194" s="1593" t="s">
        <v>1802</v>
      </c>
      <c r="C194" s="1661"/>
      <c r="D194" s="1662"/>
      <c r="E194" s="1662"/>
      <c r="F194" s="1662"/>
      <c r="G194" s="1662"/>
      <c r="H194" s="1647"/>
      <c r="I194" s="1647"/>
    </row>
    <row r="195" spans="1:9" ht="8.1" customHeight="1" x14ac:dyDescent="0.25">
      <c r="A195" s="1592"/>
      <c r="B195" s="1593"/>
      <c r="C195" s="1661"/>
      <c r="D195" s="1662"/>
      <c r="E195" s="1662"/>
      <c r="F195" s="1662"/>
      <c r="G195" s="1662"/>
      <c r="H195" s="1647"/>
      <c r="I195" s="1647"/>
    </row>
    <row r="196" spans="1:9" ht="12.75" customHeight="1" x14ac:dyDescent="0.2">
      <c r="A196" s="1581" t="s">
        <v>1767</v>
      </c>
      <c r="B196" s="1671" t="s">
        <v>1994</v>
      </c>
      <c r="C196" s="1599">
        <v>6350</v>
      </c>
      <c r="D196" s="1652">
        <v>57150</v>
      </c>
      <c r="E196" s="1652">
        <v>56107</v>
      </c>
      <c r="F196" s="1652">
        <v>0</v>
      </c>
      <c r="G196" s="1652">
        <v>0</v>
      </c>
      <c r="H196" s="1647"/>
      <c r="I196" s="1647"/>
    </row>
    <row r="197" spans="1:9" ht="12.75" customHeight="1" x14ac:dyDescent="0.2">
      <c r="A197" s="1581" t="s">
        <v>1769</v>
      </c>
      <c r="B197" s="1653" t="s">
        <v>1995</v>
      </c>
      <c r="C197" s="1599">
        <v>0</v>
      </c>
      <c r="D197" s="1652">
        <v>422</v>
      </c>
      <c r="E197" s="1652">
        <v>422</v>
      </c>
      <c r="F197" s="1652">
        <v>0</v>
      </c>
      <c r="G197" s="1652">
        <v>421.4</v>
      </c>
      <c r="H197" s="1647"/>
      <c r="I197" s="1647"/>
    </row>
    <row r="198" spans="1:9" ht="12.75" customHeight="1" x14ac:dyDescent="0.2">
      <c r="A198" s="1581" t="s">
        <v>1771</v>
      </c>
      <c r="B198" s="1671" t="s">
        <v>2088</v>
      </c>
      <c r="C198" s="1599"/>
      <c r="D198" s="1652"/>
      <c r="E198" s="1652"/>
      <c r="F198" s="1652">
        <v>228.6</v>
      </c>
      <c r="G198" s="1652"/>
      <c r="H198" s="1647"/>
      <c r="I198" s="1647"/>
    </row>
    <row r="199" spans="1:9" ht="8.1" customHeight="1" x14ac:dyDescent="0.25">
      <c r="A199" s="1581"/>
      <c r="B199" s="1593"/>
      <c r="C199" s="1661"/>
      <c r="D199" s="1662"/>
      <c r="E199" s="1662"/>
      <c r="F199" s="1662"/>
      <c r="G199" s="1662"/>
      <c r="H199" s="1647"/>
      <c r="I199" s="1647"/>
    </row>
    <row r="200" spans="1:9" ht="12.75" customHeight="1" x14ac:dyDescent="0.25">
      <c r="A200" s="1581"/>
      <c r="B200" s="1593" t="s">
        <v>1996</v>
      </c>
      <c r="C200" s="1662">
        <v>6350</v>
      </c>
      <c r="D200" s="1662">
        <v>57572</v>
      </c>
      <c r="E200" s="1662">
        <v>56529</v>
      </c>
      <c r="F200" s="1662">
        <v>228.6</v>
      </c>
      <c r="G200" s="1662">
        <v>421.4</v>
      </c>
      <c r="H200" s="1647"/>
      <c r="I200" s="1647"/>
    </row>
    <row r="201" spans="1:9" ht="8.1" customHeight="1" x14ac:dyDescent="0.25">
      <c r="A201" s="1581"/>
      <c r="B201" s="1593"/>
      <c r="C201" s="1662"/>
      <c r="D201" s="1662"/>
      <c r="E201" s="1662"/>
      <c r="F201" s="1662"/>
      <c r="G201" s="1662"/>
      <c r="H201" s="1647"/>
      <c r="I201" s="1647"/>
    </row>
    <row r="202" spans="1:9" ht="12.75" customHeight="1" x14ac:dyDescent="0.25">
      <c r="A202" s="1592">
        <v>19</v>
      </c>
      <c r="B202" s="1593" t="s">
        <v>1803</v>
      </c>
      <c r="C202" s="1662"/>
      <c r="D202" s="1662"/>
      <c r="E202" s="1662"/>
      <c r="F202" s="1662"/>
      <c r="G202" s="1662"/>
      <c r="H202" s="1647"/>
      <c r="I202" s="1647"/>
    </row>
    <row r="203" spans="1:9" ht="8.1" customHeight="1" x14ac:dyDescent="0.25">
      <c r="A203" s="1592"/>
      <c r="B203" s="1593"/>
      <c r="C203" s="1662"/>
      <c r="D203" s="1662"/>
      <c r="E203" s="1662"/>
      <c r="F203" s="1662"/>
      <c r="G203" s="1662"/>
      <c r="H203" s="1647"/>
      <c r="I203" s="1647"/>
    </row>
    <row r="204" spans="1:9" ht="12.75" customHeight="1" x14ac:dyDescent="0.2">
      <c r="A204" s="1581" t="s">
        <v>1767</v>
      </c>
      <c r="B204" s="1653" t="s">
        <v>1997</v>
      </c>
      <c r="C204" s="1599">
        <v>1270</v>
      </c>
      <c r="D204" s="1652">
        <v>3310</v>
      </c>
      <c r="E204" s="1652">
        <v>3310</v>
      </c>
      <c r="F204" s="1652">
        <v>0</v>
      </c>
      <c r="G204" s="1652">
        <v>0</v>
      </c>
      <c r="H204" s="1647"/>
      <c r="I204" s="1647"/>
    </row>
    <row r="205" spans="1:9" ht="12.75" customHeight="1" x14ac:dyDescent="0.2">
      <c r="A205" s="1581" t="s">
        <v>1769</v>
      </c>
      <c r="B205" s="1664" t="s">
        <v>1998</v>
      </c>
      <c r="C205" s="1599"/>
      <c r="D205" s="1652">
        <v>1138</v>
      </c>
      <c r="E205" s="1652">
        <v>1138</v>
      </c>
      <c r="F205" s="1652">
        <v>0</v>
      </c>
      <c r="G205" s="1652">
        <v>1137.145</v>
      </c>
      <c r="H205" s="1647"/>
      <c r="I205" s="1647"/>
    </row>
    <row r="206" spans="1:9" ht="12.75" customHeight="1" x14ac:dyDescent="0.2">
      <c r="A206" s="1581" t="s">
        <v>1771</v>
      </c>
      <c r="B206" s="1664" t="s">
        <v>1999</v>
      </c>
      <c r="C206" s="1599"/>
      <c r="D206" s="1652">
        <v>16723</v>
      </c>
      <c r="E206" s="1652">
        <v>16723</v>
      </c>
      <c r="F206" s="1652">
        <v>16720.767</v>
      </c>
      <c r="G206" s="1652">
        <v>0</v>
      </c>
      <c r="H206" s="1647"/>
      <c r="I206" s="1647"/>
    </row>
    <row r="207" spans="1:9" ht="12.75" hidden="1" customHeight="1" x14ac:dyDescent="0.2">
      <c r="A207" s="1581"/>
      <c r="B207" s="1653" t="s">
        <v>2000</v>
      </c>
      <c r="C207" s="1599">
        <v>0</v>
      </c>
      <c r="D207" s="1652">
        <v>0</v>
      </c>
      <c r="E207" s="1652">
        <v>0</v>
      </c>
      <c r="F207" s="1652">
        <v>0</v>
      </c>
      <c r="G207" s="1652">
        <v>0</v>
      </c>
      <c r="H207" s="1647"/>
      <c r="I207" s="1647"/>
    </row>
    <row r="208" spans="1:9" ht="12.75" hidden="1" customHeight="1" x14ac:dyDescent="0.2">
      <c r="A208" s="1581"/>
      <c r="B208" s="1653" t="s">
        <v>2001</v>
      </c>
      <c r="C208" s="1599">
        <v>0</v>
      </c>
      <c r="D208" s="1652">
        <v>0</v>
      </c>
      <c r="E208" s="1652">
        <v>0</v>
      </c>
      <c r="F208" s="1652">
        <v>0</v>
      </c>
      <c r="G208" s="1652">
        <v>0</v>
      </c>
      <c r="H208" s="1647"/>
      <c r="I208" s="1647"/>
    </row>
    <row r="209" spans="1:9" ht="12.75" customHeight="1" x14ac:dyDescent="0.2">
      <c r="A209" s="1581" t="s">
        <v>1857</v>
      </c>
      <c r="B209" s="1664" t="s">
        <v>1970</v>
      </c>
      <c r="C209" s="1599">
        <v>0</v>
      </c>
      <c r="D209" s="1652">
        <v>0</v>
      </c>
      <c r="E209" s="1652">
        <v>50000</v>
      </c>
      <c r="F209" s="1652">
        <v>0</v>
      </c>
      <c r="G209" s="1652">
        <v>22527</v>
      </c>
      <c r="H209" s="1647"/>
      <c r="I209" s="1647"/>
    </row>
    <row r="210" spans="1:9" ht="12.75" hidden="1" customHeight="1" x14ac:dyDescent="0.2">
      <c r="A210" s="1581"/>
      <c r="B210" s="1653" t="s">
        <v>2002</v>
      </c>
      <c r="C210" s="1599">
        <v>0</v>
      </c>
      <c r="D210" s="1652">
        <v>0</v>
      </c>
      <c r="E210" s="1652">
        <v>0</v>
      </c>
      <c r="F210" s="1652">
        <v>0</v>
      </c>
      <c r="G210" s="1652">
        <v>0</v>
      </c>
      <c r="H210" s="1647"/>
      <c r="I210" s="1647"/>
    </row>
    <row r="211" spans="1:9" ht="12.75" hidden="1" customHeight="1" x14ac:dyDescent="0.2">
      <c r="A211" s="1581"/>
      <c r="B211" s="1664" t="s">
        <v>2003</v>
      </c>
      <c r="C211" s="1599">
        <v>0</v>
      </c>
      <c r="D211" s="1652">
        <v>0</v>
      </c>
      <c r="E211" s="1652">
        <v>0</v>
      </c>
      <c r="F211" s="1652">
        <v>0</v>
      </c>
      <c r="G211" s="1652">
        <v>0</v>
      </c>
      <c r="H211" s="1647"/>
      <c r="I211" s="1647"/>
    </row>
    <row r="212" spans="1:9" ht="12.75" hidden="1" customHeight="1" x14ac:dyDescent="0.2">
      <c r="A212" s="1581"/>
      <c r="B212" s="1664" t="s">
        <v>2004</v>
      </c>
      <c r="C212" s="1599">
        <v>0</v>
      </c>
      <c r="D212" s="1652"/>
      <c r="E212" s="1652"/>
      <c r="F212" s="1652"/>
      <c r="G212" s="1652"/>
      <c r="H212" s="1647"/>
      <c r="I212" s="1647"/>
    </row>
    <row r="213" spans="1:9" ht="12.75" hidden="1" customHeight="1" x14ac:dyDescent="0.2">
      <c r="A213" s="1581"/>
      <c r="B213" s="1664" t="s">
        <v>2005</v>
      </c>
      <c r="C213" s="1599">
        <v>0</v>
      </c>
      <c r="D213" s="1652">
        <v>0</v>
      </c>
      <c r="E213" s="1652">
        <v>0</v>
      </c>
      <c r="F213" s="1652">
        <v>0</v>
      </c>
      <c r="G213" s="1652">
        <v>0</v>
      </c>
      <c r="H213" s="1647"/>
      <c r="I213" s="1647"/>
    </row>
    <row r="214" spans="1:9" ht="12.75" hidden="1" customHeight="1" x14ac:dyDescent="0.2">
      <c r="A214" s="1581"/>
      <c r="B214" s="1604" t="s">
        <v>2006</v>
      </c>
      <c r="C214" s="1599">
        <v>0</v>
      </c>
      <c r="D214" s="1652">
        <v>0</v>
      </c>
      <c r="E214" s="1652">
        <v>0</v>
      </c>
      <c r="F214" s="1652">
        <v>0</v>
      </c>
      <c r="G214" s="1652">
        <v>0</v>
      </c>
      <c r="H214" s="1647"/>
      <c r="I214" s="1647"/>
    </row>
    <row r="215" spans="1:9" ht="12.75" hidden="1" customHeight="1" x14ac:dyDescent="0.2">
      <c r="A215" s="1581"/>
      <c r="B215" s="1604" t="s">
        <v>1810</v>
      </c>
      <c r="C215" s="1599">
        <v>0</v>
      </c>
      <c r="D215" s="1652">
        <v>0</v>
      </c>
      <c r="E215" s="1652">
        <v>0</v>
      </c>
      <c r="F215" s="1652">
        <v>0</v>
      </c>
      <c r="G215" s="1652">
        <v>0</v>
      </c>
      <c r="H215" s="1647"/>
      <c r="I215" s="1647"/>
    </row>
    <row r="216" spans="1:9" ht="12.75" hidden="1" customHeight="1" x14ac:dyDescent="0.2">
      <c r="A216" s="1581"/>
      <c r="B216" s="1653" t="s">
        <v>2007</v>
      </c>
      <c r="C216" s="1599">
        <v>0</v>
      </c>
      <c r="D216" s="1652">
        <v>0</v>
      </c>
      <c r="E216" s="1652">
        <v>0</v>
      </c>
      <c r="F216" s="1652">
        <v>0</v>
      </c>
      <c r="G216" s="1652">
        <v>0</v>
      </c>
      <c r="H216" s="1647"/>
      <c r="I216" s="1647"/>
    </row>
    <row r="217" spans="1:9" ht="12.75" hidden="1" customHeight="1" x14ac:dyDescent="0.2">
      <c r="A217" s="1581"/>
      <c r="B217" s="1664" t="s">
        <v>2008</v>
      </c>
      <c r="C217" s="1599">
        <v>0</v>
      </c>
      <c r="D217" s="1652">
        <v>0</v>
      </c>
      <c r="E217" s="1652">
        <v>0</v>
      </c>
      <c r="F217" s="1652">
        <v>0</v>
      </c>
      <c r="G217" s="1652">
        <v>0</v>
      </c>
      <c r="H217" s="1647"/>
      <c r="I217" s="1647"/>
    </row>
    <row r="218" spans="1:9" ht="12.75" hidden="1" customHeight="1" x14ac:dyDescent="0.2">
      <c r="A218" s="1581"/>
      <c r="B218" s="1664" t="s">
        <v>2009</v>
      </c>
      <c r="C218" s="1599">
        <v>0</v>
      </c>
      <c r="D218" s="1652">
        <v>0</v>
      </c>
      <c r="E218" s="1652">
        <v>0</v>
      </c>
      <c r="F218" s="1652">
        <v>0</v>
      </c>
      <c r="G218" s="1652">
        <v>0</v>
      </c>
      <c r="H218" s="1647"/>
      <c r="I218" s="1647"/>
    </row>
    <row r="219" spans="1:9" ht="12.75" hidden="1" customHeight="1" x14ac:dyDescent="0.2">
      <c r="A219" s="1581"/>
      <c r="B219" s="1653" t="s">
        <v>2010</v>
      </c>
      <c r="C219" s="1599">
        <v>0</v>
      </c>
      <c r="D219" s="1652">
        <v>0</v>
      </c>
      <c r="E219" s="1652">
        <v>0</v>
      </c>
      <c r="F219" s="1652">
        <v>0</v>
      </c>
      <c r="G219" s="1652">
        <v>0</v>
      </c>
      <c r="H219" s="1647"/>
      <c r="I219" s="1647"/>
    </row>
    <row r="220" spans="1:9" ht="8.1" customHeight="1" x14ac:dyDescent="0.25">
      <c r="A220" s="1592"/>
      <c r="B220" s="1593"/>
      <c r="C220" s="1662"/>
      <c r="D220" s="1662"/>
      <c r="E220" s="1662"/>
      <c r="F220" s="1662"/>
      <c r="G220" s="1662"/>
      <c r="H220" s="1647"/>
      <c r="I220" s="1647"/>
    </row>
    <row r="221" spans="1:9" ht="12.75" customHeight="1" x14ac:dyDescent="0.25">
      <c r="A221" s="1592"/>
      <c r="B221" s="1593" t="s">
        <v>1813</v>
      </c>
      <c r="C221" s="1662">
        <v>1270</v>
      </c>
      <c r="D221" s="1662">
        <v>21171</v>
      </c>
      <c r="E221" s="1662">
        <v>71171</v>
      </c>
      <c r="F221" s="1662">
        <v>16720.767</v>
      </c>
      <c r="G221" s="1662">
        <v>23664.145</v>
      </c>
      <c r="H221" s="1647"/>
      <c r="I221" s="1647"/>
    </row>
    <row r="222" spans="1:9" ht="9.9499999999999993" customHeight="1" x14ac:dyDescent="0.25">
      <c r="A222" s="1581"/>
      <c r="B222" s="1593"/>
      <c r="C222" s="1662"/>
      <c r="D222" s="1662"/>
      <c r="E222" s="1662"/>
      <c r="F222" s="1662"/>
      <c r="G222" s="1662"/>
      <c r="H222" s="1647"/>
      <c r="I222" s="1647"/>
    </row>
    <row r="223" spans="1:9" ht="24.95" customHeight="1" x14ac:dyDescent="0.2">
      <c r="A223" s="1581"/>
      <c r="B223" s="1680" t="s">
        <v>1814</v>
      </c>
      <c r="C223" s="1612">
        <v>4369432</v>
      </c>
      <c r="D223" s="1612">
        <v>5433887</v>
      </c>
      <c r="E223" s="1612">
        <v>5517379.3859999999</v>
      </c>
      <c r="F223" s="1612">
        <v>1363763.0110000002</v>
      </c>
      <c r="G223" s="1612">
        <v>540432.70600000001</v>
      </c>
      <c r="H223" s="1647"/>
      <c r="I223" s="1647"/>
    </row>
    <row r="224" spans="1:9" ht="9.9499999999999993" customHeight="1" thickBot="1" x14ac:dyDescent="0.3">
      <c r="A224" s="1638"/>
      <c r="B224" s="1668"/>
      <c r="C224" s="1672"/>
      <c r="D224" s="1672"/>
      <c r="E224" s="1672"/>
      <c r="F224" s="1672"/>
      <c r="G224" s="1672"/>
      <c r="H224" s="1647"/>
      <c r="I224" s="1647"/>
    </row>
    <row r="225" spans="1:9" ht="9.9499999999999993" customHeight="1" x14ac:dyDescent="0.25">
      <c r="A225" s="1596"/>
      <c r="B225" s="1593"/>
      <c r="C225" s="1662"/>
      <c r="D225" s="1662"/>
      <c r="E225" s="1662"/>
      <c r="F225" s="1662"/>
      <c r="G225" s="1662"/>
      <c r="H225" s="1647"/>
      <c r="I225" s="1647"/>
    </row>
    <row r="226" spans="1:9" ht="20.100000000000001" customHeight="1" x14ac:dyDescent="0.2">
      <c r="A226" s="1590" t="s">
        <v>1815</v>
      </c>
      <c r="B226" s="1591" t="s">
        <v>1816</v>
      </c>
      <c r="C226" s="1662"/>
      <c r="D226" s="1662"/>
      <c r="E226" s="1662"/>
      <c r="F226" s="1662"/>
      <c r="G226" s="1662"/>
      <c r="H226" s="1647"/>
      <c r="I226" s="1647"/>
    </row>
    <row r="227" spans="1:9" ht="8.1" customHeight="1" x14ac:dyDescent="0.2">
      <c r="A227" s="1681"/>
      <c r="B227" s="1682"/>
      <c r="C227" s="1662"/>
      <c r="D227" s="1662"/>
      <c r="E227" s="1662"/>
      <c r="F227" s="1662"/>
      <c r="G227" s="1662"/>
      <c r="H227" s="1647"/>
      <c r="I227" s="1647"/>
    </row>
    <row r="228" spans="1:9" ht="12.75" customHeight="1" x14ac:dyDescent="0.25">
      <c r="A228" s="1592">
        <v>1</v>
      </c>
      <c r="B228" s="1593" t="s">
        <v>1817</v>
      </c>
      <c r="C228" s="1630"/>
      <c r="D228" s="1652"/>
      <c r="E228" s="1652"/>
      <c r="F228" s="1652"/>
      <c r="G228" s="1652"/>
      <c r="H228" s="1647"/>
      <c r="I228" s="1647"/>
    </row>
    <row r="229" spans="1:9" ht="8.1" customHeight="1" x14ac:dyDescent="0.25">
      <c r="A229" s="1592"/>
      <c r="B229" s="1593"/>
      <c r="C229" s="1662"/>
      <c r="D229" s="1662"/>
      <c r="E229" s="1662"/>
      <c r="F229" s="1662"/>
      <c r="G229" s="1662"/>
      <c r="H229" s="1647"/>
      <c r="I229" s="1647"/>
    </row>
    <row r="230" spans="1:9" ht="12.75" customHeight="1" x14ac:dyDescent="0.25">
      <c r="A230" s="1592">
        <v>2</v>
      </c>
      <c r="B230" s="1593" t="s">
        <v>1818</v>
      </c>
      <c r="C230" s="1662"/>
      <c r="D230" s="1662"/>
      <c r="E230" s="1662"/>
      <c r="F230" s="1662"/>
      <c r="G230" s="1662"/>
      <c r="H230" s="1647"/>
      <c r="I230" s="1647"/>
    </row>
    <row r="231" spans="1:9" ht="6.75" customHeight="1" x14ac:dyDescent="0.25">
      <c r="A231" s="1592"/>
      <c r="B231" s="1593"/>
      <c r="C231" s="1662"/>
      <c r="D231" s="1662"/>
      <c r="E231" s="1662"/>
      <c r="F231" s="1662"/>
      <c r="G231" s="1662"/>
      <c r="H231" s="1647"/>
      <c r="I231" s="1647"/>
    </row>
    <row r="232" spans="1:9" ht="12.75" customHeight="1" x14ac:dyDescent="0.2">
      <c r="A232" s="1581" t="s">
        <v>1767</v>
      </c>
      <c r="B232" s="1653" t="s">
        <v>2011</v>
      </c>
      <c r="C232" s="1675">
        <v>0</v>
      </c>
      <c r="D232" s="1652">
        <v>762</v>
      </c>
      <c r="E232" s="1652">
        <v>1714</v>
      </c>
      <c r="F232" s="1652">
        <v>1714.5</v>
      </c>
      <c r="G232" s="1652">
        <v>0</v>
      </c>
      <c r="H232" s="1647"/>
      <c r="I232" s="1647"/>
    </row>
    <row r="233" spans="1:9" ht="12.75" hidden="1" customHeight="1" x14ac:dyDescent="0.2">
      <c r="A233" s="1581"/>
      <c r="B233" s="1653" t="s">
        <v>2012</v>
      </c>
      <c r="C233" s="1675"/>
      <c r="D233" s="1652">
        <v>0</v>
      </c>
      <c r="E233" s="1652">
        <v>0</v>
      </c>
      <c r="F233" s="1652">
        <v>0</v>
      </c>
      <c r="G233" s="1652">
        <v>0</v>
      </c>
      <c r="H233" s="1647"/>
      <c r="I233" s="1647"/>
    </row>
    <row r="234" spans="1:9" ht="12.75" hidden="1" customHeight="1" x14ac:dyDescent="0.2">
      <c r="A234" s="1581"/>
      <c r="B234" s="1653" t="s">
        <v>2013</v>
      </c>
      <c r="C234" s="1662"/>
      <c r="D234" s="1652">
        <v>0</v>
      </c>
      <c r="E234" s="1652">
        <v>0</v>
      </c>
      <c r="F234" s="1652">
        <v>0</v>
      </c>
      <c r="G234" s="1652">
        <v>0</v>
      </c>
      <c r="H234" s="1647"/>
      <c r="I234" s="1647"/>
    </row>
    <row r="235" spans="1:9" ht="5.0999999999999996" customHeight="1" x14ac:dyDescent="0.25">
      <c r="A235" s="1592"/>
      <c r="B235" s="1593"/>
      <c r="C235" s="1662"/>
      <c r="D235" s="1662"/>
      <c r="E235" s="1662"/>
      <c r="F235" s="1662"/>
      <c r="G235" s="1662"/>
      <c r="H235" s="1647"/>
      <c r="I235" s="1647"/>
    </row>
    <row r="236" spans="1:9" ht="12.75" customHeight="1" x14ac:dyDescent="0.25">
      <c r="A236" s="1592"/>
      <c r="B236" s="1593" t="s">
        <v>2014</v>
      </c>
      <c r="C236" s="1662">
        <v>0</v>
      </c>
      <c r="D236" s="1662">
        <v>762</v>
      </c>
      <c r="E236" s="1662">
        <v>1714</v>
      </c>
      <c r="F236" s="1662">
        <v>1714.5</v>
      </c>
      <c r="G236" s="1662">
        <v>0</v>
      </c>
      <c r="H236" s="1647"/>
      <c r="I236" s="1647"/>
    </row>
    <row r="237" spans="1:9" ht="8.1" customHeight="1" x14ac:dyDescent="0.25">
      <c r="A237" s="1592"/>
      <c r="B237" s="1593"/>
      <c r="C237" s="1662"/>
      <c r="D237" s="1662"/>
      <c r="E237" s="1662"/>
      <c r="F237" s="1662"/>
      <c r="G237" s="1662"/>
      <c r="H237" s="1647"/>
      <c r="I237" s="1647"/>
    </row>
    <row r="238" spans="1:9" ht="12.75" customHeight="1" x14ac:dyDescent="0.25">
      <c r="A238" s="1592">
        <v>3</v>
      </c>
      <c r="B238" s="1593" t="s">
        <v>1819</v>
      </c>
      <c r="C238" s="1662"/>
      <c r="D238" s="1662"/>
      <c r="E238" s="1662"/>
      <c r="F238" s="1662"/>
      <c r="G238" s="1662"/>
      <c r="H238" s="1647"/>
      <c r="I238" s="1647"/>
    </row>
    <row r="239" spans="1:9" ht="8.1" customHeight="1" x14ac:dyDescent="0.25">
      <c r="A239" s="1592"/>
      <c r="B239" s="1593"/>
      <c r="C239" s="1662"/>
      <c r="D239" s="1662"/>
      <c r="E239" s="1662"/>
      <c r="F239" s="1662"/>
      <c r="G239" s="1662"/>
      <c r="H239" s="1647"/>
      <c r="I239" s="1647"/>
    </row>
    <row r="240" spans="1:9" ht="12.75" customHeight="1" x14ac:dyDescent="0.25">
      <c r="A240" s="1592">
        <v>4</v>
      </c>
      <c r="B240" s="1593" t="s">
        <v>1820</v>
      </c>
      <c r="C240" s="1662"/>
      <c r="D240" s="1662"/>
      <c r="E240" s="1662"/>
      <c r="F240" s="1662"/>
      <c r="G240" s="1662"/>
      <c r="H240" s="1647"/>
      <c r="I240" s="1647"/>
    </row>
    <row r="241" spans="1:9" ht="8.1" customHeight="1" x14ac:dyDescent="0.25">
      <c r="A241" s="1592"/>
      <c r="B241" s="1593"/>
      <c r="C241" s="1662"/>
      <c r="D241" s="1662"/>
      <c r="E241" s="1662"/>
      <c r="F241" s="1662"/>
      <c r="G241" s="1662"/>
      <c r="H241" s="1647"/>
      <c r="I241" s="1647"/>
    </row>
    <row r="242" spans="1:9" ht="12.75" customHeight="1" x14ac:dyDescent="0.2">
      <c r="A242" s="1581" t="s">
        <v>1767</v>
      </c>
      <c r="B242" s="1341" t="s">
        <v>2015</v>
      </c>
      <c r="C242" s="1675">
        <v>5526</v>
      </c>
      <c r="D242" s="1675">
        <v>18226</v>
      </c>
      <c r="E242" s="1675">
        <v>18226</v>
      </c>
      <c r="F242" s="1675">
        <v>5524.5</v>
      </c>
      <c r="G242" s="1675">
        <v>0</v>
      </c>
      <c r="H242" s="1647"/>
      <c r="I242" s="1647"/>
    </row>
    <row r="243" spans="1:9" ht="12.75" customHeight="1" x14ac:dyDescent="0.2">
      <c r="A243" s="1581" t="s">
        <v>1769</v>
      </c>
      <c r="B243" s="1341" t="s">
        <v>2016</v>
      </c>
      <c r="C243" s="1675">
        <v>635</v>
      </c>
      <c r="D243" s="1675">
        <v>635</v>
      </c>
      <c r="E243" s="1675">
        <v>635</v>
      </c>
      <c r="F243" s="1675">
        <v>0</v>
      </c>
      <c r="G243" s="1675">
        <v>0</v>
      </c>
      <c r="H243" s="1647"/>
      <c r="I243" s="1647"/>
    </row>
    <row r="244" spans="1:9" ht="8.1" customHeight="1" x14ac:dyDescent="0.25">
      <c r="A244" s="1592"/>
      <c r="B244" s="1593"/>
      <c r="C244" s="1662"/>
      <c r="D244" s="1662"/>
      <c r="E244" s="1662"/>
      <c r="F244" s="1662"/>
      <c r="G244" s="1662"/>
      <c r="H244" s="1647"/>
      <c r="I244" s="1647"/>
    </row>
    <row r="245" spans="1:9" ht="12.75" customHeight="1" x14ac:dyDescent="0.25">
      <c r="A245" s="1592"/>
      <c r="B245" s="1593" t="s">
        <v>2017</v>
      </c>
      <c r="C245" s="1597">
        <v>6161</v>
      </c>
      <c r="D245" s="1597">
        <v>18861</v>
      </c>
      <c r="E245" s="1597">
        <v>18861</v>
      </c>
      <c r="F245" s="1597">
        <v>5524.5</v>
      </c>
      <c r="G245" s="1597">
        <v>0</v>
      </c>
      <c r="H245" s="1647"/>
      <c r="I245" s="1647"/>
    </row>
    <row r="246" spans="1:9" ht="6.75" hidden="1" customHeight="1" x14ac:dyDescent="0.25">
      <c r="A246" s="1592"/>
      <c r="B246" s="1593"/>
      <c r="C246" s="1662"/>
      <c r="D246" s="1662"/>
      <c r="E246" s="1662"/>
      <c r="F246" s="1662"/>
      <c r="G246" s="1662"/>
      <c r="H246" s="1647"/>
      <c r="I246" s="1647"/>
    </row>
    <row r="247" spans="1:9" ht="8.1" customHeight="1" x14ac:dyDescent="0.25">
      <c r="A247" s="1592"/>
      <c r="B247" s="1593"/>
      <c r="C247" s="1662"/>
      <c r="D247" s="1662"/>
      <c r="E247" s="1662"/>
      <c r="F247" s="1662"/>
      <c r="G247" s="1662"/>
      <c r="H247" s="1647"/>
      <c r="I247" s="1647"/>
    </row>
    <row r="248" spans="1:9" ht="12.75" customHeight="1" x14ac:dyDescent="0.25">
      <c r="A248" s="1592">
        <v>5</v>
      </c>
      <c r="B248" s="1593" t="s">
        <v>1821</v>
      </c>
      <c r="C248" s="1662"/>
      <c r="D248" s="1662"/>
      <c r="E248" s="1662"/>
      <c r="F248" s="1662"/>
      <c r="G248" s="1662"/>
      <c r="H248" s="1647"/>
      <c r="I248" s="1647"/>
    </row>
    <row r="249" spans="1:9" ht="8.1" customHeight="1" x14ac:dyDescent="0.25">
      <c r="A249" s="1592"/>
      <c r="B249" s="1593"/>
      <c r="C249" s="1662"/>
      <c r="D249" s="1662"/>
      <c r="E249" s="1662"/>
      <c r="F249" s="1662"/>
      <c r="G249" s="1662"/>
      <c r="H249" s="1647"/>
      <c r="I249" s="1647"/>
    </row>
    <row r="250" spans="1:9" ht="12.75" customHeight="1" x14ac:dyDescent="0.2">
      <c r="A250" s="1581" t="s">
        <v>1767</v>
      </c>
      <c r="B250" s="1594" t="s">
        <v>2018</v>
      </c>
      <c r="C250" s="1599">
        <v>1270</v>
      </c>
      <c r="D250" s="1652">
        <v>8433</v>
      </c>
      <c r="E250" s="1652">
        <v>8433</v>
      </c>
      <c r="F250" s="1652">
        <v>934.72000000000025</v>
      </c>
      <c r="G250" s="1652">
        <v>1402.08</v>
      </c>
      <c r="H250" s="1647"/>
      <c r="I250" s="1647"/>
    </row>
    <row r="251" spans="1:9" ht="8.1" customHeight="1" x14ac:dyDescent="0.2">
      <c r="A251" s="1581"/>
      <c r="B251" s="1594"/>
      <c r="C251" s="1599"/>
      <c r="D251" s="1652"/>
      <c r="E251" s="1652"/>
      <c r="F251" s="1652"/>
      <c r="G251" s="1652"/>
      <c r="H251" s="1647"/>
      <c r="I251" s="1647"/>
    </row>
    <row r="252" spans="1:9" ht="12.75" customHeight="1" x14ac:dyDescent="0.25">
      <c r="A252" s="1673"/>
      <c r="B252" s="1593" t="s">
        <v>2019</v>
      </c>
      <c r="C252" s="1598">
        <v>1270</v>
      </c>
      <c r="D252" s="1597">
        <v>8433</v>
      </c>
      <c r="E252" s="1597">
        <v>8433</v>
      </c>
      <c r="F252" s="1597">
        <v>934.72000000000025</v>
      </c>
      <c r="G252" s="1597">
        <v>1402.08</v>
      </c>
      <c r="H252" s="1647"/>
      <c r="I252" s="1647"/>
    </row>
    <row r="253" spans="1:9" ht="8.1" customHeight="1" x14ac:dyDescent="0.25">
      <c r="A253" s="1592"/>
      <c r="B253" s="1593"/>
      <c r="C253" s="1662"/>
      <c r="D253" s="1662"/>
      <c r="E253" s="1662"/>
      <c r="F253" s="1662"/>
      <c r="G253" s="1662"/>
      <c r="H253" s="1647"/>
      <c r="I253" s="1647"/>
    </row>
    <row r="254" spans="1:9" ht="12.75" customHeight="1" x14ac:dyDescent="0.25">
      <c r="A254" s="1592">
        <v>6</v>
      </c>
      <c r="B254" s="1593" t="s">
        <v>1822</v>
      </c>
      <c r="C254" s="1662"/>
      <c r="D254" s="1662"/>
      <c r="E254" s="1662"/>
      <c r="F254" s="1662"/>
      <c r="G254" s="1662"/>
      <c r="H254" s="1647"/>
      <c r="I254" s="1647"/>
    </row>
    <row r="255" spans="1:9" ht="8.1" customHeight="1" x14ac:dyDescent="0.25">
      <c r="A255" s="1592"/>
      <c r="B255" s="1593"/>
      <c r="C255" s="1662"/>
      <c r="D255" s="1662"/>
      <c r="E255" s="1662"/>
      <c r="F255" s="1662"/>
      <c r="G255" s="1662"/>
      <c r="H255" s="1647"/>
      <c r="I255" s="1647"/>
    </row>
    <row r="256" spans="1:9" ht="12.75" customHeight="1" x14ac:dyDescent="0.2">
      <c r="A256" s="1581" t="s">
        <v>1767</v>
      </c>
      <c r="B256" s="1341" t="s">
        <v>2020</v>
      </c>
      <c r="C256" s="1599">
        <v>19050</v>
      </c>
      <c r="D256" s="1652">
        <v>26580</v>
      </c>
      <c r="E256" s="1652">
        <v>26580</v>
      </c>
      <c r="F256" s="1652">
        <v>3647</v>
      </c>
      <c r="G256" s="1652">
        <v>708</v>
      </c>
      <c r="H256" s="1647"/>
      <c r="I256" s="1647"/>
    </row>
    <row r="257" spans="1:9" ht="12.75" customHeight="1" x14ac:dyDescent="0.2">
      <c r="A257" s="1581" t="s">
        <v>1769</v>
      </c>
      <c r="B257" s="1594" t="s">
        <v>88</v>
      </c>
      <c r="C257" s="1599">
        <v>31750</v>
      </c>
      <c r="D257" s="1652">
        <v>45501</v>
      </c>
      <c r="E257" s="1652">
        <v>45501</v>
      </c>
      <c r="F257" s="1652">
        <v>13750.196</v>
      </c>
      <c r="G257" s="1652">
        <v>0</v>
      </c>
      <c r="H257" s="1647"/>
      <c r="I257" s="1647"/>
    </row>
    <row r="258" spans="1:9" ht="12.75" customHeight="1" x14ac:dyDescent="0.2">
      <c r="A258" s="1581" t="s">
        <v>1771</v>
      </c>
      <c r="B258" s="1594" t="s">
        <v>2021</v>
      </c>
      <c r="C258" s="1599">
        <v>6350</v>
      </c>
      <c r="D258" s="1652">
        <v>10871</v>
      </c>
      <c r="E258" s="1652">
        <v>10871</v>
      </c>
      <c r="F258" s="1652">
        <v>4521.2</v>
      </c>
      <c r="G258" s="1652">
        <v>0</v>
      </c>
      <c r="H258" s="1647"/>
      <c r="I258" s="1647"/>
    </row>
    <row r="259" spans="1:9" ht="12.75" hidden="1" customHeight="1" x14ac:dyDescent="0.2">
      <c r="A259" s="1581"/>
      <c r="B259" s="1341" t="s">
        <v>2022</v>
      </c>
      <c r="C259" s="1599">
        <v>0</v>
      </c>
      <c r="D259" s="1652">
        <v>0</v>
      </c>
      <c r="E259" s="1652">
        <v>0</v>
      </c>
      <c r="F259" s="1652">
        <v>0</v>
      </c>
      <c r="G259" s="1652">
        <v>0</v>
      </c>
      <c r="H259" s="1647"/>
      <c r="I259" s="1647"/>
    </row>
    <row r="260" spans="1:9" ht="24.95" hidden="1" customHeight="1" x14ac:dyDescent="0.2">
      <c r="A260" s="1683"/>
      <c r="B260" s="1684" t="s">
        <v>2023</v>
      </c>
      <c r="C260" s="1657">
        <v>0</v>
      </c>
      <c r="D260" s="1685">
        <v>0</v>
      </c>
      <c r="E260" s="1685">
        <v>0</v>
      </c>
      <c r="F260" s="1685">
        <v>0</v>
      </c>
      <c r="G260" s="1685">
        <v>0</v>
      </c>
      <c r="H260" s="1647"/>
      <c r="I260" s="1647"/>
    </row>
    <row r="261" spans="1:9" ht="8.1" customHeight="1" x14ac:dyDescent="0.2">
      <c r="A261" s="1581"/>
      <c r="B261" s="1341"/>
      <c r="C261" s="1599"/>
      <c r="D261" s="1652"/>
      <c r="E261" s="1652"/>
      <c r="F261" s="1652"/>
      <c r="G261" s="1652"/>
      <c r="H261" s="1647"/>
      <c r="I261" s="1647"/>
    </row>
    <row r="262" spans="1:9" ht="12.75" customHeight="1" x14ac:dyDescent="0.25">
      <c r="A262" s="1592"/>
      <c r="B262" s="1593" t="s">
        <v>2024</v>
      </c>
      <c r="C262" s="1661">
        <v>57150</v>
      </c>
      <c r="D262" s="1662">
        <v>82952</v>
      </c>
      <c r="E262" s="1662">
        <v>82952</v>
      </c>
      <c r="F262" s="1662">
        <v>21918.396000000001</v>
      </c>
      <c r="G262" s="1662">
        <v>708</v>
      </c>
      <c r="H262" s="1647"/>
      <c r="I262" s="1647"/>
    </row>
    <row r="263" spans="1:9" ht="8.1" customHeight="1" x14ac:dyDescent="0.25">
      <c r="A263" s="1592"/>
      <c r="B263" s="1593"/>
      <c r="C263" s="1662"/>
      <c r="D263" s="1662"/>
      <c r="E263" s="1662"/>
      <c r="F263" s="1662"/>
      <c r="G263" s="1662"/>
      <c r="H263" s="1647"/>
      <c r="I263" s="1647"/>
    </row>
    <row r="264" spans="1:9" ht="12.75" customHeight="1" x14ac:dyDescent="0.25">
      <c r="A264" s="1592">
        <v>7</v>
      </c>
      <c r="B264" s="1593" t="s">
        <v>1823</v>
      </c>
      <c r="C264" s="1662"/>
      <c r="D264" s="1662"/>
      <c r="E264" s="1662"/>
      <c r="F264" s="1662"/>
      <c r="G264" s="1662"/>
      <c r="H264" s="1647"/>
      <c r="I264" s="1647"/>
    </row>
    <row r="265" spans="1:9" ht="8.1" customHeight="1" x14ac:dyDescent="0.25">
      <c r="A265" s="1592"/>
      <c r="B265" s="1593"/>
      <c r="C265" s="1662"/>
      <c r="D265" s="1662"/>
      <c r="E265" s="1662"/>
      <c r="F265" s="1662"/>
      <c r="G265" s="1662"/>
      <c r="H265" s="1647"/>
      <c r="I265" s="1647"/>
    </row>
    <row r="266" spans="1:9" ht="12.75" customHeight="1" x14ac:dyDescent="0.2">
      <c r="A266" s="1581" t="s">
        <v>1767</v>
      </c>
      <c r="B266" s="1653" t="s">
        <v>2025</v>
      </c>
      <c r="C266" s="1675">
        <v>6745</v>
      </c>
      <c r="D266" s="1652">
        <v>6745</v>
      </c>
      <c r="E266" s="1652">
        <v>6745</v>
      </c>
      <c r="F266" s="1652">
        <v>4558.7139999999999</v>
      </c>
      <c r="G266" s="1652">
        <v>946.18399999999997</v>
      </c>
      <c r="H266" s="1647"/>
      <c r="I266" s="1647"/>
    </row>
    <row r="267" spans="1:9" ht="12.75" customHeight="1" x14ac:dyDescent="0.2">
      <c r="A267" s="1581" t="s">
        <v>1769</v>
      </c>
      <c r="B267" s="1653" t="s">
        <v>2026</v>
      </c>
      <c r="C267" s="1675">
        <v>6350</v>
      </c>
      <c r="D267" s="1652">
        <v>6350</v>
      </c>
      <c r="E267" s="1652">
        <v>6350</v>
      </c>
      <c r="F267" s="1652">
        <v>0</v>
      </c>
      <c r="G267" s="1652">
        <v>0</v>
      </c>
      <c r="H267" s="1647"/>
      <c r="I267" s="1647"/>
    </row>
    <row r="268" spans="1:9" ht="12.75" customHeight="1" x14ac:dyDescent="0.2">
      <c r="A268" s="1581" t="s">
        <v>1771</v>
      </c>
      <c r="B268" s="1653" t="s">
        <v>2027</v>
      </c>
      <c r="C268" s="1675"/>
      <c r="D268" s="1652">
        <v>1000</v>
      </c>
      <c r="E268" s="1652">
        <v>1000</v>
      </c>
      <c r="F268" s="1652">
        <v>0</v>
      </c>
      <c r="G268" s="1652">
        <v>0</v>
      </c>
      <c r="H268" s="1647"/>
      <c r="I268" s="1647"/>
    </row>
    <row r="269" spans="1:9" ht="12.75" customHeight="1" x14ac:dyDescent="0.2">
      <c r="A269" s="1581" t="s">
        <v>1857</v>
      </c>
      <c r="B269" s="1671" t="s">
        <v>2028</v>
      </c>
      <c r="C269" s="1676">
        <v>0</v>
      </c>
      <c r="D269" s="1652">
        <v>1230</v>
      </c>
      <c r="E269" s="1652">
        <v>1230</v>
      </c>
      <c r="F269" s="1652">
        <v>-293</v>
      </c>
      <c r="G269" s="1652">
        <v>424.98</v>
      </c>
      <c r="H269" s="1647"/>
      <c r="I269" s="1647"/>
    </row>
    <row r="270" spans="1:9" ht="12.75" customHeight="1" x14ac:dyDescent="0.2">
      <c r="A270" s="1581" t="s">
        <v>1858</v>
      </c>
      <c r="B270" s="1341" t="s">
        <v>2029</v>
      </c>
      <c r="C270" s="1676">
        <v>0</v>
      </c>
      <c r="D270" s="1652">
        <v>800</v>
      </c>
      <c r="E270" s="1652">
        <v>800</v>
      </c>
      <c r="F270" s="1652">
        <v>0</v>
      </c>
      <c r="G270" s="1652">
        <v>0</v>
      </c>
      <c r="H270" s="1647"/>
      <c r="I270" s="1647"/>
    </row>
    <row r="271" spans="1:9" ht="12.75" customHeight="1" x14ac:dyDescent="0.2">
      <c r="A271" s="1581" t="s">
        <v>1859</v>
      </c>
      <c r="B271" s="1671" t="s">
        <v>2030</v>
      </c>
      <c r="C271" s="1676">
        <v>0</v>
      </c>
      <c r="D271" s="1652">
        <v>326</v>
      </c>
      <c r="E271" s="1652">
        <v>326</v>
      </c>
      <c r="F271" s="1652">
        <v>0</v>
      </c>
      <c r="G271" s="1652">
        <v>300.89</v>
      </c>
      <c r="H271" s="1647"/>
      <c r="I271" s="1647"/>
    </row>
    <row r="272" spans="1:9" ht="12.75" hidden="1" customHeight="1" x14ac:dyDescent="0.2">
      <c r="A272" s="1581"/>
      <c r="B272" s="1671" t="s">
        <v>2031</v>
      </c>
      <c r="C272" s="1676">
        <v>0</v>
      </c>
      <c r="D272" s="1652">
        <v>0</v>
      </c>
      <c r="E272" s="1652">
        <v>0</v>
      </c>
      <c r="F272" s="1652">
        <v>0</v>
      </c>
      <c r="G272" s="1652">
        <v>0</v>
      </c>
      <c r="H272" s="1647"/>
      <c r="I272" s="1647"/>
    </row>
    <row r="273" spans="1:9" ht="12.75" hidden="1" customHeight="1" x14ac:dyDescent="0.2">
      <c r="A273" s="1581"/>
      <c r="B273" s="1671" t="s">
        <v>2032</v>
      </c>
      <c r="C273" s="1676">
        <v>0</v>
      </c>
      <c r="D273" s="1652">
        <v>0</v>
      </c>
      <c r="E273" s="1652">
        <v>0</v>
      </c>
      <c r="F273" s="1652">
        <v>0</v>
      </c>
      <c r="G273" s="1652">
        <v>0</v>
      </c>
      <c r="H273" s="1647"/>
      <c r="I273" s="1647"/>
    </row>
    <row r="274" spans="1:9" ht="12.75" hidden="1" customHeight="1" x14ac:dyDescent="0.2">
      <c r="A274" s="1581"/>
      <c r="B274" s="1671" t="s">
        <v>2033</v>
      </c>
      <c r="C274" s="1676">
        <v>0</v>
      </c>
      <c r="D274" s="1652">
        <v>0</v>
      </c>
      <c r="E274" s="1652">
        <v>0</v>
      </c>
      <c r="F274" s="1652">
        <v>0</v>
      </c>
      <c r="G274" s="1652">
        <v>0</v>
      </c>
      <c r="H274" s="1647"/>
      <c r="I274" s="1647"/>
    </row>
    <row r="275" spans="1:9" ht="12.75" hidden="1" customHeight="1" x14ac:dyDescent="0.2">
      <c r="A275" s="1581"/>
      <c r="B275" s="1341" t="s">
        <v>2034</v>
      </c>
      <c r="C275" s="1676">
        <v>0</v>
      </c>
      <c r="D275" s="1652">
        <v>0</v>
      </c>
      <c r="E275" s="1652">
        <v>0</v>
      </c>
      <c r="F275" s="1652">
        <v>0</v>
      </c>
      <c r="G275" s="1652">
        <v>0</v>
      </c>
      <c r="H275" s="1647"/>
      <c r="I275" s="1647"/>
    </row>
    <row r="276" spans="1:9" ht="12.75" hidden="1" customHeight="1" x14ac:dyDescent="0.2">
      <c r="A276" s="1581"/>
      <c r="B276" s="1341" t="s">
        <v>2035</v>
      </c>
      <c r="C276" s="1676">
        <v>0</v>
      </c>
      <c r="D276" s="1652">
        <v>0</v>
      </c>
      <c r="E276" s="1652">
        <v>0</v>
      </c>
      <c r="F276" s="1652">
        <v>0</v>
      </c>
      <c r="G276" s="1652">
        <v>0</v>
      </c>
      <c r="H276" s="1647"/>
      <c r="I276" s="1647"/>
    </row>
    <row r="277" spans="1:9" ht="12.75" hidden="1" customHeight="1" x14ac:dyDescent="0.2">
      <c r="A277" s="1581"/>
      <c r="B277" s="1671" t="s">
        <v>2036</v>
      </c>
      <c r="C277" s="1676">
        <v>0</v>
      </c>
      <c r="D277" s="1652">
        <v>0</v>
      </c>
      <c r="E277" s="1652">
        <v>0</v>
      </c>
      <c r="F277" s="1652">
        <v>0</v>
      </c>
      <c r="G277" s="1652">
        <v>0</v>
      </c>
      <c r="H277" s="1647"/>
      <c r="I277" s="1647"/>
    </row>
    <row r="278" spans="1:9" ht="8.25" customHeight="1" x14ac:dyDescent="0.25">
      <c r="A278" s="1581"/>
      <c r="B278" s="1593"/>
      <c r="C278" s="1675"/>
      <c r="D278" s="1663"/>
      <c r="E278" s="1663"/>
      <c r="F278" s="1663"/>
      <c r="G278" s="1663"/>
      <c r="H278" s="1647"/>
      <c r="I278" s="1647"/>
    </row>
    <row r="279" spans="1:9" ht="12.75" customHeight="1" x14ac:dyDescent="0.25">
      <c r="A279" s="1581"/>
      <c r="B279" s="1593" t="s">
        <v>2037</v>
      </c>
      <c r="C279" s="1663">
        <v>13095</v>
      </c>
      <c r="D279" s="1663">
        <v>16451</v>
      </c>
      <c r="E279" s="1663">
        <v>16451</v>
      </c>
      <c r="F279" s="1663">
        <v>4265.7139999999999</v>
      </c>
      <c r="G279" s="1663">
        <v>1672.0540000000001</v>
      </c>
      <c r="H279" s="1647"/>
      <c r="I279" s="1647"/>
    </row>
    <row r="280" spans="1:9" ht="8.1" customHeight="1" x14ac:dyDescent="0.25">
      <c r="A280" s="1592"/>
      <c r="B280" s="1593"/>
      <c r="C280" s="1662"/>
      <c r="D280" s="1662"/>
      <c r="E280" s="1662"/>
      <c r="F280" s="1662"/>
      <c r="G280" s="1662"/>
      <c r="H280" s="1647"/>
      <c r="I280" s="1647"/>
    </row>
    <row r="281" spans="1:9" ht="12.75" customHeight="1" x14ac:dyDescent="0.25">
      <c r="A281" s="1592">
        <v>8</v>
      </c>
      <c r="B281" s="1593" t="s">
        <v>2038</v>
      </c>
      <c r="C281" s="1662"/>
      <c r="D281" s="1662"/>
      <c r="E281" s="1662"/>
      <c r="F281" s="1662"/>
      <c r="G281" s="1662"/>
      <c r="H281" s="1647"/>
      <c r="I281" s="1647"/>
    </row>
    <row r="282" spans="1:9" ht="8.1" customHeight="1" x14ac:dyDescent="0.25">
      <c r="A282" s="1592"/>
      <c r="B282" s="1593"/>
      <c r="C282" s="1662"/>
      <c r="D282" s="1662"/>
      <c r="E282" s="1662"/>
      <c r="F282" s="1662"/>
      <c r="G282" s="1662"/>
      <c r="H282" s="1647"/>
      <c r="I282" s="1647"/>
    </row>
    <row r="283" spans="1:9" ht="12.75" customHeight="1" x14ac:dyDescent="0.25">
      <c r="A283" s="1592">
        <v>9</v>
      </c>
      <c r="B283" s="1593" t="s">
        <v>1825</v>
      </c>
      <c r="C283" s="1662"/>
      <c r="D283" s="1662"/>
      <c r="E283" s="1662"/>
      <c r="F283" s="1662"/>
      <c r="G283" s="1662"/>
      <c r="H283" s="1647"/>
      <c r="I283" s="1647"/>
    </row>
    <row r="284" spans="1:9" ht="8.1" customHeight="1" x14ac:dyDescent="0.25">
      <c r="A284" s="1592"/>
      <c r="B284" s="1593"/>
      <c r="C284" s="1662"/>
      <c r="D284" s="1662"/>
      <c r="E284" s="1662"/>
      <c r="F284" s="1662"/>
      <c r="G284" s="1662"/>
      <c r="H284" s="1647"/>
      <c r="I284" s="1647"/>
    </row>
    <row r="285" spans="1:9" ht="12.75" customHeight="1" x14ac:dyDescent="0.25">
      <c r="A285" s="1592">
        <v>10</v>
      </c>
      <c r="B285" s="1593" t="s">
        <v>1826</v>
      </c>
      <c r="C285" s="1662"/>
      <c r="D285" s="1662"/>
      <c r="E285" s="1662"/>
      <c r="F285" s="1662"/>
      <c r="G285" s="1662"/>
      <c r="H285" s="1647"/>
      <c r="I285" s="1647"/>
    </row>
    <row r="286" spans="1:9" ht="8.1" customHeight="1" x14ac:dyDescent="0.25">
      <c r="A286" s="1592"/>
      <c r="B286" s="1593"/>
      <c r="C286" s="1662"/>
      <c r="D286" s="1662"/>
      <c r="E286" s="1662"/>
      <c r="F286" s="1662"/>
      <c r="G286" s="1662"/>
      <c r="H286" s="1647"/>
      <c r="I286" s="1647"/>
    </row>
    <row r="287" spans="1:9" ht="12.75" customHeight="1" x14ac:dyDescent="0.2">
      <c r="A287" s="1581" t="s">
        <v>1767</v>
      </c>
      <c r="B287" s="1594" t="s">
        <v>1941</v>
      </c>
      <c r="C287" s="1675">
        <v>2841</v>
      </c>
      <c r="D287" s="1652">
        <v>2841</v>
      </c>
      <c r="E287" s="1652">
        <v>2841</v>
      </c>
      <c r="F287" s="1652">
        <v>0</v>
      </c>
      <c r="G287" s="1652">
        <v>368.57900000000001</v>
      </c>
      <c r="H287" s="1647"/>
      <c r="I287" s="1647"/>
    </row>
    <row r="288" spans="1:9" ht="12.75" customHeight="1" x14ac:dyDescent="0.2">
      <c r="A288" s="1581" t="s">
        <v>1769</v>
      </c>
      <c r="B288" s="1594" t="s">
        <v>938</v>
      </c>
      <c r="C288" s="1675">
        <v>203</v>
      </c>
      <c r="D288" s="1652">
        <v>203</v>
      </c>
      <c r="E288" s="1652">
        <v>203</v>
      </c>
      <c r="F288" s="1652">
        <v>0</v>
      </c>
      <c r="G288" s="1652">
        <v>0</v>
      </c>
      <c r="H288" s="1647"/>
      <c r="I288" s="1647"/>
    </row>
    <row r="289" spans="1:9" ht="12.75" hidden="1" customHeight="1" x14ac:dyDescent="0.2">
      <c r="A289" s="1581"/>
      <c r="B289" s="1653" t="s">
        <v>2039</v>
      </c>
      <c r="C289" s="1675">
        <v>0</v>
      </c>
      <c r="D289" s="1652">
        <v>0</v>
      </c>
      <c r="E289" s="1652">
        <v>0</v>
      </c>
      <c r="F289" s="1652">
        <v>0</v>
      </c>
      <c r="G289" s="1652">
        <v>0</v>
      </c>
      <c r="H289" s="1647"/>
      <c r="I289" s="1647"/>
    </row>
    <row r="290" spans="1:9" ht="12.75" hidden="1" customHeight="1" x14ac:dyDescent="0.2">
      <c r="A290" s="1581"/>
      <c r="B290" s="1594" t="s">
        <v>1940</v>
      </c>
      <c r="C290" s="1675">
        <v>0</v>
      </c>
      <c r="D290" s="1652">
        <v>0</v>
      </c>
      <c r="E290" s="1652">
        <v>0</v>
      </c>
      <c r="F290" s="1652">
        <v>0</v>
      </c>
      <c r="G290" s="1652">
        <v>0</v>
      </c>
      <c r="H290" s="1647"/>
      <c r="I290" s="1647"/>
    </row>
    <row r="291" spans="1:9" ht="8.1" customHeight="1" x14ac:dyDescent="0.25">
      <c r="A291" s="1592"/>
      <c r="B291" s="1593"/>
      <c r="C291" s="1662"/>
      <c r="D291" s="1662"/>
      <c r="E291" s="1662"/>
      <c r="F291" s="1662"/>
      <c r="G291" s="1662"/>
      <c r="H291" s="1647"/>
      <c r="I291" s="1647"/>
    </row>
    <row r="292" spans="1:9" ht="12.75" customHeight="1" x14ac:dyDescent="0.25">
      <c r="A292" s="1592"/>
      <c r="B292" s="1593" t="s">
        <v>2040</v>
      </c>
      <c r="C292" s="1662">
        <v>3044</v>
      </c>
      <c r="D292" s="1662">
        <v>3044</v>
      </c>
      <c r="E292" s="1662">
        <v>3044</v>
      </c>
      <c r="F292" s="1662">
        <v>0</v>
      </c>
      <c r="G292" s="1662">
        <v>368.57900000000001</v>
      </c>
      <c r="H292" s="1647"/>
      <c r="I292" s="1647"/>
    </row>
    <row r="293" spans="1:9" ht="8.1" customHeight="1" x14ac:dyDescent="0.25">
      <c r="A293" s="1592"/>
      <c r="B293" s="1593"/>
      <c r="C293" s="1662"/>
      <c r="D293" s="1662"/>
      <c r="E293" s="1662"/>
      <c r="F293" s="1662"/>
      <c r="G293" s="1662"/>
      <c r="H293" s="1647"/>
      <c r="I293" s="1647"/>
    </row>
    <row r="294" spans="1:9" ht="12.75" customHeight="1" x14ac:dyDescent="0.25">
      <c r="A294" s="1592">
        <v>11</v>
      </c>
      <c r="B294" s="1593" t="s">
        <v>1827</v>
      </c>
      <c r="C294" s="1662"/>
      <c r="D294" s="1662"/>
      <c r="E294" s="1662"/>
      <c r="F294" s="1662"/>
      <c r="G294" s="1662"/>
      <c r="H294" s="1647"/>
      <c r="I294" s="1647"/>
    </row>
    <row r="295" spans="1:9" ht="6" hidden="1" customHeight="1" x14ac:dyDescent="0.25">
      <c r="A295" s="1592"/>
      <c r="B295" s="1593"/>
      <c r="C295" s="1662"/>
      <c r="D295" s="1662"/>
      <c r="E295" s="1662"/>
      <c r="F295" s="1662"/>
      <c r="G295" s="1662"/>
      <c r="H295" s="1647"/>
      <c r="I295" s="1647"/>
    </row>
    <row r="296" spans="1:9" ht="12.75" hidden="1" customHeight="1" x14ac:dyDescent="0.2">
      <c r="A296" s="1581" t="s">
        <v>1767</v>
      </c>
      <c r="B296" s="1686" t="s">
        <v>2041</v>
      </c>
      <c r="C296" s="1675">
        <v>0</v>
      </c>
      <c r="D296" s="1595"/>
      <c r="E296" s="1595"/>
      <c r="F296" s="1595"/>
      <c r="G296" s="1595"/>
      <c r="H296" s="1647"/>
      <c r="I296" s="1647"/>
    </row>
    <row r="297" spans="1:9" ht="12.75" hidden="1" customHeight="1" x14ac:dyDescent="0.25">
      <c r="A297" s="1581" t="s">
        <v>1769</v>
      </c>
      <c r="B297" s="1594"/>
      <c r="C297" s="1587"/>
      <c r="D297" s="1595"/>
      <c r="E297" s="1595"/>
      <c r="F297" s="1595"/>
      <c r="G297" s="1595"/>
      <c r="H297" s="1647"/>
      <c r="I297" s="1647"/>
    </row>
    <row r="298" spans="1:9" ht="6.75" hidden="1" customHeight="1" x14ac:dyDescent="0.25">
      <c r="A298" s="1592"/>
      <c r="B298" s="1593"/>
      <c r="C298" s="1587"/>
      <c r="D298" s="1589"/>
      <c r="E298" s="1589"/>
      <c r="F298" s="1589"/>
      <c r="G298" s="1589"/>
      <c r="H298" s="1647"/>
      <c r="I298" s="1647"/>
    </row>
    <row r="299" spans="1:9" ht="12.75" hidden="1" customHeight="1" x14ac:dyDescent="0.25">
      <c r="A299" s="1592"/>
      <c r="B299" s="1609" t="s">
        <v>1830</v>
      </c>
      <c r="C299" s="1597">
        <v>0</v>
      </c>
      <c r="D299" s="1597">
        <v>0</v>
      </c>
      <c r="E299" s="1597">
        <v>0</v>
      </c>
      <c r="F299" s="1597">
        <v>0</v>
      </c>
      <c r="G299" s="1597">
        <v>0</v>
      </c>
      <c r="H299" s="1647"/>
      <c r="I299" s="1647"/>
    </row>
    <row r="300" spans="1:9" ht="8.1" customHeight="1" x14ac:dyDescent="0.25">
      <c r="A300" s="1592"/>
      <c r="B300" s="1609"/>
      <c r="C300" s="1597"/>
      <c r="D300" s="1597"/>
      <c r="E300" s="1597"/>
      <c r="F300" s="1597"/>
      <c r="G300" s="1597"/>
      <c r="H300" s="1647"/>
      <c r="I300" s="1647"/>
    </row>
    <row r="301" spans="1:9" ht="12.75" customHeight="1" x14ac:dyDescent="0.25">
      <c r="A301" s="1592">
        <v>12</v>
      </c>
      <c r="B301" s="1609" t="s">
        <v>1831</v>
      </c>
      <c r="C301" s="1597"/>
      <c r="D301" s="1597"/>
      <c r="E301" s="1597"/>
      <c r="F301" s="1597"/>
      <c r="G301" s="1597"/>
      <c r="H301" s="1647"/>
      <c r="I301" s="1647"/>
    </row>
    <row r="302" spans="1:9" ht="8.1" hidden="1" customHeight="1" x14ac:dyDescent="0.25">
      <c r="A302" s="1592"/>
      <c r="B302" s="1609"/>
      <c r="C302" s="1597"/>
      <c r="D302" s="1597"/>
      <c r="E302" s="1597"/>
      <c r="F302" s="1597"/>
      <c r="G302" s="1597"/>
      <c r="H302" s="1647"/>
      <c r="I302" s="1647"/>
    </row>
    <row r="303" spans="1:9" ht="12.75" hidden="1" customHeight="1" x14ac:dyDescent="0.2">
      <c r="A303" s="1581" t="s">
        <v>1767</v>
      </c>
      <c r="B303" s="1600" t="s">
        <v>2042</v>
      </c>
      <c r="C303" s="1687">
        <v>0</v>
      </c>
      <c r="D303" s="1675">
        <v>0</v>
      </c>
      <c r="E303" s="1675">
        <v>0</v>
      </c>
      <c r="F303" s="1675">
        <v>0</v>
      </c>
      <c r="G303" s="1675">
        <v>0</v>
      </c>
      <c r="H303" s="1647"/>
      <c r="I303" s="1647"/>
    </row>
    <row r="304" spans="1:9" ht="8.1" hidden="1" customHeight="1" x14ac:dyDescent="0.25">
      <c r="A304" s="1592"/>
      <c r="B304" s="1609"/>
      <c r="C304" s="1597"/>
      <c r="D304" s="1597"/>
      <c r="E304" s="1597"/>
      <c r="F304" s="1597"/>
      <c r="G304" s="1597"/>
      <c r="H304" s="1647"/>
      <c r="I304" s="1647"/>
    </row>
    <row r="305" spans="1:9" ht="12.75" hidden="1" customHeight="1" x14ac:dyDescent="0.25">
      <c r="A305" s="1592"/>
      <c r="B305" s="1609" t="s">
        <v>1832</v>
      </c>
      <c r="C305" s="1597">
        <v>0</v>
      </c>
      <c r="D305" s="1597">
        <v>0</v>
      </c>
      <c r="E305" s="1597">
        <v>0</v>
      </c>
      <c r="F305" s="1597">
        <v>0</v>
      </c>
      <c r="G305" s="1597">
        <v>0</v>
      </c>
      <c r="H305" s="1647"/>
      <c r="I305" s="1647"/>
    </row>
    <row r="306" spans="1:9" ht="8.1" customHeight="1" x14ac:dyDescent="0.25">
      <c r="A306" s="1592"/>
      <c r="B306" s="1609"/>
      <c r="C306" s="1597"/>
      <c r="D306" s="1597"/>
      <c r="E306" s="1597"/>
      <c r="F306" s="1597"/>
      <c r="G306" s="1597"/>
      <c r="H306" s="1647"/>
      <c r="I306" s="1647"/>
    </row>
    <row r="307" spans="1:9" ht="12.75" customHeight="1" x14ac:dyDescent="0.25">
      <c r="A307" s="1592">
        <v>13</v>
      </c>
      <c r="B307" s="1609" t="s">
        <v>1833</v>
      </c>
      <c r="C307" s="1597"/>
      <c r="D307" s="1597"/>
      <c r="E307" s="1597"/>
      <c r="F307" s="1597"/>
      <c r="G307" s="1597"/>
      <c r="H307" s="1647"/>
      <c r="I307" s="1647"/>
    </row>
    <row r="308" spans="1:9" ht="8.1" customHeight="1" x14ac:dyDescent="0.25">
      <c r="A308" s="1592"/>
      <c r="B308" s="1609"/>
      <c r="C308" s="1597"/>
      <c r="D308" s="1597"/>
      <c r="E308" s="1597"/>
      <c r="F308" s="1597"/>
      <c r="G308" s="1597"/>
      <c r="H308" s="1647"/>
      <c r="I308" s="1647"/>
    </row>
    <row r="309" spans="1:9" ht="12.75" hidden="1" customHeight="1" x14ac:dyDescent="0.2">
      <c r="A309" s="1581" t="s">
        <v>1767</v>
      </c>
      <c r="B309" s="1600"/>
      <c r="C309" s="1687"/>
      <c r="D309" s="1675"/>
      <c r="E309" s="1675"/>
      <c r="F309" s="1675"/>
      <c r="G309" s="1675"/>
      <c r="H309" s="1647"/>
      <c r="I309" s="1647"/>
    </row>
    <row r="310" spans="1:9" ht="12.75" hidden="1" customHeight="1" x14ac:dyDescent="0.25">
      <c r="A310" s="1592"/>
      <c r="B310" s="1609"/>
      <c r="C310" s="1597"/>
      <c r="D310" s="1597"/>
      <c r="E310" s="1597"/>
      <c r="F310" s="1597"/>
      <c r="G310" s="1597"/>
      <c r="H310" s="1647"/>
      <c r="I310" s="1647"/>
    </row>
    <row r="311" spans="1:9" ht="12.75" customHeight="1" x14ac:dyDescent="0.25">
      <c r="A311" s="1592">
        <v>14</v>
      </c>
      <c r="B311" s="1609" t="s">
        <v>1836</v>
      </c>
      <c r="C311" s="1597"/>
      <c r="D311" s="1597"/>
      <c r="E311" s="1597"/>
      <c r="F311" s="1597"/>
      <c r="G311" s="1597"/>
      <c r="H311" s="1647"/>
      <c r="I311" s="1647"/>
    </row>
    <row r="312" spans="1:9" ht="8.1" customHeight="1" x14ac:dyDescent="0.25">
      <c r="A312" s="1592"/>
      <c r="B312" s="1609"/>
      <c r="C312" s="1597"/>
      <c r="D312" s="1597"/>
      <c r="E312" s="1597"/>
      <c r="F312" s="1597"/>
      <c r="G312" s="1597"/>
      <c r="H312" s="1647"/>
      <c r="I312" s="1647"/>
    </row>
    <row r="313" spans="1:9" ht="12.75" customHeight="1" x14ac:dyDescent="0.2">
      <c r="A313" s="1581" t="s">
        <v>1767</v>
      </c>
      <c r="B313" s="1600" t="s">
        <v>1836</v>
      </c>
      <c r="C313" s="1687">
        <v>0</v>
      </c>
      <c r="D313" s="1675">
        <v>88679</v>
      </c>
      <c r="E313" s="1675">
        <v>92056</v>
      </c>
      <c r="F313" s="1675">
        <v>1586.2300000000032</v>
      </c>
      <c r="G313" s="1675">
        <v>39669.224999999999</v>
      </c>
      <c r="H313" s="1647"/>
      <c r="I313" s="1647"/>
    </row>
    <row r="314" spans="1:9" ht="8.1" customHeight="1" x14ac:dyDescent="0.25">
      <c r="A314" s="1592"/>
      <c r="B314" s="1609"/>
      <c r="C314" s="1597"/>
      <c r="D314" s="1597"/>
      <c r="E314" s="1597"/>
      <c r="F314" s="1597"/>
      <c r="G314" s="1597"/>
      <c r="H314" s="1647"/>
      <c r="I314" s="1647"/>
    </row>
    <row r="315" spans="1:9" ht="12.75" customHeight="1" x14ac:dyDescent="0.25">
      <c r="A315" s="1592"/>
      <c r="B315" s="1609" t="s">
        <v>1839</v>
      </c>
      <c r="C315" s="1597">
        <v>0</v>
      </c>
      <c r="D315" s="1597">
        <v>88679</v>
      </c>
      <c r="E315" s="1597">
        <v>92056</v>
      </c>
      <c r="F315" s="1597">
        <v>1586.2300000000032</v>
      </c>
      <c r="G315" s="1597">
        <v>39669.224999999999</v>
      </c>
      <c r="H315" s="1647"/>
      <c r="I315" s="1647"/>
    </row>
    <row r="316" spans="1:9" ht="6.75" hidden="1" customHeight="1" x14ac:dyDescent="0.25">
      <c r="A316" s="1592"/>
      <c r="B316" s="1609"/>
      <c r="C316" s="1597"/>
      <c r="D316" s="1597"/>
      <c r="E316" s="1597"/>
      <c r="F316" s="1597"/>
      <c r="G316" s="1597"/>
      <c r="H316" s="1647"/>
      <c r="I316" s="1647"/>
    </row>
    <row r="317" spans="1:9" ht="9.9499999999999993" customHeight="1" x14ac:dyDescent="0.25">
      <c r="A317" s="1581"/>
      <c r="B317" s="1614"/>
      <c r="C317" s="1662"/>
      <c r="D317" s="1662"/>
      <c r="E317" s="1662"/>
      <c r="F317" s="1662"/>
      <c r="G317" s="1662"/>
      <c r="H317" s="1647"/>
      <c r="I317" s="1647"/>
    </row>
    <row r="318" spans="1:9" ht="24.95" customHeight="1" x14ac:dyDescent="0.2">
      <c r="A318" s="1581"/>
      <c r="B318" s="1680" t="s">
        <v>1840</v>
      </c>
      <c r="C318" s="1612">
        <v>80720</v>
      </c>
      <c r="D318" s="1612">
        <v>219182</v>
      </c>
      <c r="E318" s="1612">
        <v>223511</v>
      </c>
      <c r="F318" s="1612">
        <v>35944.060000000005</v>
      </c>
      <c r="G318" s="1612">
        <v>43819.937999999995</v>
      </c>
      <c r="H318" s="1647"/>
      <c r="I318" s="1647"/>
    </row>
    <row r="319" spans="1:9" ht="9.9499999999999993" customHeight="1" thickBot="1" x14ac:dyDescent="0.3">
      <c r="A319" s="1673"/>
      <c r="B319" s="1593"/>
      <c r="C319" s="1598"/>
      <c r="D319" s="1597"/>
      <c r="E319" s="1597"/>
      <c r="F319" s="1597"/>
      <c r="G319" s="1597"/>
    </row>
    <row r="320" spans="1:9" ht="24.95" customHeight="1" thickBot="1" x14ac:dyDescent="0.25">
      <c r="A320" s="1688" t="s">
        <v>96</v>
      </c>
      <c r="B320" s="1689" t="s">
        <v>2043</v>
      </c>
      <c r="C320" s="1690">
        <v>4450152</v>
      </c>
      <c r="D320" s="1690">
        <v>5653069</v>
      </c>
      <c r="E320" s="1690">
        <v>5740890.3859999999</v>
      </c>
      <c r="F320" s="1690">
        <v>1399707.0710000002</v>
      </c>
      <c r="G320" s="1690">
        <v>584252.64399999997</v>
      </c>
    </row>
    <row r="321" spans="1:7" ht="9.9499999999999993" customHeight="1" x14ac:dyDescent="0.25">
      <c r="A321" s="1673"/>
      <c r="B321" s="1593"/>
      <c r="C321" s="1598"/>
      <c r="D321" s="1597"/>
      <c r="E321" s="1597"/>
      <c r="F321" s="1597"/>
      <c r="G321" s="1597"/>
    </row>
    <row r="322" spans="1:7" ht="20.100000000000001" customHeight="1" x14ac:dyDescent="0.25">
      <c r="A322" s="1585" t="s">
        <v>730</v>
      </c>
      <c r="B322" s="1586" t="s">
        <v>2044</v>
      </c>
      <c r="C322" s="1661"/>
      <c r="D322" s="1691"/>
      <c r="E322" s="1691"/>
      <c r="F322" s="1691"/>
      <c r="G322" s="1691"/>
    </row>
    <row r="323" spans="1:7" ht="9.9499999999999993" customHeight="1" x14ac:dyDescent="0.25">
      <c r="A323" s="1592"/>
      <c r="B323" s="1593"/>
      <c r="C323" s="1661"/>
      <c r="D323" s="1691"/>
      <c r="E323" s="1691"/>
      <c r="F323" s="1691"/>
      <c r="G323" s="1691"/>
    </row>
    <row r="324" spans="1:7" ht="12.75" customHeight="1" x14ac:dyDescent="0.2">
      <c r="A324" s="1581">
        <v>1</v>
      </c>
      <c r="B324" s="1653" t="s">
        <v>2039</v>
      </c>
      <c r="C324" s="1599">
        <v>2540</v>
      </c>
      <c r="D324" s="1652">
        <v>2540</v>
      </c>
      <c r="E324" s="1652">
        <v>3877</v>
      </c>
      <c r="F324" s="1652">
        <v>416.63000000000011</v>
      </c>
      <c r="G324" s="1652">
        <v>2148.04</v>
      </c>
    </row>
    <row r="325" spans="1:7" ht="12.75" customHeight="1" x14ac:dyDescent="0.2">
      <c r="A325" s="1581">
        <v>2</v>
      </c>
      <c r="B325" s="1664" t="s">
        <v>2045</v>
      </c>
      <c r="C325" s="1599">
        <v>1270</v>
      </c>
      <c r="D325" s="1652">
        <v>9056</v>
      </c>
      <c r="E325" s="1652">
        <v>19387</v>
      </c>
      <c r="F325" s="1652">
        <v>0</v>
      </c>
      <c r="G325" s="1652">
        <v>10330.307000000001</v>
      </c>
    </row>
    <row r="326" spans="1:7" ht="12.75" customHeight="1" x14ac:dyDescent="0.2">
      <c r="A326" s="1581">
        <v>3</v>
      </c>
      <c r="B326" s="1653" t="s">
        <v>287</v>
      </c>
      <c r="C326" s="1599">
        <v>2286</v>
      </c>
      <c r="D326" s="1652">
        <v>2286</v>
      </c>
      <c r="E326" s="1652">
        <v>2286</v>
      </c>
      <c r="F326" s="1652">
        <v>0</v>
      </c>
      <c r="G326" s="1652">
        <v>0</v>
      </c>
    </row>
    <row r="327" spans="1:7" ht="12.75" customHeight="1" x14ac:dyDescent="0.2">
      <c r="A327" s="1581">
        <v>4</v>
      </c>
      <c r="B327" s="1664" t="s">
        <v>2046</v>
      </c>
      <c r="C327" s="1599">
        <v>3095</v>
      </c>
      <c r="D327" s="1652">
        <v>3095</v>
      </c>
      <c r="E327" s="1652">
        <v>3095</v>
      </c>
      <c r="F327" s="1652">
        <v>0</v>
      </c>
      <c r="G327" s="1652">
        <v>0</v>
      </c>
    </row>
    <row r="328" spans="1:7" ht="12.75" customHeight="1" x14ac:dyDescent="0.2">
      <c r="A328" s="1581">
        <v>5</v>
      </c>
      <c r="B328" s="1671" t="s">
        <v>2047</v>
      </c>
      <c r="C328" s="1599">
        <v>45720</v>
      </c>
      <c r="D328" s="1652">
        <v>45720</v>
      </c>
      <c r="E328" s="1652">
        <v>45720</v>
      </c>
      <c r="F328" s="1652">
        <v>0</v>
      </c>
      <c r="G328" s="1652">
        <v>28488.768</v>
      </c>
    </row>
    <row r="329" spans="1:7" ht="12.75" customHeight="1" x14ac:dyDescent="0.2">
      <c r="A329" s="1581">
        <v>6</v>
      </c>
      <c r="B329" s="1664" t="s">
        <v>2048</v>
      </c>
      <c r="C329" s="1599">
        <v>1270</v>
      </c>
      <c r="D329" s="1652">
        <v>32206</v>
      </c>
      <c r="E329" s="1652">
        <v>32206</v>
      </c>
      <c r="F329" s="1652">
        <v>1610.4210000000003</v>
      </c>
      <c r="G329" s="1652">
        <v>6464.2759999999998</v>
      </c>
    </row>
    <row r="330" spans="1:7" ht="12.75" customHeight="1" x14ac:dyDescent="0.2">
      <c r="A330" s="1581">
        <v>7</v>
      </c>
      <c r="B330" s="1653" t="s">
        <v>2049</v>
      </c>
      <c r="C330" s="1652">
        <v>3810</v>
      </c>
      <c r="D330" s="1652">
        <v>3810</v>
      </c>
      <c r="E330" s="1652">
        <v>3810</v>
      </c>
      <c r="F330" s="1652">
        <v>0</v>
      </c>
      <c r="G330" s="1652">
        <v>598.25300000000004</v>
      </c>
    </row>
    <row r="331" spans="1:7" ht="12.75" customHeight="1" x14ac:dyDescent="0.2">
      <c r="A331" s="1581">
        <v>8</v>
      </c>
      <c r="B331" s="1653" t="s">
        <v>2050</v>
      </c>
      <c r="C331" s="1599">
        <v>635</v>
      </c>
      <c r="D331" s="1652">
        <v>635</v>
      </c>
      <c r="E331" s="1652">
        <v>635</v>
      </c>
      <c r="F331" s="1652">
        <v>0</v>
      </c>
      <c r="G331" s="1652">
        <v>0</v>
      </c>
    </row>
    <row r="332" spans="1:7" ht="12.75" customHeight="1" x14ac:dyDescent="0.2">
      <c r="A332" s="1581">
        <v>9</v>
      </c>
      <c r="B332" s="1653" t="s">
        <v>938</v>
      </c>
      <c r="C332" s="1599">
        <v>4000</v>
      </c>
      <c r="D332" s="1652">
        <v>4000</v>
      </c>
      <c r="E332" s="1652">
        <v>4000</v>
      </c>
      <c r="F332" s="1652">
        <v>7.3999999999841748E-2</v>
      </c>
      <c r="G332" s="1652">
        <v>1282.4290000000001</v>
      </c>
    </row>
    <row r="333" spans="1:7" ht="12.75" customHeight="1" x14ac:dyDescent="0.2">
      <c r="A333" s="1581">
        <v>10</v>
      </c>
      <c r="B333" s="1653" t="s">
        <v>2051</v>
      </c>
      <c r="C333" s="1599">
        <v>10000</v>
      </c>
      <c r="D333" s="1652">
        <v>10000</v>
      </c>
      <c r="E333" s="1652">
        <v>10000</v>
      </c>
      <c r="F333" s="1652">
        <v>0</v>
      </c>
      <c r="G333" s="1652">
        <v>0</v>
      </c>
    </row>
    <row r="334" spans="1:7" ht="12.75" customHeight="1" x14ac:dyDescent="0.2">
      <c r="A334" s="1581">
        <v>11</v>
      </c>
      <c r="B334" s="1671" t="s">
        <v>2052</v>
      </c>
      <c r="C334" s="1599">
        <v>254</v>
      </c>
      <c r="D334" s="1652">
        <v>254</v>
      </c>
      <c r="E334" s="1652">
        <v>254</v>
      </c>
      <c r="F334" s="1652">
        <v>0</v>
      </c>
      <c r="G334" s="1652">
        <v>36.090000000000003</v>
      </c>
    </row>
    <row r="335" spans="1:7" ht="12.75" customHeight="1" x14ac:dyDescent="0.2">
      <c r="A335" s="1581">
        <v>12</v>
      </c>
      <c r="B335" s="1653" t="s">
        <v>2053</v>
      </c>
      <c r="C335" s="1599">
        <v>0</v>
      </c>
      <c r="D335" s="1652">
        <v>10160</v>
      </c>
      <c r="E335" s="1652">
        <v>10160</v>
      </c>
      <c r="F335" s="1652">
        <v>0</v>
      </c>
      <c r="G335" s="1652">
        <v>0</v>
      </c>
    </row>
    <row r="336" spans="1:7" ht="12.75" customHeight="1" x14ac:dyDescent="0.2">
      <c r="A336" s="1581">
        <v>13</v>
      </c>
      <c r="B336" s="1664" t="s">
        <v>2054</v>
      </c>
      <c r="C336" s="1599">
        <v>0</v>
      </c>
      <c r="D336" s="1652">
        <v>10350</v>
      </c>
      <c r="E336" s="1652">
        <v>10350</v>
      </c>
      <c r="F336" s="1652">
        <v>0</v>
      </c>
      <c r="G336" s="1652">
        <v>0</v>
      </c>
    </row>
    <row r="337" spans="1:7" ht="12.75" customHeight="1" x14ac:dyDescent="0.2">
      <c r="A337" s="1581">
        <v>14</v>
      </c>
      <c r="B337" s="1653" t="s">
        <v>1949</v>
      </c>
      <c r="C337" s="1599">
        <v>0</v>
      </c>
      <c r="D337" s="1652">
        <v>11340</v>
      </c>
      <c r="E337" s="1652">
        <v>15404</v>
      </c>
      <c r="F337" s="1652">
        <v>9380</v>
      </c>
      <c r="G337" s="1652">
        <v>5580.1</v>
      </c>
    </row>
    <row r="338" spans="1:7" ht="12.75" customHeight="1" x14ac:dyDescent="0.2">
      <c r="A338" s="1581">
        <v>15</v>
      </c>
      <c r="B338" s="1653" t="s">
        <v>1995</v>
      </c>
      <c r="C338" s="1599">
        <v>0</v>
      </c>
      <c r="D338" s="1652">
        <v>839</v>
      </c>
      <c r="E338" s="1652">
        <v>839</v>
      </c>
      <c r="F338" s="1652">
        <v>0</v>
      </c>
      <c r="G338" s="1652">
        <v>836.93</v>
      </c>
    </row>
    <row r="339" spans="1:7" ht="12.75" customHeight="1" x14ac:dyDescent="0.2">
      <c r="A339" s="1581">
        <v>16</v>
      </c>
      <c r="B339" s="1671" t="s">
        <v>2055</v>
      </c>
      <c r="C339" s="1599">
        <v>0</v>
      </c>
      <c r="D339" s="1652">
        <v>6657</v>
      </c>
      <c r="E339" s="1652">
        <v>6657</v>
      </c>
      <c r="F339" s="1652">
        <v>6750.6850000000004</v>
      </c>
      <c r="G339" s="1652">
        <v>0</v>
      </c>
    </row>
    <row r="340" spans="1:7" ht="12.75" customHeight="1" x14ac:dyDescent="0.2">
      <c r="A340" s="1581">
        <v>17</v>
      </c>
      <c r="B340" s="1664" t="s">
        <v>2056</v>
      </c>
      <c r="C340" s="1599">
        <v>0</v>
      </c>
      <c r="D340" s="1652">
        <v>12700</v>
      </c>
      <c r="E340" s="1652">
        <v>12700</v>
      </c>
      <c r="F340" s="1652">
        <v>0</v>
      </c>
      <c r="G340" s="1652">
        <v>0</v>
      </c>
    </row>
    <row r="341" spans="1:7" ht="12.75" hidden="1" customHeight="1" x14ac:dyDescent="0.2">
      <c r="A341" s="1581"/>
      <c r="B341" s="1664" t="s">
        <v>2057</v>
      </c>
      <c r="C341" s="1599">
        <v>0</v>
      </c>
      <c r="D341" s="1652">
        <v>0</v>
      </c>
      <c r="E341" s="1652">
        <v>0</v>
      </c>
      <c r="F341" s="1652">
        <v>0</v>
      </c>
      <c r="G341" s="1652">
        <v>0</v>
      </c>
    </row>
    <row r="342" spans="1:7" ht="12.75" hidden="1" customHeight="1" x14ac:dyDescent="0.2">
      <c r="A342" s="1581"/>
      <c r="B342" s="1653" t="s">
        <v>2058</v>
      </c>
      <c r="C342" s="1599">
        <v>0</v>
      </c>
      <c r="D342" s="1652">
        <v>0</v>
      </c>
      <c r="E342" s="1652">
        <v>0</v>
      </c>
      <c r="F342" s="1652">
        <v>0</v>
      </c>
      <c r="G342" s="1652">
        <v>0</v>
      </c>
    </row>
    <row r="343" spans="1:7" ht="12.75" hidden="1" customHeight="1" x14ac:dyDescent="0.2">
      <c r="A343" s="1581"/>
      <c r="B343" s="1664" t="s">
        <v>2059</v>
      </c>
      <c r="C343" s="1599">
        <v>0</v>
      </c>
      <c r="D343" s="1652">
        <v>0</v>
      </c>
      <c r="E343" s="1652">
        <v>0</v>
      </c>
      <c r="F343" s="1652">
        <v>0</v>
      </c>
      <c r="G343" s="1652">
        <v>0</v>
      </c>
    </row>
    <row r="344" spans="1:7" ht="12.75" hidden="1" customHeight="1" x14ac:dyDescent="0.2">
      <c r="A344" s="1581"/>
      <c r="B344" s="1653" t="s">
        <v>2000</v>
      </c>
      <c r="C344" s="1599">
        <v>0</v>
      </c>
      <c r="D344" s="1652">
        <v>0</v>
      </c>
      <c r="E344" s="1652">
        <v>0</v>
      </c>
      <c r="F344" s="1652">
        <v>0</v>
      </c>
      <c r="G344" s="1652">
        <v>0</v>
      </c>
    </row>
    <row r="345" spans="1:7" ht="12.75" hidden="1" customHeight="1" x14ac:dyDescent="0.2">
      <c r="A345" s="1581"/>
      <c r="B345" s="1664" t="s">
        <v>2060</v>
      </c>
      <c r="C345" s="1599">
        <v>0</v>
      </c>
      <c r="D345" s="1652">
        <v>0</v>
      </c>
      <c r="E345" s="1652">
        <v>0</v>
      </c>
      <c r="F345" s="1652">
        <v>0</v>
      </c>
      <c r="G345" s="1652">
        <v>0</v>
      </c>
    </row>
    <row r="346" spans="1:7" ht="12.75" hidden="1" customHeight="1" x14ac:dyDescent="0.2">
      <c r="A346" s="1581"/>
      <c r="B346" s="1653" t="s">
        <v>2061</v>
      </c>
      <c r="C346" s="1599">
        <v>0</v>
      </c>
      <c r="D346" s="1652">
        <v>0</v>
      </c>
      <c r="E346" s="1652">
        <v>0</v>
      </c>
      <c r="F346" s="1652">
        <v>0</v>
      </c>
      <c r="G346" s="1652">
        <v>0</v>
      </c>
    </row>
    <row r="347" spans="1:7" ht="12.75" hidden="1" customHeight="1" x14ac:dyDescent="0.2">
      <c r="A347" s="1581"/>
      <c r="B347" s="1653" t="s">
        <v>2062</v>
      </c>
      <c r="C347" s="1599">
        <v>0</v>
      </c>
      <c r="D347" s="1652">
        <v>0</v>
      </c>
      <c r="E347" s="1652">
        <v>0</v>
      </c>
      <c r="F347" s="1652">
        <v>0</v>
      </c>
      <c r="G347" s="1652">
        <v>0</v>
      </c>
    </row>
    <row r="348" spans="1:7" ht="12.75" hidden="1" customHeight="1" x14ac:dyDescent="0.2">
      <c r="A348" s="1581"/>
      <c r="B348" s="1653" t="s">
        <v>2063</v>
      </c>
      <c r="C348" s="1599">
        <v>0</v>
      </c>
      <c r="D348" s="1652">
        <v>0</v>
      </c>
      <c r="E348" s="1652">
        <v>0</v>
      </c>
      <c r="F348" s="1652">
        <v>0</v>
      </c>
      <c r="G348" s="1652">
        <v>0</v>
      </c>
    </row>
    <row r="349" spans="1:7" ht="12.75" hidden="1" customHeight="1" x14ac:dyDescent="0.2">
      <c r="A349" s="1581"/>
      <c r="B349" s="1653" t="s">
        <v>2064</v>
      </c>
      <c r="C349" s="1599">
        <v>0</v>
      </c>
      <c r="D349" s="1652">
        <v>0</v>
      </c>
      <c r="E349" s="1652">
        <v>0</v>
      </c>
      <c r="F349" s="1652">
        <v>0</v>
      </c>
      <c r="G349" s="1652">
        <v>0</v>
      </c>
    </row>
    <row r="350" spans="1:7" ht="12.75" hidden="1" customHeight="1" x14ac:dyDescent="0.2">
      <c r="A350" s="1581"/>
      <c r="B350" s="1664" t="s">
        <v>2065</v>
      </c>
      <c r="C350" s="1599">
        <v>0</v>
      </c>
      <c r="D350" s="1652">
        <v>0</v>
      </c>
      <c r="E350" s="1652">
        <v>0</v>
      </c>
      <c r="F350" s="1652">
        <v>0</v>
      </c>
      <c r="G350" s="1652">
        <v>0</v>
      </c>
    </row>
    <row r="351" spans="1:7" ht="12.75" hidden="1" customHeight="1" x14ac:dyDescent="0.2">
      <c r="A351" s="1581"/>
      <c r="B351" s="1653" t="s">
        <v>2066</v>
      </c>
      <c r="C351" s="1599">
        <v>0</v>
      </c>
      <c r="D351" s="1652">
        <v>0</v>
      </c>
      <c r="E351" s="1652">
        <v>0</v>
      </c>
      <c r="F351" s="1652">
        <v>0</v>
      </c>
      <c r="G351" s="1652">
        <v>0</v>
      </c>
    </row>
    <row r="352" spans="1:7" ht="12.75" hidden="1" customHeight="1" x14ac:dyDescent="0.2">
      <c r="A352" s="1581"/>
      <c r="B352" s="1664" t="s">
        <v>2067</v>
      </c>
      <c r="C352" s="1599">
        <v>0</v>
      </c>
      <c r="D352" s="1652">
        <v>0</v>
      </c>
      <c r="E352" s="1652">
        <v>0</v>
      </c>
      <c r="F352" s="1652">
        <v>0</v>
      </c>
      <c r="G352" s="1652">
        <v>0</v>
      </c>
    </row>
    <row r="353" spans="1:7" ht="12.75" hidden="1" customHeight="1" x14ac:dyDescent="0.2">
      <c r="A353" s="1581"/>
      <c r="B353" s="1653" t="s">
        <v>2068</v>
      </c>
      <c r="C353" s="1599">
        <v>0</v>
      </c>
      <c r="D353" s="1652">
        <v>0</v>
      </c>
      <c r="E353" s="1652">
        <v>0</v>
      </c>
      <c r="F353" s="1652">
        <v>0</v>
      </c>
      <c r="G353" s="1652">
        <v>0</v>
      </c>
    </row>
    <row r="354" spans="1:7" ht="12.75" hidden="1" customHeight="1" x14ac:dyDescent="0.2">
      <c r="A354" s="1581"/>
      <c r="B354" s="1653" t="s">
        <v>2069</v>
      </c>
      <c r="C354" s="1599">
        <v>0</v>
      </c>
      <c r="D354" s="1652">
        <v>0</v>
      </c>
      <c r="E354" s="1652">
        <v>0</v>
      </c>
      <c r="F354" s="1652">
        <v>0</v>
      </c>
      <c r="G354" s="1652">
        <v>0</v>
      </c>
    </row>
    <row r="355" spans="1:7" ht="12.75" hidden="1" customHeight="1" x14ac:dyDescent="0.2">
      <c r="A355" s="1581"/>
      <c r="B355" s="1653" t="s">
        <v>2070</v>
      </c>
      <c r="C355" s="1599">
        <v>0</v>
      </c>
      <c r="D355" s="1652">
        <v>0</v>
      </c>
      <c r="E355" s="1652">
        <v>0</v>
      </c>
      <c r="F355" s="1652">
        <v>0</v>
      </c>
      <c r="G355" s="1652">
        <v>0</v>
      </c>
    </row>
    <row r="356" spans="1:7" ht="12.75" hidden="1" customHeight="1" x14ac:dyDescent="0.2">
      <c r="A356" s="1581"/>
      <c r="B356" s="1671" t="s">
        <v>2071</v>
      </c>
      <c r="C356" s="1599">
        <v>0</v>
      </c>
      <c r="D356" s="1652">
        <v>0</v>
      </c>
      <c r="E356" s="1652">
        <v>0</v>
      </c>
      <c r="F356" s="1652">
        <v>0</v>
      </c>
      <c r="G356" s="1652">
        <v>0</v>
      </c>
    </row>
    <row r="357" spans="1:7" ht="12.75" hidden="1" customHeight="1" x14ac:dyDescent="0.2">
      <c r="A357" s="1581"/>
      <c r="B357" s="1653" t="s">
        <v>2072</v>
      </c>
      <c r="C357" s="1599">
        <v>0</v>
      </c>
      <c r="D357" s="1652">
        <v>0</v>
      </c>
      <c r="E357" s="1652">
        <v>0</v>
      </c>
      <c r="F357" s="1652">
        <v>0</v>
      </c>
      <c r="G357" s="1652">
        <v>0</v>
      </c>
    </row>
    <row r="358" spans="1:7" ht="12.75" hidden="1" customHeight="1" x14ac:dyDescent="0.2">
      <c r="A358" s="1581"/>
      <c r="B358" s="1653" t="s">
        <v>2073</v>
      </c>
      <c r="C358" s="1599">
        <v>0</v>
      </c>
      <c r="D358" s="1652">
        <v>0</v>
      </c>
      <c r="E358" s="1652">
        <v>0</v>
      </c>
      <c r="F358" s="1652">
        <v>0</v>
      </c>
      <c r="G358" s="1652">
        <v>0</v>
      </c>
    </row>
    <row r="359" spans="1:7" ht="12.75" hidden="1" customHeight="1" x14ac:dyDescent="0.2">
      <c r="A359" s="1581"/>
      <c r="B359" s="1653" t="s">
        <v>2074</v>
      </c>
      <c r="C359" s="1599">
        <v>0</v>
      </c>
      <c r="D359" s="1652">
        <v>0</v>
      </c>
      <c r="E359" s="1652">
        <v>0</v>
      </c>
      <c r="F359" s="1652">
        <v>0</v>
      </c>
      <c r="G359" s="1652">
        <v>0</v>
      </c>
    </row>
    <row r="360" spans="1:7" ht="12.75" hidden="1" customHeight="1" x14ac:dyDescent="0.2">
      <c r="A360" s="1581"/>
      <c r="B360" s="1653" t="s">
        <v>2075</v>
      </c>
      <c r="C360" s="1599">
        <v>0</v>
      </c>
      <c r="D360" s="1652">
        <v>0</v>
      </c>
      <c r="E360" s="1652">
        <v>0</v>
      </c>
      <c r="F360" s="1652">
        <v>0</v>
      </c>
      <c r="G360" s="1652">
        <v>0</v>
      </c>
    </row>
    <row r="361" spans="1:7" ht="12.75" hidden="1" customHeight="1" x14ac:dyDescent="0.2">
      <c r="A361" s="1581"/>
      <c r="B361" s="1653" t="s">
        <v>2076</v>
      </c>
      <c r="C361" s="1599">
        <v>0</v>
      </c>
      <c r="D361" s="1652">
        <v>0</v>
      </c>
      <c r="E361" s="1652">
        <v>0</v>
      </c>
      <c r="F361" s="1652">
        <v>0</v>
      </c>
      <c r="G361" s="1652">
        <v>0</v>
      </c>
    </row>
    <row r="362" spans="1:7" ht="12.75" hidden="1" customHeight="1" x14ac:dyDescent="0.2">
      <c r="A362" s="1581"/>
      <c r="B362" s="1664" t="s">
        <v>2077</v>
      </c>
      <c r="C362" s="1599">
        <v>0</v>
      </c>
      <c r="D362" s="1652">
        <v>0</v>
      </c>
      <c r="E362" s="1652">
        <v>0</v>
      </c>
      <c r="F362" s="1652">
        <v>0</v>
      </c>
      <c r="G362" s="1652">
        <v>0</v>
      </c>
    </row>
    <row r="363" spans="1:7" ht="12.75" hidden="1" customHeight="1" x14ac:dyDescent="0.2">
      <c r="A363" s="1581"/>
      <c r="B363" s="1653" t="s">
        <v>2078</v>
      </c>
      <c r="C363" s="1599">
        <v>0</v>
      </c>
      <c r="D363" s="1652">
        <v>0</v>
      </c>
      <c r="E363" s="1652">
        <v>0</v>
      </c>
      <c r="F363" s="1652">
        <v>0</v>
      </c>
      <c r="G363" s="1652">
        <v>0</v>
      </c>
    </row>
    <row r="364" spans="1:7" ht="12.75" hidden="1" customHeight="1" x14ac:dyDescent="0.2">
      <c r="A364" s="1581"/>
      <c r="B364" s="1664" t="s">
        <v>2079</v>
      </c>
      <c r="C364" s="1599">
        <v>0</v>
      </c>
      <c r="D364" s="1652">
        <v>0</v>
      </c>
      <c r="E364" s="1652">
        <v>0</v>
      </c>
      <c r="F364" s="1652">
        <v>0</v>
      </c>
      <c r="G364" s="1652">
        <v>0</v>
      </c>
    </row>
    <row r="365" spans="1:7" ht="12.75" hidden="1" customHeight="1" x14ac:dyDescent="0.2">
      <c r="A365" s="1581"/>
      <c r="B365" s="1664" t="s">
        <v>2080</v>
      </c>
      <c r="C365" s="1599">
        <v>0</v>
      </c>
      <c r="D365" s="1652">
        <v>0</v>
      </c>
      <c r="E365" s="1652">
        <v>0</v>
      </c>
      <c r="F365" s="1652">
        <v>0</v>
      </c>
      <c r="G365" s="1652">
        <v>0</v>
      </c>
    </row>
    <row r="366" spans="1:7" ht="12.75" hidden="1" customHeight="1" x14ac:dyDescent="0.2">
      <c r="A366" s="1581"/>
      <c r="B366" s="1653" t="s">
        <v>2081</v>
      </c>
      <c r="C366" s="1599">
        <v>0</v>
      </c>
      <c r="D366" s="1652">
        <v>0</v>
      </c>
      <c r="E366" s="1652">
        <v>0</v>
      </c>
      <c r="F366" s="1652">
        <v>0</v>
      </c>
      <c r="G366" s="1652">
        <v>0</v>
      </c>
    </row>
    <row r="367" spans="1:7" ht="12.75" hidden="1" customHeight="1" x14ac:dyDescent="0.2">
      <c r="A367" s="1581"/>
      <c r="B367" s="1664" t="s">
        <v>2082</v>
      </c>
      <c r="C367" s="1599">
        <v>0</v>
      </c>
      <c r="D367" s="1652">
        <v>0</v>
      </c>
      <c r="E367" s="1652">
        <v>0</v>
      </c>
      <c r="F367" s="1652">
        <v>0</v>
      </c>
      <c r="G367" s="1652">
        <v>0</v>
      </c>
    </row>
    <row r="368" spans="1:7" ht="12.75" hidden="1" customHeight="1" x14ac:dyDescent="0.2">
      <c r="A368" s="1581"/>
      <c r="B368" s="1653" t="s">
        <v>2083</v>
      </c>
      <c r="C368" s="1599">
        <v>0</v>
      </c>
      <c r="D368" s="1652">
        <v>0</v>
      </c>
      <c r="E368" s="1652">
        <v>0</v>
      </c>
      <c r="F368" s="1652">
        <v>0</v>
      </c>
      <c r="G368" s="1652">
        <v>0</v>
      </c>
    </row>
    <row r="369" spans="1:7" ht="12.75" hidden="1" customHeight="1" x14ac:dyDescent="0.2">
      <c r="A369" s="1581"/>
      <c r="B369" s="1653" t="s">
        <v>2084</v>
      </c>
      <c r="C369" s="1599">
        <v>0</v>
      </c>
      <c r="D369" s="1652">
        <v>0</v>
      </c>
      <c r="E369" s="1652">
        <v>0</v>
      </c>
      <c r="F369" s="1652">
        <v>0</v>
      </c>
      <c r="G369" s="1652">
        <v>0</v>
      </c>
    </row>
    <row r="370" spans="1:7" ht="12.75" hidden="1" customHeight="1" x14ac:dyDescent="0.2">
      <c r="A370" s="1581"/>
      <c r="B370" s="1671" t="s">
        <v>2085</v>
      </c>
      <c r="C370" s="1599">
        <v>0</v>
      </c>
      <c r="D370" s="1652">
        <v>0</v>
      </c>
      <c r="E370" s="1652">
        <v>0</v>
      </c>
      <c r="F370" s="1652">
        <v>0</v>
      </c>
      <c r="G370" s="1652">
        <v>0</v>
      </c>
    </row>
    <row r="371" spans="1:7" ht="12.75" hidden="1" customHeight="1" x14ac:dyDescent="0.2">
      <c r="A371" s="1581"/>
      <c r="B371" s="1664" t="s">
        <v>2086</v>
      </c>
      <c r="C371" s="1599">
        <v>0</v>
      </c>
      <c r="D371" s="1652">
        <v>0</v>
      </c>
      <c r="E371" s="1652">
        <v>0</v>
      </c>
      <c r="F371" s="1652">
        <v>0</v>
      </c>
      <c r="G371" s="1652">
        <v>0</v>
      </c>
    </row>
    <row r="372" spans="1:7" ht="12.75" customHeight="1" x14ac:dyDescent="0.2">
      <c r="A372" s="1581"/>
      <c r="B372" s="1671"/>
      <c r="C372" s="1599"/>
      <c r="D372" s="1652"/>
      <c r="E372" s="1652"/>
      <c r="F372" s="1652"/>
      <c r="G372" s="1652"/>
    </row>
    <row r="373" spans="1:7" ht="9.9499999999999993" customHeight="1" thickBot="1" x14ac:dyDescent="0.25">
      <c r="A373" s="1581"/>
      <c r="B373" s="1653"/>
      <c r="C373" s="1599"/>
      <c r="D373" s="1652"/>
      <c r="E373" s="1652"/>
      <c r="F373" s="1652"/>
      <c r="G373" s="1652"/>
    </row>
    <row r="374" spans="1:7" ht="24.95" customHeight="1" thickBot="1" x14ac:dyDescent="0.25">
      <c r="A374" s="1688" t="s">
        <v>2087</v>
      </c>
      <c r="B374" s="1689" t="s">
        <v>1856</v>
      </c>
      <c r="C374" s="1693">
        <v>74880</v>
      </c>
      <c r="D374" s="1692">
        <v>165648</v>
      </c>
      <c r="E374" s="1692">
        <v>181380</v>
      </c>
      <c r="F374" s="1692">
        <v>18157.810000000001</v>
      </c>
      <c r="G374" s="1692">
        <v>55765.192999999999</v>
      </c>
    </row>
    <row r="375" spans="1:7" x14ac:dyDescent="0.2">
      <c r="A375" s="1422"/>
      <c r="B375" s="1695"/>
      <c r="C375" s="1696"/>
      <c r="D375" s="1696"/>
      <c r="E375" s="1422"/>
    </row>
    <row r="376" spans="1:7" x14ac:dyDescent="0.2">
      <c r="A376" s="1422"/>
      <c r="B376" s="1695"/>
      <c r="C376" s="1696"/>
      <c r="D376" s="1696"/>
      <c r="E376" s="1422"/>
    </row>
    <row r="377" spans="1:7" x14ac:dyDescent="0.2">
      <c r="A377" s="1422"/>
      <c r="B377" s="1695"/>
      <c r="C377" s="1696"/>
      <c r="D377" s="1696"/>
      <c r="E377" s="1422"/>
    </row>
    <row r="378" spans="1:7" x14ac:dyDescent="0.2">
      <c r="A378" s="1422"/>
      <c r="B378" s="1695"/>
      <c r="C378" s="1696"/>
      <c r="D378" s="1696"/>
      <c r="E378" s="1422"/>
    </row>
    <row r="379" spans="1:7" x14ac:dyDescent="0.2">
      <c r="A379" s="1422"/>
      <c r="B379" s="1695"/>
      <c r="C379" s="1696"/>
      <c r="D379" s="1696"/>
      <c r="E379" s="1422"/>
    </row>
    <row r="380" spans="1:7" x14ac:dyDescent="0.2">
      <c r="A380" s="1422"/>
      <c r="B380" s="1695"/>
      <c r="C380" s="1696"/>
      <c r="D380" s="1696"/>
      <c r="E380" s="1422"/>
    </row>
    <row r="381" spans="1:7" x14ac:dyDescent="0.2">
      <c r="A381" s="1422"/>
      <c r="B381" s="1695"/>
      <c r="C381" s="1696"/>
      <c r="D381" s="1696"/>
      <c r="E381" s="1422"/>
    </row>
    <row r="382" spans="1:7" x14ac:dyDescent="0.2">
      <c r="A382" s="1422"/>
      <c r="B382" s="1695"/>
      <c r="C382" s="1696"/>
      <c r="D382" s="1696"/>
      <c r="E382" s="1422"/>
    </row>
    <row r="383" spans="1:7" x14ac:dyDescent="0.2">
      <c r="A383" s="1422"/>
      <c r="B383" s="1695"/>
      <c r="C383" s="1696"/>
      <c r="D383" s="1696"/>
      <c r="E383" s="1422"/>
    </row>
    <row r="384" spans="1:7" x14ac:dyDescent="0.2">
      <c r="A384" s="1422"/>
      <c r="B384" s="1695"/>
      <c r="C384" s="1696"/>
      <c r="D384" s="1696"/>
      <c r="E384" s="1422"/>
    </row>
    <row r="385" spans="1:5" x14ac:dyDescent="0.2">
      <c r="A385" s="1422"/>
      <c r="B385" s="1695"/>
      <c r="C385" s="1696"/>
      <c r="D385" s="1696"/>
      <c r="E385" s="1422"/>
    </row>
    <row r="386" spans="1:5" x14ac:dyDescent="0.2">
      <c r="A386" s="1422"/>
      <c r="B386" s="1695"/>
      <c r="C386" s="1696"/>
      <c r="D386" s="1696"/>
      <c r="E386" s="1422"/>
    </row>
    <row r="387" spans="1:5" x14ac:dyDescent="0.2">
      <c r="A387" s="1422"/>
      <c r="B387" s="1695"/>
      <c r="C387" s="1696"/>
      <c r="D387" s="1696"/>
      <c r="E387" s="1422"/>
    </row>
    <row r="388" spans="1:5" x14ac:dyDescent="0.2">
      <c r="A388" s="1422"/>
      <c r="B388" s="1695"/>
      <c r="C388" s="1696"/>
      <c r="D388" s="1696"/>
      <c r="E388" s="1422"/>
    </row>
    <row r="389" spans="1:5" x14ac:dyDescent="0.2">
      <c r="A389" s="1422"/>
      <c r="B389" s="1695"/>
      <c r="C389" s="1696"/>
      <c r="D389" s="1696"/>
      <c r="E389" s="1422"/>
    </row>
    <row r="390" spans="1:5" x14ac:dyDescent="0.2">
      <c r="A390" s="1422"/>
      <c r="B390" s="1695"/>
      <c r="C390" s="1696"/>
      <c r="D390" s="1696"/>
      <c r="E390" s="1422"/>
    </row>
    <row r="391" spans="1:5" x14ac:dyDescent="0.2">
      <c r="A391" s="1422"/>
      <c r="B391" s="1695"/>
      <c r="C391" s="1696"/>
      <c r="D391" s="1696"/>
      <c r="E391" s="1422"/>
    </row>
    <row r="392" spans="1:5" x14ac:dyDescent="0.2">
      <c r="A392" s="1422"/>
      <c r="B392" s="1695"/>
      <c r="C392" s="1696"/>
      <c r="D392" s="1696"/>
      <c r="E392" s="1422"/>
    </row>
    <row r="393" spans="1:5" x14ac:dyDescent="0.2">
      <c r="A393" s="1422"/>
      <c r="B393" s="1695"/>
      <c r="C393" s="1696"/>
      <c r="D393" s="1696"/>
      <c r="E393" s="1422"/>
    </row>
    <row r="394" spans="1:5" x14ac:dyDescent="0.2">
      <c r="A394" s="1422"/>
      <c r="B394" s="1695"/>
      <c r="C394" s="1696"/>
      <c r="D394" s="1696"/>
      <c r="E394" s="1422"/>
    </row>
    <row r="395" spans="1:5" x14ac:dyDescent="0.2">
      <c r="A395" s="1422"/>
      <c r="B395" s="1695"/>
      <c r="C395" s="1696"/>
      <c r="D395" s="1696"/>
      <c r="E395" s="1422"/>
    </row>
    <row r="396" spans="1:5" x14ac:dyDescent="0.2">
      <c r="A396" s="1422"/>
      <c r="B396" s="1695"/>
      <c r="C396" s="1696"/>
      <c r="D396" s="1696"/>
      <c r="E396" s="1422"/>
    </row>
    <row r="397" spans="1:5" x14ac:dyDescent="0.2">
      <c r="A397" s="1422"/>
      <c r="B397" s="1695"/>
      <c r="C397" s="1696"/>
      <c r="D397" s="1696"/>
      <c r="E397" s="1422"/>
    </row>
    <row r="398" spans="1:5" x14ac:dyDescent="0.2">
      <c r="A398" s="1422"/>
      <c r="B398" s="1695"/>
      <c r="C398" s="1696"/>
      <c r="D398" s="1696"/>
      <c r="E398" s="1422"/>
    </row>
    <row r="399" spans="1:5" x14ac:dyDescent="0.2">
      <c r="A399" s="1422"/>
      <c r="B399" s="1695"/>
      <c r="C399" s="1696"/>
      <c r="D399" s="1696"/>
      <c r="E399" s="1422"/>
    </row>
    <row r="400" spans="1:5" x14ac:dyDescent="0.2">
      <c r="A400" s="1422"/>
      <c r="B400" s="1695"/>
      <c r="C400" s="1696"/>
      <c r="D400" s="1696"/>
      <c r="E400" s="1422"/>
    </row>
    <row r="401" spans="1:5" x14ac:dyDescent="0.2">
      <c r="A401" s="1422"/>
      <c r="B401" s="1695"/>
      <c r="C401" s="1696"/>
      <c r="D401" s="1696"/>
      <c r="E401" s="1422"/>
    </row>
    <row r="402" spans="1:5" x14ac:dyDescent="0.2">
      <c r="A402" s="1422"/>
      <c r="B402" s="1695"/>
      <c r="C402" s="1696"/>
      <c r="D402" s="1696"/>
      <c r="E402" s="1422"/>
    </row>
    <row r="403" spans="1:5" x14ac:dyDescent="0.2">
      <c r="A403" s="1422"/>
      <c r="B403" s="1695"/>
      <c r="C403" s="1696"/>
      <c r="D403" s="1696"/>
      <c r="E403" s="1422"/>
    </row>
    <row r="404" spans="1:5" x14ac:dyDescent="0.2">
      <c r="A404" s="1422"/>
      <c r="B404" s="1695"/>
      <c r="C404" s="1696"/>
      <c r="D404" s="1696"/>
      <c r="E404" s="1422"/>
    </row>
    <row r="405" spans="1:5" x14ac:dyDescent="0.2">
      <c r="A405" s="1422"/>
      <c r="B405" s="1695"/>
      <c r="C405" s="1696"/>
      <c r="D405" s="1696"/>
      <c r="E405" s="1422"/>
    </row>
    <row r="406" spans="1:5" x14ac:dyDescent="0.2">
      <c r="A406" s="1422"/>
      <c r="B406" s="1695"/>
      <c r="C406" s="1696"/>
      <c r="D406" s="1696"/>
      <c r="E406" s="1422"/>
    </row>
    <row r="407" spans="1:5" x14ac:dyDescent="0.2">
      <c r="A407" s="1422"/>
      <c r="B407" s="1695"/>
      <c r="C407" s="1696"/>
      <c r="D407" s="1696"/>
      <c r="E407" s="1422"/>
    </row>
    <row r="408" spans="1:5" x14ac:dyDescent="0.2">
      <c r="A408" s="1422"/>
      <c r="B408" s="1695"/>
      <c r="C408" s="1696"/>
      <c r="D408" s="1696"/>
      <c r="E408" s="1422"/>
    </row>
    <row r="409" spans="1:5" x14ac:dyDescent="0.2">
      <c r="A409" s="1422"/>
      <c r="B409" s="1695"/>
      <c r="C409" s="1696"/>
      <c r="D409" s="1696"/>
      <c r="E409" s="1422"/>
    </row>
    <row r="410" spans="1:5" x14ac:dyDescent="0.2">
      <c r="A410" s="1422"/>
      <c r="B410" s="1695"/>
      <c r="C410" s="1696"/>
      <c r="D410" s="1696"/>
      <c r="E410" s="1422"/>
    </row>
    <row r="411" spans="1:5" x14ac:dyDescent="0.2">
      <c r="A411" s="1422"/>
      <c r="B411" s="1695"/>
      <c r="C411" s="1696"/>
      <c r="D411" s="1696"/>
      <c r="E411" s="1422"/>
    </row>
    <row r="412" spans="1:5" x14ac:dyDescent="0.2">
      <c r="A412" s="1422"/>
      <c r="B412" s="1695"/>
      <c r="C412" s="1696"/>
      <c r="D412" s="1696"/>
      <c r="E412" s="1422"/>
    </row>
    <row r="413" spans="1:5" x14ac:dyDescent="0.2">
      <c r="A413" s="1422"/>
      <c r="B413" s="1695"/>
      <c r="C413" s="1696"/>
      <c r="D413" s="1696"/>
      <c r="E413" s="1422"/>
    </row>
  </sheetData>
  <mergeCells count="2">
    <mergeCell ref="A4:G4"/>
    <mergeCell ref="A5:G5"/>
  </mergeCells>
  <printOptions horizontalCentered="1"/>
  <pageMargins left="0.19685039370078741" right="0" top="0.46" bottom="0.43" header="0.23622047244094491" footer="0.15748031496062992"/>
  <pageSetup paperSize="9" scale="75" firstPageNumber="0" orientation="portrait" r:id="rId1"/>
  <headerFooter alignWithMargins="0">
    <oddFooter>&amp;C15. tábla &amp;P. oldal</oddFooter>
  </headerFooter>
  <rowBreaks count="2" manualBreakCount="2">
    <brk id="128" max="6" man="1"/>
    <brk id="252"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17"/>
  <sheetViews>
    <sheetView topLeftCell="A8" zoomScaleNormal="80" workbookViewId="0">
      <pane xSplit="2" ySplit="7" topLeftCell="C15" activePane="bottomRight" state="frozen"/>
      <selection activeCell="A8" sqref="A8"/>
      <selection pane="topRight" activeCell="C8" sqref="C8"/>
      <selection pane="bottomLeft" activeCell="A15" sqref="A15"/>
      <selection pane="bottomRight" activeCell="B153" sqref="B153"/>
    </sheetView>
  </sheetViews>
  <sheetFormatPr defaultColWidth="9.140625" defaultRowHeight="12.75" x14ac:dyDescent="0.2"/>
  <cols>
    <col min="1" max="1" width="7.140625" style="159" customWidth="1"/>
    <col min="2" max="2" width="50.7109375" style="159" customWidth="1"/>
    <col min="3" max="3" width="9.28515625" style="159" customWidth="1"/>
    <col min="4" max="4" width="8.7109375" style="159" customWidth="1"/>
    <col min="5" max="5" width="9.28515625" style="159" customWidth="1"/>
    <col min="6" max="6" width="8.7109375" style="159" customWidth="1"/>
    <col min="7" max="7" width="9.28515625" style="159" customWidth="1"/>
    <col min="8" max="9" width="10.140625" style="159" customWidth="1"/>
    <col min="10" max="10" width="8.7109375" style="159" customWidth="1"/>
    <col min="11" max="11" width="9.42578125" style="159" customWidth="1"/>
    <col min="12" max="13" width="8.28515625" style="159" customWidth="1"/>
    <col min="14" max="16" width="8.7109375" style="159" customWidth="1"/>
    <col min="17" max="17" width="9.5703125" style="159" customWidth="1"/>
    <col min="18" max="18" width="0.85546875" style="159" customWidth="1"/>
    <col min="19" max="19" width="9" style="159" customWidth="1"/>
    <col min="20" max="20" width="8.7109375" style="159" customWidth="1"/>
    <col min="21" max="21" width="9.140625" style="159" customWidth="1"/>
    <col min="22" max="22" width="10" style="159" customWidth="1"/>
    <col min="23" max="23" width="8.7109375" style="159" customWidth="1"/>
    <col min="24" max="24" width="8.28515625" style="159" customWidth="1"/>
    <col min="25" max="25" width="9" style="159" customWidth="1"/>
    <col min="26" max="27" width="8.7109375" style="159" customWidth="1"/>
    <col min="28" max="29" width="8.28515625" style="159" customWidth="1"/>
    <col min="30" max="30" width="9" style="159" customWidth="1"/>
    <col min="31" max="31" width="9.140625" style="159" customWidth="1"/>
    <col min="32" max="33" width="8.28515625" style="159" hidden="1" customWidth="1"/>
    <col min="34" max="34" width="9.5703125" style="159" customWidth="1"/>
    <col min="35" max="35" width="9.85546875" style="159" bestFit="1" customWidth="1"/>
    <col min="36" max="16384" width="9.140625" style="159"/>
  </cols>
  <sheetData>
    <row r="1" spans="1:34" x14ac:dyDescent="0.2">
      <c r="A1" s="207"/>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6" t="s">
        <v>1681</v>
      </c>
    </row>
    <row r="2" spans="1:34" ht="12.75" customHeight="1" x14ac:dyDescent="0.2">
      <c r="A2" s="209"/>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6"/>
    </row>
    <row r="3" spans="1:34" ht="12.75" customHeight="1" x14ac:dyDescent="0.2">
      <c r="A3" s="209"/>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row>
    <row r="4" spans="1:34" ht="15.75" x14ac:dyDescent="0.25">
      <c r="A4" s="1731" t="s">
        <v>12</v>
      </c>
      <c r="B4" s="1731"/>
      <c r="C4" s="1731"/>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row>
    <row r="5" spans="1:34" ht="15.75" x14ac:dyDescent="0.25">
      <c r="A5" s="1731" t="s">
        <v>1740</v>
      </c>
      <c r="B5" s="1731"/>
      <c r="C5" s="1731"/>
      <c r="D5" s="1731"/>
      <c r="E5" s="1731"/>
      <c r="F5" s="1731"/>
      <c r="G5" s="1731"/>
      <c r="H5" s="1731"/>
      <c r="I5" s="1731"/>
      <c r="J5" s="1731"/>
      <c r="K5" s="1731"/>
      <c r="L5" s="1731"/>
      <c r="M5" s="1731"/>
      <c r="N5" s="1731"/>
      <c r="O5" s="1731"/>
      <c r="P5" s="1731"/>
      <c r="Q5" s="1731"/>
      <c r="R5" s="1731"/>
      <c r="S5" s="1731"/>
      <c r="T5" s="1731"/>
      <c r="U5" s="1731"/>
      <c r="V5" s="1731"/>
      <c r="W5" s="1731"/>
      <c r="X5" s="1731"/>
      <c r="Y5" s="1731"/>
      <c r="Z5" s="1731"/>
      <c r="AA5" s="1731"/>
      <c r="AB5" s="1731"/>
      <c r="AC5" s="1731"/>
      <c r="AD5" s="1731"/>
      <c r="AE5" s="1731"/>
      <c r="AF5" s="1731"/>
      <c r="AG5" s="1731"/>
      <c r="AH5" s="1731"/>
    </row>
    <row r="6" spans="1:34" ht="14.25" customHeight="1" x14ac:dyDescent="0.2">
      <c r="A6" s="1763" t="s">
        <v>671</v>
      </c>
      <c r="B6" s="1763"/>
      <c r="C6" s="1763"/>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3"/>
      <c r="AC6" s="1763"/>
      <c r="AD6" s="1763"/>
      <c r="AE6" s="1763"/>
      <c r="AF6" s="1763"/>
      <c r="AG6" s="1763"/>
      <c r="AH6" s="1763"/>
    </row>
    <row r="7" spans="1:34" ht="12.75" customHeight="1" thickBot="1" x14ac:dyDescent="0.25">
      <c r="A7" s="211"/>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3"/>
    </row>
    <row r="8" spans="1:34" x14ac:dyDescent="0.2">
      <c r="A8" s="1759" t="s">
        <v>1110</v>
      </c>
      <c r="B8" s="1760"/>
      <c r="C8" s="1753" t="s">
        <v>1219</v>
      </c>
      <c r="D8" s="1754"/>
      <c r="E8" s="1754"/>
      <c r="F8" s="1754"/>
      <c r="G8" s="1754"/>
      <c r="H8" s="1754"/>
      <c r="I8" s="1754"/>
      <c r="J8" s="1754"/>
      <c r="K8" s="1754"/>
      <c r="L8" s="1754"/>
      <c r="M8" s="1754"/>
      <c r="N8" s="1754"/>
      <c r="O8" s="1755"/>
      <c r="P8" s="837"/>
      <c r="Q8" s="598"/>
      <c r="R8" s="215"/>
      <c r="S8" s="1756" t="s">
        <v>1220</v>
      </c>
      <c r="T8" s="1757"/>
      <c r="U8" s="1757"/>
      <c r="V8" s="1757"/>
      <c r="W8" s="1757"/>
      <c r="X8" s="1757"/>
      <c r="Y8" s="1757"/>
      <c r="Z8" s="1757"/>
      <c r="AA8" s="1757"/>
      <c r="AB8" s="1757"/>
      <c r="AC8" s="1757"/>
      <c r="AD8" s="1757"/>
      <c r="AE8" s="1757"/>
      <c r="AF8" s="1757"/>
      <c r="AG8" s="1758"/>
      <c r="AH8" s="865"/>
    </row>
    <row r="9" spans="1:34" x14ac:dyDescent="0.2">
      <c r="A9" s="1761"/>
      <c r="B9" s="1762"/>
      <c r="C9" s="663"/>
      <c r="D9" s="217" t="s">
        <v>309</v>
      </c>
      <c r="E9" s="217"/>
      <c r="F9" s="217" t="s">
        <v>374</v>
      </c>
      <c r="G9" s="217" t="s">
        <v>436</v>
      </c>
      <c r="H9" s="217" t="s">
        <v>439</v>
      </c>
      <c r="I9" s="217" t="s">
        <v>439</v>
      </c>
      <c r="J9" s="664" t="s">
        <v>949</v>
      </c>
      <c r="K9" s="217"/>
      <c r="L9" s="217"/>
      <c r="M9" s="217" t="s">
        <v>236</v>
      </c>
      <c r="N9" s="217" t="s">
        <v>442</v>
      </c>
      <c r="O9" s="218" t="s">
        <v>236</v>
      </c>
      <c r="P9" s="836" t="s">
        <v>1410</v>
      </c>
      <c r="Q9" s="599" t="s">
        <v>166</v>
      </c>
      <c r="R9" s="217"/>
      <c r="S9" s="669" t="s">
        <v>100</v>
      </c>
      <c r="T9" s="504" t="s">
        <v>436</v>
      </c>
      <c r="U9" s="504" t="s">
        <v>439</v>
      </c>
      <c r="V9" s="669" t="s">
        <v>26</v>
      </c>
      <c r="W9" s="669" t="s">
        <v>106</v>
      </c>
      <c r="X9" s="669" t="s">
        <v>106</v>
      </c>
      <c r="Y9" s="669" t="s">
        <v>318</v>
      </c>
      <c r="Z9" s="504" t="s">
        <v>30</v>
      </c>
      <c r="AA9" s="669" t="s">
        <v>187</v>
      </c>
      <c r="AB9" s="669" t="s">
        <v>28</v>
      </c>
      <c r="AC9" s="670" t="s">
        <v>236</v>
      </c>
      <c r="AD9" s="670" t="s">
        <v>34</v>
      </c>
      <c r="AE9" s="669" t="s">
        <v>699</v>
      </c>
      <c r="AF9" s="669" t="s">
        <v>1410</v>
      </c>
      <c r="AG9" s="669" t="s">
        <v>544</v>
      </c>
      <c r="AH9" s="665" t="s">
        <v>110</v>
      </c>
    </row>
    <row r="10" spans="1:34" x14ac:dyDescent="0.2">
      <c r="A10" s="216"/>
      <c r="B10" s="217"/>
      <c r="C10" s="217" t="s">
        <v>218</v>
      </c>
      <c r="D10" s="217" t="s">
        <v>186</v>
      </c>
      <c r="E10" s="217" t="s">
        <v>535</v>
      </c>
      <c r="F10" s="217" t="s">
        <v>375</v>
      </c>
      <c r="G10" s="217" t="s">
        <v>202</v>
      </c>
      <c r="H10" s="217" t="s">
        <v>305</v>
      </c>
      <c r="I10" s="217" t="s">
        <v>305</v>
      </c>
      <c r="J10" s="217" t="s">
        <v>435</v>
      </c>
      <c r="K10" s="217" t="s">
        <v>485</v>
      </c>
      <c r="L10" s="217" t="s">
        <v>486</v>
      </c>
      <c r="M10" s="217" t="s">
        <v>944</v>
      </c>
      <c r="N10" s="194" t="s">
        <v>946</v>
      </c>
      <c r="O10" s="218" t="s">
        <v>944</v>
      </c>
      <c r="P10" s="836" t="s">
        <v>1411</v>
      </c>
      <c r="Q10" s="600" t="s">
        <v>278</v>
      </c>
      <c r="R10" s="596"/>
      <c r="S10" s="232" t="s">
        <v>459</v>
      </c>
      <c r="T10" s="217" t="s">
        <v>202</v>
      </c>
      <c r="U10" s="217" t="s">
        <v>305</v>
      </c>
      <c r="V10" s="232" t="s">
        <v>515</v>
      </c>
      <c r="W10" s="232" t="s">
        <v>515</v>
      </c>
      <c r="X10" s="232" t="s">
        <v>32</v>
      </c>
      <c r="Y10" s="232" t="s">
        <v>516</v>
      </c>
      <c r="Z10" s="217" t="s">
        <v>305</v>
      </c>
      <c r="AA10" s="232" t="s">
        <v>188</v>
      </c>
      <c r="AB10" s="671" t="s">
        <v>31</v>
      </c>
      <c r="AC10" s="232" t="s">
        <v>33</v>
      </c>
      <c r="AD10" s="232" t="s">
        <v>443</v>
      </c>
      <c r="AE10" s="671" t="s">
        <v>37</v>
      </c>
      <c r="AF10" s="671" t="s">
        <v>1411</v>
      </c>
      <c r="AG10" s="671" t="s">
        <v>1097</v>
      </c>
      <c r="AH10" s="666" t="s">
        <v>278</v>
      </c>
    </row>
    <row r="11" spans="1:34" x14ac:dyDescent="0.2">
      <c r="A11" s="216" t="s">
        <v>1111</v>
      </c>
      <c r="B11" s="217" t="s">
        <v>1112</v>
      </c>
      <c r="C11" s="217" t="s">
        <v>163</v>
      </c>
      <c r="D11" s="217" t="s">
        <v>665</v>
      </c>
      <c r="E11" s="217" t="s">
        <v>276</v>
      </c>
      <c r="F11" s="217" t="s">
        <v>376</v>
      </c>
      <c r="G11" s="217" t="s">
        <v>437</v>
      </c>
      <c r="H11" s="217" t="s">
        <v>438</v>
      </c>
      <c r="I11" s="217" t="s">
        <v>438</v>
      </c>
      <c r="J11" s="217"/>
      <c r="K11" s="217"/>
      <c r="L11" s="217"/>
      <c r="M11" s="217" t="s">
        <v>945</v>
      </c>
      <c r="N11" s="217" t="s">
        <v>947</v>
      </c>
      <c r="O11" s="217" t="s">
        <v>945</v>
      </c>
      <c r="P11" s="217" t="s">
        <v>1412</v>
      </c>
      <c r="Q11" s="601"/>
      <c r="R11" s="596"/>
      <c r="S11" s="217" t="s">
        <v>27</v>
      </c>
      <c r="T11" s="217" t="s">
        <v>437</v>
      </c>
      <c r="U11" s="217" t="s">
        <v>438</v>
      </c>
      <c r="V11" s="217"/>
      <c r="W11" s="672"/>
      <c r="X11" s="217" t="s">
        <v>1188</v>
      </c>
      <c r="Y11" s="217" t="s">
        <v>29</v>
      </c>
      <c r="Z11" s="217" t="s">
        <v>438</v>
      </c>
      <c r="AA11" s="232" t="s">
        <v>515</v>
      </c>
      <c r="AB11" s="671" t="s">
        <v>277</v>
      </c>
      <c r="AC11" s="217" t="s">
        <v>32</v>
      </c>
      <c r="AD11" s="217" t="s">
        <v>444</v>
      </c>
      <c r="AE11" s="671" t="s">
        <v>35</v>
      </c>
      <c r="AF11" s="671" t="s">
        <v>1412</v>
      </c>
      <c r="AG11" s="671" t="s">
        <v>1098</v>
      </c>
      <c r="AH11" s="667"/>
    </row>
    <row r="12" spans="1:34" ht="13.5" thickBot="1" x14ac:dyDescent="0.25">
      <c r="A12" s="216"/>
      <c r="B12" s="217"/>
      <c r="C12" s="220"/>
      <c r="D12" s="217" t="s">
        <v>948</v>
      </c>
      <c r="E12" s="217"/>
      <c r="F12" s="217"/>
      <c r="G12" s="217"/>
      <c r="H12" s="217" t="s">
        <v>440</v>
      </c>
      <c r="I12" s="219" t="s">
        <v>441</v>
      </c>
      <c r="J12" s="217"/>
      <c r="K12" s="217"/>
      <c r="L12" s="217"/>
      <c r="M12" s="234" t="s">
        <v>440</v>
      </c>
      <c r="N12" s="234" t="s">
        <v>441</v>
      </c>
      <c r="O12" s="602" t="s">
        <v>441</v>
      </c>
      <c r="P12" s="602" t="s">
        <v>1409</v>
      </c>
      <c r="Q12" s="233" t="s">
        <v>1427</v>
      </c>
      <c r="R12" s="596"/>
      <c r="S12" s="233"/>
      <c r="T12" s="234" t="s">
        <v>321</v>
      </c>
      <c r="U12" s="234" t="s">
        <v>11</v>
      </c>
      <c r="V12" s="233"/>
      <c r="W12" s="863"/>
      <c r="X12" s="233" t="s">
        <v>1189</v>
      </c>
      <c r="Y12" s="233" t="s">
        <v>373</v>
      </c>
      <c r="Z12" s="234" t="s">
        <v>11</v>
      </c>
      <c r="AA12" s="233"/>
      <c r="AB12" s="233" t="s">
        <v>92</v>
      </c>
      <c r="AC12" s="233" t="s">
        <v>130</v>
      </c>
      <c r="AD12" s="233" t="s">
        <v>321</v>
      </c>
      <c r="AE12" s="233" t="s">
        <v>36</v>
      </c>
      <c r="AF12" s="233" t="s">
        <v>1416</v>
      </c>
      <c r="AG12" s="233" t="s">
        <v>515</v>
      </c>
      <c r="AH12" s="668" t="s">
        <v>1488</v>
      </c>
    </row>
    <row r="13" spans="1:34" ht="13.5" thickBot="1" x14ac:dyDescent="0.25">
      <c r="A13" s="1035"/>
      <c r="B13" s="217"/>
      <c r="C13" s="221" t="s">
        <v>635</v>
      </c>
      <c r="D13" s="221" t="s">
        <v>636</v>
      </c>
      <c r="E13" s="221" t="s">
        <v>637</v>
      </c>
      <c r="F13" s="221" t="s">
        <v>638</v>
      </c>
      <c r="G13" s="221" t="s">
        <v>639</v>
      </c>
      <c r="H13" s="221" t="s">
        <v>640</v>
      </c>
      <c r="I13" s="1160" t="s">
        <v>19</v>
      </c>
      <c r="J13" s="221" t="s">
        <v>1221</v>
      </c>
      <c r="K13" s="221" t="s">
        <v>20</v>
      </c>
      <c r="L13" s="221" t="s">
        <v>21</v>
      </c>
      <c r="M13" s="234" t="s">
        <v>22</v>
      </c>
      <c r="N13" s="234" t="s">
        <v>23</v>
      </c>
      <c r="O13" s="602" t="s">
        <v>1222</v>
      </c>
      <c r="P13" s="602" t="s">
        <v>1276</v>
      </c>
      <c r="Q13" s="233"/>
      <c r="R13" s="1137"/>
      <c r="S13" s="233" t="s">
        <v>621</v>
      </c>
      <c r="T13" s="234"/>
      <c r="U13" s="234" t="s">
        <v>623</v>
      </c>
      <c r="V13" s="233" t="s">
        <v>620</v>
      </c>
      <c r="W13" s="863" t="s">
        <v>1486</v>
      </c>
      <c r="X13" s="233"/>
      <c r="Y13" s="233" t="s">
        <v>630</v>
      </c>
      <c r="Z13" s="234" t="s">
        <v>631</v>
      </c>
      <c r="AA13" s="233" t="s">
        <v>632</v>
      </c>
      <c r="AB13" s="233" t="s">
        <v>1226</v>
      </c>
      <c r="AC13" s="233" t="s">
        <v>1227</v>
      </c>
      <c r="AD13" s="233" t="s">
        <v>634</v>
      </c>
      <c r="AE13" s="233" t="s">
        <v>1261</v>
      </c>
      <c r="AF13" s="233"/>
      <c r="AG13" s="233"/>
      <c r="AH13" s="668"/>
    </row>
    <row r="14" spans="1:34" ht="18" customHeight="1" thickBot="1" x14ac:dyDescent="0.25">
      <c r="A14" s="329">
        <v>1</v>
      </c>
      <c r="B14" s="775">
        <v>2</v>
      </c>
      <c r="C14" s="775">
        <v>3</v>
      </c>
      <c r="D14" s="775">
        <v>4</v>
      </c>
      <c r="E14" s="775">
        <v>5</v>
      </c>
      <c r="F14" s="775">
        <v>6</v>
      </c>
      <c r="G14" s="775">
        <v>7</v>
      </c>
      <c r="H14" s="775">
        <v>8</v>
      </c>
      <c r="I14" s="775">
        <v>9</v>
      </c>
      <c r="J14" s="775">
        <v>10</v>
      </c>
      <c r="K14" s="775">
        <v>11</v>
      </c>
      <c r="L14" s="775">
        <v>12</v>
      </c>
      <c r="M14" s="775">
        <v>13</v>
      </c>
      <c r="N14" s="775">
        <v>14</v>
      </c>
      <c r="O14" s="775">
        <v>15</v>
      </c>
      <c r="P14" s="775">
        <v>16</v>
      </c>
      <c r="Q14" s="775">
        <v>17</v>
      </c>
      <c r="R14" s="775"/>
      <c r="S14" s="775">
        <v>18</v>
      </c>
      <c r="T14" s="775">
        <v>19</v>
      </c>
      <c r="U14" s="775">
        <v>19</v>
      </c>
      <c r="V14" s="775">
        <v>20</v>
      </c>
      <c r="W14" s="775">
        <v>21</v>
      </c>
      <c r="X14" s="775">
        <v>23</v>
      </c>
      <c r="Y14" s="775">
        <v>22</v>
      </c>
      <c r="Z14" s="775">
        <v>23</v>
      </c>
      <c r="AA14" s="775">
        <v>24</v>
      </c>
      <c r="AB14" s="775">
        <v>25</v>
      </c>
      <c r="AC14" s="775">
        <v>26</v>
      </c>
      <c r="AD14" s="775">
        <v>27</v>
      </c>
      <c r="AE14" s="775">
        <v>28</v>
      </c>
      <c r="AF14" s="775">
        <v>31</v>
      </c>
      <c r="AG14" s="775">
        <v>32</v>
      </c>
      <c r="AH14" s="776">
        <v>29</v>
      </c>
    </row>
    <row r="15" spans="1:34" ht="18" customHeight="1" x14ac:dyDescent="0.2">
      <c r="A15" s="214"/>
      <c r="B15" s="323"/>
      <c r="C15" s="215"/>
      <c r="D15" s="215"/>
      <c r="E15" s="215"/>
      <c r="F15" s="215"/>
      <c r="G15" s="217"/>
      <c r="H15" s="217"/>
      <c r="I15" s="217"/>
      <c r="J15" s="215"/>
      <c r="K15" s="215"/>
      <c r="L15" s="215"/>
      <c r="M15" s="217"/>
      <c r="N15" s="217"/>
      <c r="O15" s="217"/>
      <c r="P15" s="217"/>
      <c r="Q15" s="217"/>
      <c r="R15" s="217"/>
      <c r="S15" s="215"/>
      <c r="T15" s="218"/>
      <c r="U15" s="218"/>
      <c r="V15" s="218"/>
      <c r="W15" s="218"/>
      <c r="X15" s="218"/>
      <c r="Y15" s="218"/>
      <c r="Z15" s="218"/>
      <c r="AA15" s="218"/>
      <c r="AB15" s="218"/>
      <c r="AC15" s="218"/>
      <c r="AD15" s="218"/>
      <c r="AE15" s="218"/>
      <c r="AF15" s="218"/>
      <c r="AG15" s="218"/>
      <c r="AH15" s="463"/>
    </row>
    <row r="16" spans="1:34" ht="24" customHeight="1" x14ac:dyDescent="0.2">
      <c r="A16" s="651" t="s">
        <v>789</v>
      </c>
      <c r="B16" s="652" t="s">
        <v>1176</v>
      </c>
      <c r="C16" s="653" t="e">
        <f>#REF!+#REF!+#REF!</f>
        <v>#REF!</v>
      </c>
      <c r="D16" s="653" t="e">
        <f>#REF!+#REF!</f>
        <v>#REF!</v>
      </c>
      <c r="E16" s="653" t="e">
        <f>#REF!+#REF!+#REF!+#REF!+#REF!+#REF!+#REF!+#REF!+#REF!+#REF!+#REF!+#REF!</f>
        <v>#REF!</v>
      </c>
      <c r="F16" s="653"/>
      <c r="G16" s="653"/>
      <c r="H16" s="653"/>
      <c r="I16" s="653"/>
      <c r="J16" s="653" t="e">
        <f>#REF!+#REF!</f>
        <v>#REF!</v>
      </c>
      <c r="K16" s="654" t="e">
        <f>#REF!</f>
        <v>#REF!</v>
      </c>
      <c r="L16" s="653"/>
      <c r="M16" s="653"/>
      <c r="N16" s="653"/>
      <c r="O16" s="653"/>
      <c r="P16" s="653"/>
      <c r="Q16" s="653" t="e">
        <f>SUM(C16:P16)</f>
        <v>#REF!</v>
      </c>
      <c r="R16" s="653"/>
      <c r="S16" s="653"/>
      <c r="T16" s="653"/>
      <c r="U16" s="653"/>
      <c r="V16" s="653" t="e">
        <f>#REF!+#REF!</f>
        <v>#REF!</v>
      </c>
      <c r="W16" s="653" t="e">
        <f>#REF!+#REF!+#REF!</f>
        <v>#REF!</v>
      </c>
      <c r="X16" s="653"/>
      <c r="Y16" s="653"/>
      <c r="Z16" s="653"/>
      <c r="AA16" s="653"/>
      <c r="AB16" s="653"/>
      <c r="AC16" s="653"/>
      <c r="AD16" s="653"/>
      <c r="AE16" s="653"/>
      <c r="AF16" s="653"/>
      <c r="AG16" s="653"/>
      <c r="AH16" s="655" t="e">
        <f t="shared" ref="AH16:AH89" si="0">SUM(S16:AG16)</f>
        <v>#REF!</v>
      </c>
    </row>
    <row r="17" spans="1:34" ht="23.1" customHeight="1" x14ac:dyDescent="0.2">
      <c r="A17" s="651" t="s">
        <v>797</v>
      </c>
      <c r="B17" s="656" t="s">
        <v>1113</v>
      </c>
      <c r="C17" s="653"/>
      <c r="D17" s="653"/>
      <c r="E17" s="653" t="e">
        <f>#REF!</f>
        <v>#REF!</v>
      </c>
      <c r="F17" s="653"/>
      <c r="G17" s="653"/>
      <c r="H17" s="653"/>
      <c r="I17" s="653"/>
      <c r="J17" s="653"/>
      <c r="K17" s="654"/>
      <c r="L17" s="653"/>
      <c r="M17" s="653"/>
      <c r="N17" s="653"/>
      <c r="O17" s="653"/>
      <c r="P17" s="653"/>
      <c r="Q17" s="653" t="e">
        <f t="shared" ref="Q17:Q88" si="1">SUM(C17:P17)</f>
        <v>#REF!</v>
      </c>
      <c r="R17" s="653"/>
      <c r="S17" s="653"/>
      <c r="T17" s="653"/>
      <c r="U17" s="653"/>
      <c r="V17" s="653"/>
      <c r="W17" s="653"/>
      <c r="X17" s="653"/>
      <c r="Y17" s="653"/>
      <c r="Z17" s="653"/>
      <c r="AA17" s="653"/>
      <c r="AB17" s="653"/>
      <c r="AC17" s="653"/>
      <c r="AD17" s="653"/>
      <c r="AE17" s="653"/>
      <c r="AF17" s="653"/>
      <c r="AG17" s="653"/>
      <c r="AH17" s="655">
        <f t="shared" si="0"/>
        <v>0</v>
      </c>
    </row>
    <row r="18" spans="1:34" ht="23.1" customHeight="1" x14ac:dyDescent="0.2">
      <c r="A18" s="651" t="s">
        <v>785</v>
      </c>
      <c r="B18" s="656" t="s">
        <v>1114</v>
      </c>
      <c r="C18" s="653"/>
      <c r="D18" s="653"/>
      <c r="E18" s="653" t="e">
        <f>#REF!+#REF!+#REF!+#REF!+#REF!+#REF!+#REF!+#REF!+#REF!</f>
        <v>#REF!</v>
      </c>
      <c r="F18" s="653"/>
      <c r="G18" s="653"/>
      <c r="H18" s="653"/>
      <c r="I18" s="653"/>
      <c r="J18" s="653" t="e">
        <f>#REF!+#REF!+#REF!+#REF!+#REF!+#REF!</f>
        <v>#REF!</v>
      </c>
      <c r="K18" s="654" t="e">
        <f>#REF!+#REF!+#REF!+#REF!+#REF!</f>
        <v>#REF!</v>
      </c>
      <c r="L18" s="653" t="e">
        <f>#REF!</f>
        <v>#REF!</v>
      </c>
      <c r="M18" s="653"/>
      <c r="N18" s="653"/>
      <c r="O18" s="653"/>
      <c r="P18" s="653"/>
      <c r="Q18" s="653" t="e">
        <f t="shared" si="1"/>
        <v>#REF!</v>
      </c>
      <c r="R18" s="653"/>
      <c r="S18" s="653"/>
      <c r="T18" s="653"/>
      <c r="U18" s="653"/>
      <c r="V18" s="653"/>
      <c r="W18" s="653" t="e">
        <f>#REF!+#REF!+#REF!+#REF!+#REF!+#REF!+#REF!+#REF!+#REF!+#REF!+#REF!+#REF!</f>
        <v>#REF!</v>
      </c>
      <c r="X18" s="653"/>
      <c r="Y18" s="653"/>
      <c r="Z18" s="653"/>
      <c r="AA18" s="653" t="e">
        <f>#REF!+#REF!+#REF!</f>
        <v>#REF!</v>
      </c>
      <c r="AB18" s="653"/>
      <c r="AC18" s="653"/>
      <c r="AD18" s="653"/>
      <c r="AE18" s="653"/>
      <c r="AF18" s="653"/>
      <c r="AG18" s="653"/>
      <c r="AH18" s="655" t="e">
        <f t="shared" si="0"/>
        <v>#REF!</v>
      </c>
    </row>
    <row r="19" spans="1:34" ht="24" customHeight="1" x14ac:dyDescent="0.2">
      <c r="A19" s="651" t="s">
        <v>788</v>
      </c>
      <c r="B19" s="652" t="s">
        <v>1177</v>
      </c>
      <c r="C19" s="653"/>
      <c r="D19" s="653"/>
      <c r="E19" s="653" t="e">
        <f>#REF!+#REF!+#REF!+#REF!</f>
        <v>#REF!</v>
      </c>
      <c r="F19" s="653"/>
      <c r="G19" s="653"/>
      <c r="H19" s="653"/>
      <c r="I19" s="653"/>
      <c r="J19" s="653"/>
      <c r="K19" s="654"/>
      <c r="L19" s="653"/>
      <c r="M19" s="653"/>
      <c r="N19" s="653"/>
      <c r="O19" s="653"/>
      <c r="P19" s="653"/>
      <c r="Q19" s="653" t="e">
        <f t="shared" si="1"/>
        <v>#REF!</v>
      </c>
      <c r="R19" s="653"/>
      <c r="S19" s="653"/>
      <c r="T19" s="653"/>
      <c r="U19" s="653"/>
      <c r="V19" s="653"/>
      <c r="W19" s="653"/>
      <c r="X19" s="653"/>
      <c r="Y19" s="653"/>
      <c r="Z19" s="653"/>
      <c r="AA19" s="653"/>
      <c r="AB19" s="653"/>
      <c r="AC19" s="653"/>
      <c r="AD19" s="653"/>
      <c r="AE19" s="653"/>
      <c r="AF19" s="653"/>
      <c r="AG19" s="653"/>
      <c r="AH19" s="655">
        <f t="shared" si="0"/>
        <v>0</v>
      </c>
    </row>
    <row r="20" spans="1:34" ht="24" customHeight="1" x14ac:dyDescent="0.2">
      <c r="A20" s="771" t="s">
        <v>1014</v>
      </c>
      <c r="B20" s="652" t="s">
        <v>1485</v>
      </c>
      <c r="C20" s="653"/>
      <c r="D20" s="653"/>
      <c r="E20" s="653"/>
      <c r="F20" s="653"/>
      <c r="G20" s="653"/>
      <c r="H20" s="653"/>
      <c r="I20" s="653"/>
      <c r="J20" s="653"/>
      <c r="K20" s="654"/>
      <c r="L20" s="653"/>
      <c r="M20" s="653"/>
      <c r="N20" s="653"/>
      <c r="O20" s="653"/>
      <c r="P20" s="653"/>
      <c r="Q20" s="653">
        <f t="shared" si="1"/>
        <v>0</v>
      </c>
      <c r="R20" s="653"/>
      <c r="S20" s="653"/>
      <c r="T20" s="653"/>
      <c r="U20" s="653"/>
      <c r="V20" s="653"/>
      <c r="W20" s="653"/>
      <c r="X20" s="653"/>
      <c r="Y20" s="653"/>
      <c r="Z20" s="653"/>
      <c r="AA20" s="653"/>
      <c r="AB20" s="653"/>
      <c r="AC20" s="653"/>
      <c r="AD20" s="653"/>
      <c r="AE20" s="653"/>
      <c r="AF20" s="653"/>
      <c r="AG20" s="653"/>
      <c r="AH20" s="655">
        <f t="shared" si="0"/>
        <v>0</v>
      </c>
    </row>
    <row r="21" spans="1:34" ht="23.1" customHeight="1" x14ac:dyDescent="0.2">
      <c r="A21" s="651" t="s">
        <v>826</v>
      </c>
      <c r="B21" s="656" t="s">
        <v>1115</v>
      </c>
      <c r="C21" s="653" t="e">
        <f>#REF!</f>
        <v>#REF!</v>
      </c>
      <c r="D21" s="653" t="e">
        <f>#REF!</f>
        <v>#REF!</v>
      </c>
      <c r="E21" s="653"/>
      <c r="F21" s="653"/>
      <c r="G21" s="653"/>
      <c r="H21" s="653"/>
      <c r="I21" s="653"/>
      <c r="J21" s="653"/>
      <c r="K21" s="654"/>
      <c r="L21" s="653"/>
      <c r="M21" s="653"/>
      <c r="N21" s="653"/>
      <c r="O21" s="653"/>
      <c r="P21" s="653"/>
      <c r="Q21" s="653" t="e">
        <f t="shared" si="1"/>
        <v>#REF!</v>
      </c>
      <c r="R21" s="653"/>
      <c r="S21" s="653"/>
      <c r="T21" s="653"/>
      <c r="U21" s="653"/>
      <c r="V21" s="653"/>
      <c r="W21" s="653"/>
      <c r="X21" s="653"/>
      <c r="Y21" s="653"/>
      <c r="Z21" s="653"/>
      <c r="AA21" s="653"/>
      <c r="AB21" s="653"/>
      <c r="AC21" s="653"/>
      <c r="AD21" s="653"/>
      <c r="AE21" s="653"/>
      <c r="AF21" s="653"/>
      <c r="AG21" s="653"/>
      <c r="AH21" s="655">
        <f t="shared" si="0"/>
        <v>0</v>
      </c>
    </row>
    <row r="22" spans="1:34" ht="23.1" customHeight="1" x14ac:dyDescent="0.2">
      <c r="A22" s="651" t="s">
        <v>1116</v>
      </c>
      <c r="B22" s="656" t="s">
        <v>1117</v>
      </c>
      <c r="C22" s="653" t="e">
        <f>#REF!</f>
        <v>#REF!</v>
      </c>
      <c r="D22" s="653" t="e">
        <f>#REF!</f>
        <v>#REF!</v>
      </c>
      <c r="E22" s="653" t="e">
        <f>#REF!+#REF!</f>
        <v>#REF!</v>
      </c>
      <c r="F22" s="653"/>
      <c r="G22" s="653"/>
      <c r="H22" s="653"/>
      <c r="I22" s="653"/>
      <c r="J22" s="653"/>
      <c r="K22" s="654"/>
      <c r="L22" s="653"/>
      <c r="M22" s="653"/>
      <c r="N22" s="653"/>
      <c r="O22" s="653"/>
      <c r="P22" s="653"/>
      <c r="Q22" s="653" t="e">
        <f t="shared" si="1"/>
        <v>#REF!</v>
      </c>
      <c r="R22" s="653"/>
      <c r="S22" s="653"/>
      <c r="T22" s="653"/>
      <c r="U22" s="653"/>
      <c r="V22" s="653"/>
      <c r="W22" s="653"/>
      <c r="X22" s="653"/>
      <c r="Y22" s="653"/>
      <c r="Z22" s="653"/>
      <c r="AA22" s="653"/>
      <c r="AB22" s="653"/>
      <c r="AC22" s="653"/>
      <c r="AD22" s="653"/>
      <c r="AE22" s="653"/>
      <c r="AF22" s="653"/>
      <c r="AG22" s="653"/>
      <c r="AH22" s="655">
        <f t="shared" si="0"/>
        <v>0</v>
      </c>
    </row>
    <row r="23" spans="1:34" ht="23.1" customHeight="1" x14ac:dyDescent="0.2">
      <c r="A23" s="651" t="s">
        <v>1118</v>
      </c>
      <c r="B23" s="656" t="s">
        <v>1119</v>
      </c>
      <c r="C23" s="653"/>
      <c r="D23" s="653"/>
      <c r="E23" s="653"/>
      <c r="F23" s="653" t="e">
        <f>#REF!</f>
        <v>#REF!</v>
      </c>
      <c r="G23" s="653"/>
      <c r="H23" s="653" t="e">
        <f>#REF!</f>
        <v>#REF!</v>
      </c>
      <c r="I23" s="653"/>
      <c r="J23" s="653"/>
      <c r="K23" s="654"/>
      <c r="L23" s="653"/>
      <c r="M23" s="653"/>
      <c r="N23" s="653"/>
      <c r="O23" s="653"/>
      <c r="P23" s="653" t="e">
        <f>#REF!</f>
        <v>#REF!</v>
      </c>
      <c r="Q23" s="653" t="e">
        <f t="shared" si="1"/>
        <v>#REF!</v>
      </c>
      <c r="R23" s="653"/>
      <c r="S23" s="653" t="e">
        <f>#REF!</f>
        <v>#REF!</v>
      </c>
      <c r="T23" s="653"/>
      <c r="U23" s="653"/>
      <c r="V23" s="653" t="e">
        <f>#REF!</f>
        <v>#REF!</v>
      </c>
      <c r="W23" s="653"/>
      <c r="X23" s="653"/>
      <c r="Y23" s="653"/>
      <c r="Z23" s="653"/>
      <c r="AA23" s="653"/>
      <c r="AB23" s="653"/>
      <c r="AC23" s="653"/>
      <c r="AD23" s="653"/>
      <c r="AE23" s="653"/>
      <c r="AF23" s="653"/>
      <c r="AG23" s="653"/>
      <c r="AH23" s="655" t="e">
        <f t="shared" si="0"/>
        <v>#REF!</v>
      </c>
    </row>
    <row r="24" spans="1:34" ht="23.1" customHeight="1" x14ac:dyDescent="0.2">
      <c r="A24" s="651" t="s">
        <v>1120</v>
      </c>
      <c r="B24" s="656" t="s">
        <v>1121</v>
      </c>
      <c r="C24" s="653"/>
      <c r="D24" s="653"/>
      <c r="E24" s="653"/>
      <c r="F24" s="653"/>
      <c r="G24" s="653" t="e">
        <f>#REF!</f>
        <v>#REF!</v>
      </c>
      <c r="H24" s="653"/>
      <c r="I24" s="653"/>
      <c r="J24" s="653"/>
      <c r="K24" s="654"/>
      <c r="L24" s="653"/>
      <c r="M24" s="653"/>
      <c r="N24" s="653"/>
      <c r="O24" s="653"/>
      <c r="P24" s="653"/>
      <c r="Q24" s="653" t="e">
        <f t="shared" si="1"/>
        <v>#REF!</v>
      </c>
      <c r="R24" s="653"/>
      <c r="S24" s="653"/>
      <c r="T24" s="653"/>
      <c r="U24" s="653"/>
      <c r="V24" s="653"/>
      <c r="W24" s="653"/>
      <c r="X24" s="653"/>
      <c r="Y24" s="653"/>
      <c r="Z24" s="653"/>
      <c r="AA24" s="653"/>
      <c r="AB24" s="653"/>
      <c r="AC24" s="653"/>
      <c r="AD24" s="653"/>
      <c r="AE24" s="653"/>
      <c r="AF24" s="653"/>
      <c r="AG24" s="653"/>
      <c r="AH24" s="655">
        <f t="shared" si="0"/>
        <v>0</v>
      </c>
    </row>
    <row r="25" spans="1:34" ht="23.1" customHeight="1" x14ac:dyDescent="0.2">
      <c r="A25" s="651" t="s">
        <v>1122</v>
      </c>
      <c r="B25" s="656" t="s">
        <v>1123</v>
      </c>
      <c r="C25" s="653"/>
      <c r="D25" s="653"/>
      <c r="E25" s="653"/>
      <c r="F25" s="653"/>
      <c r="G25" s="653"/>
      <c r="H25" s="653" t="e">
        <f>#REF!</f>
        <v>#REF!</v>
      </c>
      <c r="I25" s="653"/>
      <c r="J25" s="653"/>
      <c r="K25" s="654"/>
      <c r="L25" s="653"/>
      <c r="M25" s="653"/>
      <c r="N25" s="653"/>
      <c r="O25" s="653"/>
      <c r="P25" s="653"/>
      <c r="Q25" s="653" t="e">
        <f t="shared" si="1"/>
        <v>#REF!</v>
      </c>
      <c r="R25" s="653"/>
      <c r="S25" s="653"/>
      <c r="T25" s="653"/>
      <c r="U25" s="653"/>
      <c r="V25" s="653"/>
      <c r="W25" s="653"/>
      <c r="X25" s="653"/>
      <c r="Y25" s="653"/>
      <c r="Z25" s="653"/>
      <c r="AA25" s="653"/>
      <c r="AB25" s="653"/>
      <c r="AC25" s="653"/>
      <c r="AD25" s="653"/>
      <c r="AE25" s="653" t="e">
        <f>#REF!</f>
        <v>#REF!</v>
      </c>
      <c r="AF25" s="653"/>
      <c r="AG25" s="653"/>
      <c r="AH25" s="655" t="e">
        <f t="shared" si="0"/>
        <v>#REF!</v>
      </c>
    </row>
    <row r="26" spans="1:34" ht="23.1" customHeight="1" x14ac:dyDescent="0.2">
      <c r="A26" s="651" t="s">
        <v>784</v>
      </c>
      <c r="B26" s="656" t="s">
        <v>1124</v>
      </c>
      <c r="C26" s="653"/>
      <c r="D26" s="653"/>
      <c r="E26" s="653" t="e">
        <f>#REF!</f>
        <v>#REF!</v>
      </c>
      <c r="F26" s="653"/>
      <c r="G26" s="653"/>
      <c r="H26" s="653"/>
      <c r="I26" s="653"/>
      <c r="J26" s="653"/>
      <c r="K26" s="654" t="e">
        <f>#REF!</f>
        <v>#REF!</v>
      </c>
      <c r="L26" s="653"/>
      <c r="M26" s="653"/>
      <c r="N26" s="653"/>
      <c r="O26" s="653"/>
      <c r="P26" s="653"/>
      <c r="Q26" s="653" t="e">
        <f t="shared" si="1"/>
        <v>#REF!</v>
      </c>
      <c r="R26" s="653"/>
      <c r="S26" s="653"/>
      <c r="T26" s="653"/>
      <c r="U26" s="653"/>
      <c r="V26" s="653" t="e">
        <f>#REF!</f>
        <v>#REF!</v>
      </c>
      <c r="W26" s="653"/>
      <c r="X26" s="653"/>
      <c r="Y26" s="653"/>
      <c r="Z26" s="653"/>
      <c r="AA26" s="653"/>
      <c r="AB26" s="653"/>
      <c r="AC26" s="653"/>
      <c r="AD26" s="653"/>
      <c r="AE26" s="653"/>
      <c r="AF26" s="653"/>
      <c r="AG26" s="653"/>
      <c r="AH26" s="655" t="e">
        <f t="shared" si="0"/>
        <v>#REF!</v>
      </c>
    </row>
    <row r="27" spans="1:34" ht="23.1" customHeight="1" x14ac:dyDescent="0.2">
      <c r="A27" s="651" t="s">
        <v>828</v>
      </c>
      <c r="B27" s="656" t="s">
        <v>1125</v>
      </c>
      <c r="C27" s="653" t="e">
        <f>#REF!</f>
        <v>#REF!</v>
      </c>
      <c r="D27" s="653" t="e">
        <f>#REF!</f>
        <v>#REF!</v>
      </c>
      <c r="E27" s="653" t="e">
        <f>#REF!</f>
        <v>#REF!</v>
      </c>
      <c r="F27" s="653"/>
      <c r="G27" s="653"/>
      <c r="H27" s="653" t="e">
        <f>#REF!</f>
        <v>#REF!</v>
      </c>
      <c r="I27" s="653"/>
      <c r="J27" s="653"/>
      <c r="K27" s="654" t="e">
        <f>#REF!</f>
        <v>#REF!</v>
      </c>
      <c r="L27" s="653"/>
      <c r="M27" s="653"/>
      <c r="N27" s="653"/>
      <c r="O27" s="653"/>
      <c r="P27" s="653"/>
      <c r="Q27" s="653" t="e">
        <f>SUM(C27:P27)</f>
        <v>#REF!</v>
      </c>
      <c r="R27" s="653"/>
      <c r="S27" s="653"/>
      <c r="T27" s="653"/>
      <c r="U27" s="653"/>
      <c r="V27" s="653"/>
      <c r="W27" s="653"/>
      <c r="X27" s="653"/>
      <c r="Y27" s="653"/>
      <c r="Z27" s="653"/>
      <c r="AA27" s="653"/>
      <c r="AB27" s="653"/>
      <c r="AC27" s="653"/>
      <c r="AD27" s="653"/>
      <c r="AE27" s="653"/>
      <c r="AF27" s="653"/>
      <c r="AG27" s="653"/>
      <c r="AH27" s="655">
        <f t="shared" si="0"/>
        <v>0</v>
      </c>
    </row>
    <row r="28" spans="1:34" ht="23.1" hidden="1" customHeight="1" x14ac:dyDescent="0.2">
      <c r="A28" s="651" t="s">
        <v>790</v>
      </c>
      <c r="B28" s="656" t="s">
        <v>1126</v>
      </c>
      <c r="C28" s="653"/>
      <c r="D28" s="653"/>
      <c r="E28" s="653"/>
      <c r="F28" s="653"/>
      <c r="G28" s="653"/>
      <c r="H28" s="653"/>
      <c r="I28" s="653"/>
      <c r="J28" s="653"/>
      <c r="K28" s="654"/>
      <c r="L28" s="653"/>
      <c r="M28" s="653"/>
      <c r="N28" s="653"/>
      <c r="O28" s="653"/>
      <c r="P28" s="653"/>
      <c r="Q28" s="653">
        <f t="shared" si="1"/>
        <v>0</v>
      </c>
      <c r="R28" s="653"/>
      <c r="S28" s="653"/>
      <c r="T28" s="653"/>
      <c r="U28" s="653"/>
      <c r="V28" s="653"/>
      <c r="W28" s="653"/>
      <c r="X28" s="653"/>
      <c r="Y28" s="653"/>
      <c r="Z28" s="653"/>
      <c r="AA28" s="653"/>
      <c r="AB28" s="653"/>
      <c r="AC28" s="653"/>
      <c r="AD28" s="653"/>
      <c r="AE28" s="653"/>
      <c r="AF28" s="653"/>
      <c r="AG28" s="653"/>
      <c r="AH28" s="655">
        <f t="shared" si="0"/>
        <v>0</v>
      </c>
    </row>
    <row r="29" spans="1:34" ht="23.1" hidden="1" customHeight="1" x14ac:dyDescent="0.2">
      <c r="A29" s="651" t="s">
        <v>802</v>
      </c>
      <c r="B29" s="656" t="s">
        <v>1127</v>
      </c>
      <c r="C29" s="653"/>
      <c r="D29" s="653"/>
      <c r="E29" s="653"/>
      <c r="F29" s="653"/>
      <c r="G29" s="653"/>
      <c r="H29" s="653"/>
      <c r="I29" s="653"/>
      <c r="J29" s="653"/>
      <c r="K29" s="654"/>
      <c r="L29" s="653"/>
      <c r="M29" s="653"/>
      <c r="N29" s="653"/>
      <c r="O29" s="653"/>
      <c r="P29" s="653"/>
      <c r="Q29" s="653">
        <f t="shared" si="1"/>
        <v>0</v>
      </c>
      <c r="R29" s="653"/>
      <c r="S29" s="653"/>
      <c r="T29" s="653"/>
      <c r="U29" s="653"/>
      <c r="V29" s="653"/>
      <c r="W29" s="653"/>
      <c r="X29" s="653"/>
      <c r="Y29" s="653"/>
      <c r="Z29" s="653"/>
      <c r="AA29" s="653"/>
      <c r="AB29" s="653"/>
      <c r="AC29" s="653"/>
      <c r="AD29" s="653"/>
      <c r="AE29" s="653"/>
      <c r="AF29" s="653"/>
      <c r="AG29" s="653"/>
      <c r="AH29" s="655">
        <f t="shared" si="0"/>
        <v>0</v>
      </c>
    </row>
    <row r="30" spans="1:34" ht="23.1" hidden="1" customHeight="1" x14ac:dyDescent="0.2">
      <c r="A30" s="651" t="s">
        <v>971</v>
      </c>
      <c r="B30" s="656" t="s">
        <v>1128</v>
      </c>
      <c r="C30" s="653"/>
      <c r="D30" s="653"/>
      <c r="E30" s="653"/>
      <c r="F30" s="653"/>
      <c r="G30" s="653"/>
      <c r="H30" s="653"/>
      <c r="I30" s="653"/>
      <c r="J30" s="653"/>
      <c r="K30" s="654"/>
      <c r="L30" s="653"/>
      <c r="M30" s="653"/>
      <c r="N30" s="653"/>
      <c r="O30" s="653"/>
      <c r="P30" s="653"/>
      <c r="Q30" s="653">
        <f t="shared" si="1"/>
        <v>0</v>
      </c>
      <c r="R30" s="653"/>
      <c r="S30" s="653"/>
      <c r="T30" s="653"/>
      <c r="U30" s="653"/>
      <c r="V30" s="653"/>
      <c r="W30" s="653"/>
      <c r="X30" s="653"/>
      <c r="Y30" s="653"/>
      <c r="Z30" s="653"/>
      <c r="AA30" s="653"/>
      <c r="AB30" s="653"/>
      <c r="AC30" s="653"/>
      <c r="AD30" s="653"/>
      <c r="AE30" s="653"/>
      <c r="AF30" s="653"/>
      <c r="AG30" s="653"/>
      <c r="AH30" s="655">
        <f t="shared" si="0"/>
        <v>0</v>
      </c>
    </row>
    <row r="31" spans="1:34" ht="23.1" customHeight="1" x14ac:dyDescent="0.2">
      <c r="A31" s="651" t="s">
        <v>822</v>
      </c>
      <c r="B31" s="657" t="s">
        <v>1129</v>
      </c>
      <c r="C31" s="653"/>
      <c r="D31" s="653" t="e">
        <f>#REF!</f>
        <v>#REF!</v>
      </c>
      <c r="E31" s="653" t="e">
        <f>#REF!</f>
        <v>#REF!</v>
      </c>
      <c r="F31" s="653"/>
      <c r="G31" s="653"/>
      <c r="H31" s="653"/>
      <c r="I31" s="653"/>
      <c r="J31" s="653"/>
      <c r="K31" s="654"/>
      <c r="L31" s="653"/>
      <c r="M31" s="653"/>
      <c r="N31" s="653"/>
      <c r="O31" s="653"/>
      <c r="P31" s="653"/>
      <c r="Q31" s="653" t="e">
        <f t="shared" si="1"/>
        <v>#REF!</v>
      </c>
      <c r="R31" s="653"/>
      <c r="S31" s="653"/>
      <c r="T31" s="653"/>
      <c r="U31" s="653"/>
      <c r="V31" s="653"/>
      <c r="W31" s="653"/>
      <c r="X31" s="653"/>
      <c r="Y31" s="653"/>
      <c r="Z31" s="653"/>
      <c r="AA31" s="653"/>
      <c r="AB31" s="653"/>
      <c r="AC31" s="653"/>
      <c r="AD31" s="653"/>
      <c r="AE31" s="653"/>
      <c r="AF31" s="653"/>
      <c r="AG31" s="653"/>
      <c r="AH31" s="655">
        <f t="shared" si="0"/>
        <v>0</v>
      </c>
    </row>
    <row r="32" spans="1:34" ht="23.1" customHeight="1" x14ac:dyDescent="0.2">
      <c r="A32" s="651" t="s">
        <v>817</v>
      </c>
      <c r="B32" s="657" t="s">
        <v>1130</v>
      </c>
      <c r="C32" s="653"/>
      <c r="D32" s="653"/>
      <c r="E32" s="653" t="e">
        <f>#REF!+#REF!+#REF!</f>
        <v>#REF!</v>
      </c>
      <c r="F32" s="653"/>
      <c r="G32" s="653"/>
      <c r="H32" s="653"/>
      <c r="I32" s="653"/>
      <c r="J32" s="653"/>
      <c r="K32" s="654" t="e">
        <f>#REF!+#REF!+#REF!+#REF!+#REF!+#REF!+#REF!+#REF!+#REF!+#REF!+#REF!+#REF!+#REF!+#REF!</f>
        <v>#REF!</v>
      </c>
      <c r="L32" s="653"/>
      <c r="M32" s="653"/>
      <c r="N32" s="653"/>
      <c r="O32" s="653"/>
      <c r="P32" s="653"/>
      <c r="Q32" s="653" t="e">
        <f t="shared" si="1"/>
        <v>#REF!</v>
      </c>
      <c r="R32" s="653"/>
      <c r="S32" s="653"/>
      <c r="T32" s="653"/>
      <c r="U32" s="653"/>
      <c r="V32" s="653"/>
      <c r="W32" s="653"/>
      <c r="X32" s="653"/>
      <c r="Y32" s="653"/>
      <c r="Z32" s="653" t="e">
        <f>#REF!</f>
        <v>#REF!</v>
      </c>
      <c r="AA32" s="653"/>
      <c r="AB32" s="653"/>
      <c r="AC32" s="653"/>
      <c r="AD32" s="653"/>
      <c r="AE32" s="653"/>
      <c r="AF32" s="653"/>
      <c r="AG32" s="653"/>
      <c r="AH32" s="655" t="e">
        <f t="shared" si="0"/>
        <v>#REF!</v>
      </c>
    </row>
    <row r="33" spans="1:34" ht="23.1" customHeight="1" x14ac:dyDescent="0.2">
      <c r="A33" s="850" t="s">
        <v>1478</v>
      </c>
      <c r="B33" s="657" t="s">
        <v>1517</v>
      </c>
      <c r="C33" s="653"/>
      <c r="D33" s="653"/>
      <c r="E33" s="653"/>
      <c r="F33" s="653"/>
      <c r="G33" s="653"/>
      <c r="H33" s="653"/>
      <c r="I33" s="653"/>
      <c r="J33" s="653"/>
      <c r="K33" s="654"/>
      <c r="L33" s="653"/>
      <c r="M33" s="653"/>
      <c r="N33" s="653"/>
      <c r="O33" s="653"/>
      <c r="P33" s="653"/>
      <c r="Q33" s="653">
        <f t="shared" si="1"/>
        <v>0</v>
      </c>
      <c r="R33" s="653"/>
      <c r="S33" s="653"/>
      <c r="T33" s="653"/>
      <c r="U33" s="653"/>
      <c r="V33" s="653"/>
      <c r="W33" s="653"/>
      <c r="X33" s="653"/>
      <c r="Y33" s="653"/>
      <c r="Z33" s="653"/>
      <c r="AA33" s="653"/>
      <c r="AB33" s="653"/>
      <c r="AC33" s="653"/>
      <c r="AD33" s="653"/>
      <c r="AE33" s="653"/>
      <c r="AF33" s="653"/>
      <c r="AG33" s="653"/>
      <c r="AH33" s="655">
        <f t="shared" si="0"/>
        <v>0</v>
      </c>
    </row>
    <row r="34" spans="1:34" ht="23.1" customHeight="1" x14ac:dyDescent="0.2">
      <c r="A34" s="651" t="s">
        <v>782</v>
      </c>
      <c r="B34" s="656" t="s">
        <v>1131</v>
      </c>
      <c r="C34" s="653"/>
      <c r="D34" s="653"/>
      <c r="E34" s="653" t="e">
        <f>SUM(#REF!)</f>
        <v>#REF!</v>
      </c>
      <c r="F34" s="653"/>
      <c r="G34" s="653"/>
      <c r="H34" s="653"/>
      <c r="I34" s="653"/>
      <c r="J34" s="653"/>
      <c r="K34" s="654"/>
      <c r="L34" s="653"/>
      <c r="M34" s="653"/>
      <c r="N34" s="653"/>
      <c r="O34" s="653"/>
      <c r="P34" s="653"/>
      <c r="Q34" s="653" t="e">
        <f>SUM(C34:P34)</f>
        <v>#REF!</v>
      </c>
      <c r="R34" s="653"/>
      <c r="S34" s="653"/>
      <c r="T34" s="653"/>
      <c r="U34" s="653"/>
      <c r="V34" s="653"/>
      <c r="W34" s="653" t="e">
        <f>#REF!</f>
        <v>#REF!</v>
      </c>
      <c r="X34" s="653"/>
      <c r="Y34" s="653"/>
      <c r="Z34" s="653"/>
      <c r="AA34" s="653"/>
      <c r="AB34" s="653"/>
      <c r="AC34" s="653"/>
      <c r="AD34" s="653"/>
      <c r="AE34" s="653"/>
      <c r="AF34" s="653"/>
      <c r="AG34" s="653"/>
      <c r="AH34" s="655" t="e">
        <f t="shared" si="0"/>
        <v>#REF!</v>
      </c>
    </row>
    <row r="35" spans="1:34" ht="23.1" customHeight="1" x14ac:dyDescent="0.2">
      <c r="A35" s="651" t="s">
        <v>1389</v>
      </c>
      <c r="B35" s="656" t="s">
        <v>1425</v>
      </c>
      <c r="C35" s="653"/>
      <c r="D35" s="653"/>
      <c r="E35" s="653" t="e">
        <f>#REF!</f>
        <v>#REF!</v>
      </c>
      <c r="F35" s="653"/>
      <c r="G35" s="653"/>
      <c r="H35" s="653"/>
      <c r="I35" s="653"/>
      <c r="J35" s="653"/>
      <c r="K35" s="654"/>
      <c r="L35" s="653"/>
      <c r="M35" s="653"/>
      <c r="N35" s="653"/>
      <c r="O35" s="653"/>
      <c r="P35" s="653"/>
      <c r="Q35" s="653" t="e">
        <f>SUM(C35:P35)</f>
        <v>#REF!</v>
      </c>
      <c r="R35" s="653"/>
      <c r="S35" s="653"/>
      <c r="T35" s="653"/>
      <c r="U35" s="653"/>
      <c r="V35" s="653"/>
      <c r="W35" s="653"/>
      <c r="X35" s="653"/>
      <c r="Y35" s="653"/>
      <c r="Z35" s="653"/>
      <c r="AA35" s="653"/>
      <c r="AB35" s="653"/>
      <c r="AC35" s="653"/>
      <c r="AD35" s="653"/>
      <c r="AE35" s="653"/>
      <c r="AF35" s="653"/>
      <c r="AG35" s="653"/>
      <c r="AH35" s="655">
        <f t="shared" si="0"/>
        <v>0</v>
      </c>
    </row>
    <row r="36" spans="1:34" ht="23.1" customHeight="1" x14ac:dyDescent="0.2">
      <c r="A36" s="651" t="s">
        <v>783</v>
      </c>
      <c r="B36" s="657" t="s">
        <v>1132</v>
      </c>
      <c r="C36" s="653"/>
      <c r="D36" s="653"/>
      <c r="E36" s="653" t="e">
        <f>#REF!+#REF!+#REF!+#REF!+#REF!+#REF!+#REF!+#REF!+#REF!+#REF!+#REF!+#REF!+#REF!+#REF!</f>
        <v>#REF!</v>
      </c>
      <c r="F36" s="653"/>
      <c r="G36" s="653"/>
      <c r="H36" s="653"/>
      <c r="I36" s="653"/>
      <c r="J36" s="653"/>
      <c r="K36" s="654" t="e">
        <f>#REF!+#REF!+#REF!+#REF!</f>
        <v>#REF!</v>
      </c>
      <c r="L36" s="653"/>
      <c r="M36" s="653"/>
      <c r="N36" s="653"/>
      <c r="O36" s="653"/>
      <c r="P36" s="653"/>
      <c r="Q36" s="653" t="e">
        <f t="shared" si="1"/>
        <v>#REF!</v>
      </c>
      <c r="R36" s="653"/>
      <c r="S36" s="653"/>
      <c r="T36" s="653"/>
      <c r="U36" s="653"/>
      <c r="V36" s="653" t="e">
        <f>#REF!+#REF!+#REF!+#REF!</f>
        <v>#REF!</v>
      </c>
      <c r="W36" s="653" t="e">
        <f>#REF!+#REF!+#REF!+#REF!+#REF!+#REF!+#REF!+#REF!+#REF!</f>
        <v>#REF!</v>
      </c>
      <c r="X36" s="653"/>
      <c r="Y36" s="653"/>
      <c r="Z36" s="653"/>
      <c r="AA36" s="653"/>
      <c r="AB36" s="653"/>
      <c r="AC36" s="653"/>
      <c r="AD36" s="653"/>
      <c r="AE36" s="653"/>
      <c r="AF36" s="653"/>
      <c r="AG36" s="653"/>
      <c r="AH36" s="655" t="e">
        <f t="shared" si="0"/>
        <v>#REF!</v>
      </c>
    </row>
    <row r="37" spans="1:34" ht="23.1" customHeight="1" x14ac:dyDescent="0.2">
      <c r="A37" s="651" t="s">
        <v>831</v>
      </c>
      <c r="B37" s="657" t="s">
        <v>1133</v>
      </c>
      <c r="C37" s="653"/>
      <c r="D37" s="653"/>
      <c r="E37" s="653"/>
      <c r="F37" s="653"/>
      <c r="G37" s="653"/>
      <c r="H37" s="653"/>
      <c r="I37" s="653"/>
      <c r="J37" s="653" t="e">
        <f>#REF!</f>
        <v>#REF!</v>
      </c>
      <c r="K37" s="654"/>
      <c r="L37" s="653"/>
      <c r="M37" s="653"/>
      <c r="N37" s="653"/>
      <c r="O37" s="653"/>
      <c r="P37" s="653"/>
      <c r="Q37" s="653" t="e">
        <f t="shared" si="1"/>
        <v>#REF!</v>
      </c>
      <c r="R37" s="653"/>
      <c r="S37" s="653"/>
      <c r="T37" s="653"/>
      <c r="U37" s="653"/>
      <c r="V37" s="653"/>
      <c r="W37" s="653"/>
      <c r="X37" s="653"/>
      <c r="Y37" s="653"/>
      <c r="Z37" s="653"/>
      <c r="AA37" s="653"/>
      <c r="AB37" s="653"/>
      <c r="AC37" s="653"/>
      <c r="AD37" s="653"/>
      <c r="AE37" s="653"/>
      <c r="AF37" s="653"/>
      <c r="AG37" s="653"/>
      <c r="AH37" s="655">
        <f t="shared" si="0"/>
        <v>0</v>
      </c>
    </row>
    <row r="38" spans="1:34" ht="24" hidden="1" customHeight="1" x14ac:dyDescent="0.2">
      <c r="A38" s="651" t="s">
        <v>813</v>
      </c>
      <c r="B38" s="658" t="s">
        <v>1178</v>
      </c>
      <c r="C38" s="653"/>
      <c r="D38" s="653"/>
      <c r="E38" s="653"/>
      <c r="F38" s="653"/>
      <c r="G38" s="653"/>
      <c r="H38" s="653"/>
      <c r="I38" s="653"/>
      <c r="J38" s="653"/>
      <c r="K38" s="654"/>
      <c r="L38" s="653"/>
      <c r="M38" s="653"/>
      <c r="N38" s="653"/>
      <c r="O38" s="653"/>
      <c r="P38" s="653"/>
      <c r="Q38" s="653">
        <f t="shared" si="1"/>
        <v>0</v>
      </c>
      <c r="R38" s="653"/>
      <c r="S38" s="653"/>
      <c r="T38" s="653"/>
      <c r="U38" s="653"/>
      <c r="V38" s="653"/>
      <c r="W38" s="653"/>
      <c r="X38" s="653"/>
      <c r="Y38" s="653"/>
      <c r="Z38" s="653"/>
      <c r="AA38" s="653"/>
      <c r="AB38" s="653"/>
      <c r="AC38" s="653"/>
      <c r="AD38" s="653"/>
      <c r="AE38" s="653"/>
      <c r="AF38" s="653"/>
      <c r="AG38" s="653"/>
      <c r="AH38" s="655">
        <f t="shared" si="0"/>
        <v>0</v>
      </c>
    </row>
    <row r="39" spans="1:34" ht="24" customHeight="1" x14ac:dyDescent="0.2">
      <c r="A39" s="651" t="s">
        <v>811</v>
      </c>
      <c r="B39" s="658" t="s">
        <v>1179</v>
      </c>
      <c r="C39" s="653" t="e">
        <f>#REF!</f>
        <v>#REF!</v>
      </c>
      <c r="D39" s="653" t="e">
        <f>#REF!</f>
        <v>#REF!</v>
      </c>
      <c r="E39" s="653" t="e">
        <f>#REF!+#REF!+#REF!+#REF!+#REF!+#REF!+#REF!</f>
        <v>#REF!</v>
      </c>
      <c r="F39" s="653"/>
      <c r="G39" s="653"/>
      <c r="H39" s="653"/>
      <c r="I39" s="653"/>
      <c r="J39" s="653"/>
      <c r="K39" s="654"/>
      <c r="L39" s="653"/>
      <c r="M39" s="653"/>
      <c r="N39" s="653"/>
      <c r="O39" s="653"/>
      <c r="P39" s="653"/>
      <c r="Q39" s="653" t="e">
        <f t="shared" si="1"/>
        <v>#REF!</v>
      </c>
      <c r="R39" s="653"/>
      <c r="S39" s="653"/>
      <c r="T39" s="653"/>
      <c r="U39" s="653"/>
      <c r="V39" s="653"/>
      <c r="W39" s="653"/>
      <c r="X39" s="653"/>
      <c r="Y39" s="653"/>
      <c r="Z39" s="653"/>
      <c r="AA39" s="653"/>
      <c r="AB39" s="653"/>
      <c r="AC39" s="653"/>
      <c r="AD39" s="653"/>
      <c r="AE39" s="653"/>
      <c r="AF39" s="653"/>
      <c r="AG39" s="653"/>
      <c r="AH39" s="655">
        <f t="shared" si="0"/>
        <v>0</v>
      </c>
    </row>
    <row r="40" spans="1:34" ht="23.1" customHeight="1" x14ac:dyDescent="0.2">
      <c r="A40" s="651" t="s">
        <v>814</v>
      </c>
      <c r="B40" s="657" t="s">
        <v>1134</v>
      </c>
      <c r="C40" s="653"/>
      <c r="D40" s="653"/>
      <c r="E40" s="653" t="e">
        <f>#REF!+#REF!+#REF!+#REF!</f>
        <v>#REF!</v>
      </c>
      <c r="F40" s="653"/>
      <c r="G40" s="653"/>
      <c r="H40" s="653"/>
      <c r="I40" s="653"/>
      <c r="J40" s="653"/>
      <c r="K40" s="654"/>
      <c r="L40" s="653"/>
      <c r="M40" s="653"/>
      <c r="N40" s="653"/>
      <c r="O40" s="653"/>
      <c r="P40" s="653"/>
      <c r="Q40" s="653" t="e">
        <f t="shared" si="1"/>
        <v>#REF!</v>
      </c>
      <c r="R40" s="653"/>
      <c r="S40" s="653"/>
      <c r="T40" s="653"/>
      <c r="U40" s="653"/>
      <c r="V40" s="653"/>
      <c r="W40" s="653"/>
      <c r="X40" s="653"/>
      <c r="Y40" s="653"/>
      <c r="Z40" s="653"/>
      <c r="AA40" s="653"/>
      <c r="AB40" s="653"/>
      <c r="AC40" s="653"/>
      <c r="AD40" s="653"/>
      <c r="AE40" s="653"/>
      <c r="AF40" s="653"/>
      <c r="AG40" s="653"/>
      <c r="AH40" s="655">
        <f t="shared" si="0"/>
        <v>0</v>
      </c>
    </row>
    <row r="41" spans="1:34" ht="23.1" customHeight="1" x14ac:dyDescent="0.2">
      <c r="A41" s="651" t="s">
        <v>812</v>
      </c>
      <c r="B41" s="657" t="s">
        <v>1135</v>
      </c>
      <c r="C41" s="653"/>
      <c r="D41" s="653"/>
      <c r="E41" s="653" t="e">
        <f>#REF!</f>
        <v>#REF!</v>
      </c>
      <c r="F41" s="653"/>
      <c r="G41" s="653"/>
      <c r="H41" s="653"/>
      <c r="I41" s="653"/>
      <c r="J41" s="653"/>
      <c r="K41" s="654"/>
      <c r="L41" s="653"/>
      <c r="M41" s="653"/>
      <c r="N41" s="653"/>
      <c r="O41" s="653"/>
      <c r="P41" s="653"/>
      <c r="Q41" s="653" t="e">
        <f>SUM(C41:P41)</f>
        <v>#REF!</v>
      </c>
      <c r="R41" s="653"/>
      <c r="S41" s="653"/>
      <c r="T41" s="653"/>
      <c r="U41" s="653"/>
      <c r="V41" s="653"/>
      <c r="W41" s="653"/>
      <c r="X41" s="653"/>
      <c r="Y41" s="653"/>
      <c r="Z41" s="653"/>
      <c r="AA41" s="653"/>
      <c r="AB41" s="653"/>
      <c r="AC41" s="653"/>
      <c r="AD41" s="653"/>
      <c r="AE41" s="653"/>
      <c r="AF41" s="653"/>
      <c r="AG41" s="653"/>
      <c r="AH41" s="655">
        <f t="shared" si="0"/>
        <v>0</v>
      </c>
    </row>
    <row r="42" spans="1:34" ht="23.1" customHeight="1" x14ac:dyDescent="0.2">
      <c r="A42" s="651" t="s">
        <v>819</v>
      </c>
      <c r="B42" s="657" t="s">
        <v>1136</v>
      </c>
      <c r="C42" s="653"/>
      <c r="D42" s="653"/>
      <c r="E42" s="653"/>
      <c r="F42" s="653"/>
      <c r="G42" s="653"/>
      <c r="H42" s="653"/>
      <c r="I42" s="653"/>
      <c r="J42" s="653"/>
      <c r="K42" s="654" t="e">
        <f>#REF!+#REF!</f>
        <v>#REF!</v>
      </c>
      <c r="L42" s="653"/>
      <c r="M42" s="653"/>
      <c r="N42" s="653"/>
      <c r="O42" s="653"/>
      <c r="P42" s="653"/>
      <c r="Q42" s="653" t="e">
        <f t="shared" si="1"/>
        <v>#REF!</v>
      </c>
      <c r="R42" s="653"/>
      <c r="S42" s="653"/>
      <c r="T42" s="653"/>
      <c r="U42" s="653"/>
      <c r="V42" s="653"/>
      <c r="W42" s="653"/>
      <c r="X42" s="653"/>
      <c r="Y42" s="653"/>
      <c r="Z42" s="653"/>
      <c r="AA42" s="653"/>
      <c r="AB42" s="653"/>
      <c r="AC42" s="653"/>
      <c r="AD42" s="653"/>
      <c r="AE42" s="653"/>
      <c r="AF42" s="653"/>
      <c r="AG42" s="653"/>
      <c r="AH42" s="655">
        <f t="shared" si="0"/>
        <v>0</v>
      </c>
    </row>
    <row r="43" spans="1:34" ht="23.1" customHeight="1" x14ac:dyDescent="0.2">
      <c r="A43" s="1245" t="s">
        <v>1360</v>
      </c>
      <c r="B43" s="657" t="s">
        <v>1516</v>
      </c>
      <c r="C43" s="653"/>
      <c r="D43" s="653"/>
      <c r="E43" s="653" t="e">
        <f>#REF!+#REF!</f>
        <v>#REF!</v>
      </c>
      <c r="F43" s="653"/>
      <c r="G43" s="653"/>
      <c r="H43" s="653"/>
      <c r="I43" s="653"/>
      <c r="J43" s="653"/>
      <c r="K43" s="654"/>
      <c r="L43" s="653"/>
      <c r="M43" s="653"/>
      <c r="N43" s="653"/>
      <c r="O43" s="653"/>
      <c r="P43" s="653"/>
      <c r="Q43" s="653" t="e">
        <f t="shared" si="1"/>
        <v>#REF!</v>
      </c>
      <c r="R43" s="653"/>
      <c r="S43" s="653"/>
      <c r="T43" s="653"/>
      <c r="U43" s="653"/>
      <c r="V43" s="653"/>
      <c r="W43" s="653"/>
      <c r="X43" s="653"/>
      <c r="Y43" s="653"/>
      <c r="Z43" s="653"/>
      <c r="AA43" s="653"/>
      <c r="AB43" s="653"/>
      <c r="AC43" s="653"/>
      <c r="AD43" s="653"/>
      <c r="AE43" s="653"/>
      <c r="AF43" s="653"/>
      <c r="AG43" s="653"/>
      <c r="AH43" s="655">
        <f t="shared" si="0"/>
        <v>0</v>
      </c>
    </row>
    <row r="44" spans="1:34" ht="23.1" customHeight="1" x14ac:dyDescent="0.2">
      <c r="A44" s="651" t="s">
        <v>798</v>
      </c>
      <c r="B44" s="657" t="s">
        <v>1137</v>
      </c>
      <c r="C44" s="653"/>
      <c r="D44" s="653"/>
      <c r="E44" s="653" t="e">
        <f>#REF!</f>
        <v>#REF!</v>
      </c>
      <c r="F44" s="653"/>
      <c r="G44" s="653"/>
      <c r="H44" s="653"/>
      <c r="I44" s="653"/>
      <c r="J44" s="653"/>
      <c r="K44" s="654"/>
      <c r="L44" s="653"/>
      <c r="M44" s="653"/>
      <c r="N44" s="653"/>
      <c r="O44" s="653"/>
      <c r="P44" s="653"/>
      <c r="Q44" s="653" t="e">
        <f t="shared" si="1"/>
        <v>#REF!</v>
      </c>
      <c r="R44" s="653"/>
      <c r="S44" s="653"/>
      <c r="T44" s="653"/>
      <c r="U44" s="653"/>
      <c r="V44" s="653"/>
      <c r="W44" s="653"/>
      <c r="X44" s="653"/>
      <c r="Y44" s="653"/>
      <c r="Z44" s="653"/>
      <c r="AA44" s="653"/>
      <c r="AB44" s="653" t="e">
        <f>#REF!+#REF!</f>
        <v>#REF!</v>
      </c>
      <c r="AC44" s="653"/>
      <c r="AD44" s="653"/>
      <c r="AE44" s="653"/>
      <c r="AF44" s="653"/>
      <c r="AG44" s="653"/>
      <c r="AH44" s="655" t="e">
        <f t="shared" si="0"/>
        <v>#REF!</v>
      </c>
    </row>
    <row r="45" spans="1:34" ht="23.1" customHeight="1" x14ac:dyDescent="0.2">
      <c r="A45" s="651" t="s">
        <v>820</v>
      </c>
      <c r="B45" s="657" t="s">
        <v>1138</v>
      </c>
      <c r="C45" s="653"/>
      <c r="D45" s="653"/>
      <c r="E45" s="653" t="e">
        <f>#REF!+#REF!</f>
        <v>#REF!</v>
      </c>
      <c r="F45" s="653"/>
      <c r="G45" s="653"/>
      <c r="H45" s="653"/>
      <c r="I45" s="653"/>
      <c r="J45" s="653"/>
      <c r="K45" s="654"/>
      <c r="L45" s="653"/>
      <c r="M45" s="653"/>
      <c r="N45" s="653"/>
      <c r="O45" s="653"/>
      <c r="P45" s="653"/>
      <c r="Q45" s="653" t="e">
        <f t="shared" si="1"/>
        <v>#REF!</v>
      </c>
      <c r="R45" s="653"/>
      <c r="S45" s="653"/>
      <c r="T45" s="653"/>
      <c r="U45" s="653"/>
      <c r="V45" s="653"/>
      <c r="W45" s="653"/>
      <c r="X45" s="653"/>
      <c r="Y45" s="653"/>
      <c r="Z45" s="653"/>
      <c r="AA45" s="653"/>
      <c r="AB45" s="653"/>
      <c r="AC45" s="653"/>
      <c r="AD45" s="653"/>
      <c r="AE45" s="653"/>
      <c r="AF45" s="653"/>
      <c r="AG45" s="653"/>
      <c r="AH45" s="655">
        <f t="shared" si="0"/>
        <v>0</v>
      </c>
    </row>
    <row r="46" spans="1:34" ht="23.1" customHeight="1" x14ac:dyDescent="0.2">
      <c r="A46" s="651" t="s">
        <v>792</v>
      </c>
      <c r="B46" s="657" t="s">
        <v>1139</v>
      </c>
      <c r="C46" s="653"/>
      <c r="D46" s="653"/>
      <c r="E46" s="653"/>
      <c r="F46" s="653"/>
      <c r="G46" s="653"/>
      <c r="H46" s="653"/>
      <c r="I46" s="653"/>
      <c r="J46" s="653"/>
      <c r="K46" s="654" t="e">
        <f>#REF!+#REF!</f>
        <v>#REF!</v>
      </c>
      <c r="L46" s="653" t="e">
        <f>#REF!</f>
        <v>#REF!</v>
      </c>
      <c r="M46" s="653"/>
      <c r="N46" s="653"/>
      <c r="O46" s="653"/>
      <c r="P46" s="653"/>
      <c r="Q46" s="653" t="e">
        <f t="shared" si="1"/>
        <v>#REF!</v>
      </c>
      <c r="R46" s="653"/>
      <c r="S46" s="653"/>
      <c r="T46" s="653"/>
      <c r="U46" s="653"/>
      <c r="V46" s="653"/>
      <c r="W46" s="653" t="e">
        <f>#REF!</f>
        <v>#REF!</v>
      </c>
      <c r="X46" s="653"/>
      <c r="Y46" s="653"/>
      <c r="Z46" s="653"/>
      <c r="AA46" s="653"/>
      <c r="AB46" s="653"/>
      <c r="AC46" s="653"/>
      <c r="AD46" s="653"/>
      <c r="AE46" s="653"/>
      <c r="AF46" s="653"/>
      <c r="AG46" s="653"/>
      <c r="AH46" s="655" t="e">
        <f t="shared" si="0"/>
        <v>#REF!</v>
      </c>
    </row>
    <row r="47" spans="1:34" ht="23.1" customHeight="1" x14ac:dyDescent="0.2">
      <c r="A47" s="651" t="s">
        <v>818</v>
      </c>
      <c r="B47" s="657" t="s">
        <v>182</v>
      </c>
      <c r="C47" s="653"/>
      <c r="D47" s="653"/>
      <c r="E47" s="653" t="e">
        <f>#REF!</f>
        <v>#REF!</v>
      </c>
      <c r="F47" s="653"/>
      <c r="G47" s="653"/>
      <c r="H47" s="653"/>
      <c r="I47" s="653"/>
      <c r="J47" s="653"/>
      <c r="K47" s="654" t="e">
        <f>#REF!+#REF!</f>
        <v>#REF!</v>
      </c>
      <c r="L47" s="653"/>
      <c r="M47" s="653"/>
      <c r="N47" s="653"/>
      <c r="O47" s="653"/>
      <c r="P47" s="653"/>
      <c r="Q47" s="653" t="e">
        <f t="shared" si="1"/>
        <v>#REF!</v>
      </c>
      <c r="R47" s="653"/>
      <c r="S47" s="653"/>
      <c r="T47" s="653"/>
      <c r="U47" s="653"/>
      <c r="V47" s="653"/>
      <c r="W47" s="653"/>
      <c r="X47" s="653"/>
      <c r="Y47" s="653"/>
      <c r="Z47" s="653"/>
      <c r="AA47" s="653"/>
      <c r="AB47" s="653"/>
      <c r="AC47" s="653"/>
      <c r="AD47" s="653"/>
      <c r="AE47" s="653"/>
      <c r="AF47" s="653"/>
      <c r="AG47" s="653"/>
      <c r="AH47" s="655">
        <f t="shared" si="0"/>
        <v>0</v>
      </c>
    </row>
    <row r="48" spans="1:34" ht="23.1" customHeight="1" x14ac:dyDescent="0.2">
      <c r="A48" s="651" t="s">
        <v>816</v>
      </c>
      <c r="B48" s="657" t="s">
        <v>1140</v>
      </c>
      <c r="C48" s="653"/>
      <c r="D48" s="653"/>
      <c r="E48" s="653" t="e">
        <f>#REF!+#REF!+#REF!+#REF!+#REF!+#REF!+#REF!+#REF!+#REF!+#REF!+#REF!+#REF!</f>
        <v>#REF!</v>
      </c>
      <c r="F48" s="653"/>
      <c r="G48" s="653"/>
      <c r="H48" s="653"/>
      <c r="I48" s="653" t="e">
        <f>#REF!+#REF!+#REF!</f>
        <v>#REF!</v>
      </c>
      <c r="J48" s="653"/>
      <c r="K48" s="654" t="e">
        <f>#REF!+#REF!+#REF!+#REF!+#REF!+#REF!+#REF!+#REF!+#REF!+#REF!+#REF!+#REF!+#REF!+#REF!</f>
        <v>#REF!</v>
      </c>
      <c r="L48" s="653"/>
      <c r="M48" s="653"/>
      <c r="N48" s="653"/>
      <c r="O48" s="653"/>
      <c r="P48" s="653"/>
      <c r="Q48" s="653" t="e">
        <f t="shared" si="1"/>
        <v>#REF!</v>
      </c>
      <c r="R48" s="653"/>
      <c r="S48" s="653"/>
      <c r="T48" s="653"/>
      <c r="U48" s="653"/>
      <c r="V48" s="653"/>
      <c r="W48" s="653"/>
      <c r="X48" s="653"/>
      <c r="Y48" s="653"/>
      <c r="Z48" s="653" t="e">
        <f>#REF!</f>
        <v>#REF!</v>
      </c>
      <c r="AA48" s="653"/>
      <c r="AB48" s="653"/>
      <c r="AC48" s="653"/>
      <c r="AD48" s="653"/>
      <c r="AE48" s="653"/>
      <c r="AF48" s="653"/>
      <c r="AG48" s="653"/>
      <c r="AH48" s="655" t="e">
        <f t="shared" si="0"/>
        <v>#REF!</v>
      </c>
    </row>
    <row r="49" spans="1:34" ht="23.1" customHeight="1" x14ac:dyDescent="0.2">
      <c r="A49" s="651" t="s">
        <v>786</v>
      </c>
      <c r="B49" s="657" t="s">
        <v>1141</v>
      </c>
      <c r="C49" s="653" t="e">
        <f>#REF!+#REF!+#REF!</f>
        <v>#REF!</v>
      </c>
      <c r="D49" s="653" t="e">
        <f>#REF!+#REF!</f>
        <v>#REF!</v>
      </c>
      <c r="E49" s="653" t="e">
        <f>#REF!+#REF!+#REF!+#REF!+#REF!+#REF!+#REF!+#REF!+#REF!+#REF!+#REF!+#REF!+#REF!+#REF!+#REF!+#REF!+#REF!+#REF!+#REF!+#REF!+#REF!+#REF!+#REF!+#REF!+#REF!+#REF!+#REF!+#REF!+#REF!+#REF!+#REF!+#REF!</f>
        <v>#REF!</v>
      </c>
      <c r="F49" s="653"/>
      <c r="G49" s="653"/>
      <c r="H49" s="653"/>
      <c r="I49" s="653" t="e">
        <f>#REF!+#REF!</f>
        <v>#REF!</v>
      </c>
      <c r="J49" s="653" t="e">
        <f>#REF!+#REF!+#REF!+#REF!+#REF!+#REF!+#REF!+#REF!+#REF!+#REF!+#REF!</f>
        <v>#REF!</v>
      </c>
      <c r="K49" s="654"/>
      <c r="L49" s="653"/>
      <c r="M49" s="653" t="e">
        <f>#REF!</f>
        <v>#REF!</v>
      </c>
      <c r="N49" s="653"/>
      <c r="O49" s="653" t="e">
        <f>#REF!</f>
        <v>#REF!</v>
      </c>
      <c r="P49" s="653"/>
      <c r="Q49" s="653" t="e">
        <f t="shared" si="1"/>
        <v>#REF!</v>
      </c>
      <c r="R49" s="653"/>
      <c r="S49" s="653"/>
      <c r="T49" s="653"/>
      <c r="U49" s="653"/>
      <c r="V49" s="653" t="e">
        <f>#REF!</f>
        <v>#REF!</v>
      </c>
      <c r="W49" s="653" t="e">
        <f>#REF!</f>
        <v>#REF!</v>
      </c>
      <c r="X49" s="653"/>
      <c r="Y49" s="653"/>
      <c r="Z49" s="653"/>
      <c r="AA49" s="653"/>
      <c r="AB49" s="653"/>
      <c r="AC49" s="653"/>
      <c r="AD49" s="653"/>
      <c r="AE49" s="653"/>
      <c r="AF49" s="653"/>
      <c r="AG49" s="653"/>
      <c r="AH49" s="655" t="e">
        <f t="shared" si="0"/>
        <v>#REF!</v>
      </c>
    </row>
    <row r="50" spans="1:34" ht="23.1" customHeight="1" x14ac:dyDescent="0.2">
      <c r="A50" s="651" t="s">
        <v>801</v>
      </c>
      <c r="B50" s="657" t="s">
        <v>1142</v>
      </c>
      <c r="C50" s="653"/>
      <c r="D50" s="653"/>
      <c r="E50" s="653" t="e">
        <f>#REF!+#REF!+#REF!+#REF!</f>
        <v>#REF!</v>
      </c>
      <c r="F50" s="653"/>
      <c r="G50" s="653"/>
      <c r="H50" s="653"/>
      <c r="I50" s="653"/>
      <c r="J50" s="653"/>
      <c r="K50" s="654" t="e">
        <f>#REF!+#REF!</f>
        <v>#REF!</v>
      </c>
      <c r="L50" s="653"/>
      <c r="M50" s="653"/>
      <c r="N50" s="653"/>
      <c r="O50" s="653"/>
      <c r="P50" s="653"/>
      <c r="Q50" s="653" t="e">
        <f t="shared" si="1"/>
        <v>#REF!</v>
      </c>
      <c r="R50" s="653"/>
      <c r="S50" s="653"/>
      <c r="T50" s="653"/>
      <c r="U50" s="653"/>
      <c r="V50" s="653"/>
      <c r="W50" s="653" t="e">
        <f>#REF!</f>
        <v>#REF!</v>
      </c>
      <c r="X50" s="653"/>
      <c r="Y50" s="653"/>
      <c r="Z50" s="653"/>
      <c r="AA50" s="653"/>
      <c r="AB50" s="653"/>
      <c r="AC50" s="653"/>
      <c r="AD50" s="653"/>
      <c r="AE50" s="653"/>
      <c r="AF50" s="653"/>
      <c r="AG50" s="653"/>
      <c r="AH50" s="655" t="e">
        <f t="shared" si="0"/>
        <v>#REF!</v>
      </c>
    </row>
    <row r="51" spans="1:34" ht="23.1" customHeight="1" x14ac:dyDescent="0.2">
      <c r="A51" s="651" t="s">
        <v>800</v>
      </c>
      <c r="B51" s="657" t="s">
        <v>1143</v>
      </c>
      <c r="C51" s="653"/>
      <c r="D51" s="653"/>
      <c r="E51" s="653" t="e">
        <f>#REF!+#REF!+#REF!+#REF!+#REF!+#REF!</f>
        <v>#REF!</v>
      </c>
      <c r="F51" s="653"/>
      <c r="G51" s="653"/>
      <c r="H51" s="653"/>
      <c r="I51" s="653"/>
      <c r="J51" s="653"/>
      <c r="K51" s="654"/>
      <c r="L51" s="653"/>
      <c r="M51" s="653"/>
      <c r="N51" s="653"/>
      <c r="O51" s="653"/>
      <c r="P51" s="653"/>
      <c r="Q51" s="653" t="e">
        <f t="shared" si="1"/>
        <v>#REF!</v>
      </c>
      <c r="R51" s="653"/>
      <c r="S51" s="653"/>
      <c r="T51" s="653"/>
      <c r="U51" s="653" t="e">
        <f>#REF!</f>
        <v>#REF!</v>
      </c>
      <c r="V51" s="653"/>
      <c r="W51" s="653"/>
      <c r="X51" s="653"/>
      <c r="Y51" s="653"/>
      <c r="Z51" s="653"/>
      <c r="AA51" s="653"/>
      <c r="AB51" s="653"/>
      <c r="AC51" s="653"/>
      <c r="AD51" s="653"/>
      <c r="AE51" s="653"/>
      <c r="AF51" s="653"/>
      <c r="AG51" s="653"/>
      <c r="AH51" s="655" t="e">
        <f t="shared" si="0"/>
        <v>#REF!</v>
      </c>
    </row>
    <row r="52" spans="1:34" ht="23.1" customHeight="1" x14ac:dyDescent="0.2">
      <c r="A52" s="771" t="s">
        <v>1724</v>
      </c>
      <c r="B52" s="657" t="s">
        <v>1741</v>
      </c>
      <c r="C52" s="653"/>
      <c r="D52" s="653"/>
      <c r="E52" s="653"/>
      <c r="F52" s="653"/>
      <c r="G52" s="653"/>
      <c r="H52" s="653"/>
      <c r="I52" s="653" t="e">
        <f>#REF!</f>
        <v>#REF!</v>
      </c>
      <c r="J52" s="653"/>
      <c r="K52" s="654"/>
      <c r="L52" s="653"/>
      <c r="M52" s="653"/>
      <c r="N52" s="653"/>
      <c r="O52" s="653"/>
      <c r="P52" s="653"/>
      <c r="Q52" s="653" t="e">
        <f t="shared" si="1"/>
        <v>#REF!</v>
      </c>
      <c r="R52" s="653"/>
      <c r="S52" s="653"/>
      <c r="T52" s="653"/>
      <c r="U52" s="653"/>
      <c r="V52" s="653"/>
      <c r="W52" s="653"/>
      <c r="X52" s="653"/>
      <c r="Y52" s="653"/>
      <c r="Z52" s="653"/>
      <c r="AA52" s="653"/>
      <c r="AB52" s="653"/>
      <c r="AC52" s="653"/>
      <c r="AD52" s="653"/>
      <c r="AE52" s="653"/>
      <c r="AF52" s="653"/>
      <c r="AG52" s="653"/>
      <c r="AH52" s="655">
        <f t="shared" si="0"/>
        <v>0</v>
      </c>
    </row>
    <row r="53" spans="1:34" ht="23.1" customHeight="1" x14ac:dyDescent="0.2">
      <c r="A53" s="771" t="s">
        <v>1191</v>
      </c>
      <c r="B53" s="657" t="s">
        <v>1192</v>
      </c>
      <c r="C53" s="653"/>
      <c r="D53" s="653"/>
      <c r="E53" s="653"/>
      <c r="F53" s="653"/>
      <c r="G53" s="653"/>
      <c r="H53" s="653"/>
      <c r="I53" s="653"/>
      <c r="J53" s="653" t="e">
        <f>#REF!+#REF!+#REF!</f>
        <v>#REF!</v>
      </c>
      <c r="K53" s="654"/>
      <c r="L53" s="653"/>
      <c r="M53" s="653"/>
      <c r="N53" s="653"/>
      <c r="O53" s="653"/>
      <c r="P53" s="653"/>
      <c r="Q53" s="653" t="e">
        <f t="shared" si="1"/>
        <v>#REF!</v>
      </c>
      <c r="R53" s="653"/>
      <c r="S53" s="653"/>
      <c r="T53" s="653"/>
      <c r="U53" s="653"/>
      <c r="V53" s="653"/>
      <c r="W53" s="653"/>
      <c r="X53" s="653"/>
      <c r="Y53" s="653"/>
      <c r="Z53" s="653"/>
      <c r="AA53" s="653"/>
      <c r="AB53" s="653"/>
      <c r="AC53" s="653"/>
      <c r="AD53" s="653"/>
      <c r="AE53" s="653"/>
      <c r="AF53" s="653"/>
      <c r="AG53" s="653"/>
      <c r="AH53" s="655">
        <f t="shared" si="0"/>
        <v>0</v>
      </c>
    </row>
    <row r="54" spans="1:34" ht="23.1" customHeight="1" x14ac:dyDescent="0.2">
      <c r="A54" s="771" t="s">
        <v>1306</v>
      </c>
      <c r="B54" s="657" t="s">
        <v>1307</v>
      </c>
      <c r="C54" s="653"/>
      <c r="D54" s="653"/>
      <c r="E54" s="653" t="e">
        <f>#REF!</f>
        <v>#REF!</v>
      </c>
      <c r="F54" s="653"/>
      <c r="G54" s="653"/>
      <c r="H54" s="653"/>
      <c r="I54" s="653"/>
      <c r="J54" s="653"/>
      <c r="K54" s="654"/>
      <c r="L54" s="653"/>
      <c r="M54" s="653"/>
      <c r="N54" s="653"/>
      <c r="O54" s="653"/>
      <c r="P54" s="653"/>
      <c r="Q54" s="653" t="e">
        <f t="shared" si="1"/>
        <v>#REF!</v>
      </c>
      <c r="R54" s="653"/>
      <c r="S54" s="653"/>
      <c r="T54" s="653"/>
      <c r="U54" s="653"/>
      <c r="V54" s="653"/>
      <c r="W54" s="653"/>
      <c r="X54" s="653"/>
      <c r="Y54" s="653"/>
      <c r="Z54" s="653"/>
      <c r="AA54" s="653"/>
      <c r="AB54" s="653"/>
      <c r="AC54" s="653"/>
      <c r="AD54" s="653"/>
      <c r="AE54" s="653"/>
      <c r="AF54" s="653"/>
      <c r="AG54" s="653"/>
      <c r="AH54" s="655">
        <f t="shared" si="0"/>
        <v>0</v>
      </c>
    </row>
    <row r="55" spans="1:34" ht="23.1" customHeight="1" x14ac:dyDescent="0.2">
      <c r="A55" s="771" t="s">
        <v>1207</v>
      </c>
      <c r="B55" s="657" t="s">
        <v>1208</v>
      </c>
      <c r="C55" s="653"/>
      <c r="D55" s="653"/>
      <c r="E55" s="653"/>
      <c r="F55" s="653"/>
      <c r="G55" s="653"/>
      <c r="H55" s="653"/>
      <c r="I55" s="653"/>
      <c r="J55" s="653" t="e">
        <f>#REF!</f>
        <v>#REF!</v>
      </c>
      <c r="K55" s="654"/>
      <c r="L55" s="653"/>
      <c r="M55" s="653"/>
      <c r="N55" s="653"/>
      <c r="O55" s="653"/>
      <c r="P55" s="653"/>
      <c r="Q55" s="653" t="e">
        <f t="shared" si="1"/>
        <v>#REF!</v>
      </c>
      <c r="R55" s="653"/>
      <c r="S55" s="653"/>
      <c r="T55" s="653"/>
      <c r="U55" s="653"/>
      <c r="V55" s="653"/>
      <c r="W55" s="653"/>
      <c r="X55" s="653"/>
      <c r="Y55" s="653"/>
      <c r="Z55" s="653"/>
      <c r="AA55" s="653"/>
      <c r="AB55" s="653"/>
      <c r="AC55" s="653"/>
      <c r="AD55" s="653"/>
      <c r="AE55" s="653"/>
      <c r="AF55" s="653"/>
      <c r="AG55" s="653"/>
      <c r="AH55" s="655">
        <f t="shared" si="0"/>
        <v>0</v>
      </c>
    </row>
    <row r="56" spans="1:34" ht="23.1" customHeight="1" x14ac:dyDescent="0.2">
      <c r="A56" s="651" t="s">
        <v>808</v>
      </c>
      <c r="B56" s="657" t="s">
        <v>1144</v>
      </c>
      <c r="C56" s="653"/>
      <c r="D56" s="653"/>
      <c r="E56" s="653"/>
      <c r="F56" s="653"/>
      <c r="G56" s="653"/>
      <c r="H56" s="653" t="e">
        <f>#REF!</f>
        <v>#REF!</v>
      </c>
      <c r="I56" s="653"/>
      <c r="J56" s="653"/>
      <c r="K56" s="654"/>
      <c r="L56" s="653"/>
      <c r="M56" s="653" t="e">
        <f>#REF!</f>
        <v>#REF!</v>
      </c>
      <c r="N56" s="653"/>
      <c r="O56" s="653"/>
      <c r="P56" s="653"/>
      <c r="Q56" s="653" t="e">
        <f t="shared" si="1"/>
        <v>#REF!</v>
      </c>
      <c r="R56" s="653"/>
      <c r="S56" s="653"/>
      <c r="T56" s="653"/>
      <c r="U56" s="653"/>
      <c r="V56" s="653"/>
      <c r="W56" s="653"/>
      <c r="X56" s="653"/>
      <c r="Y56" s="653"/>
      <c r="Z56" s="653"/>
      <c r="AA56" s="653"/>
      <c r="AB56" s="653"/>
      <c r="AC56" s="653"/>
      <c r="AD56" s="653"/>
      <c r="AE56" s="653"/>
      <c r="AF56" s="653"/>
      <c r="AG56" s="653"/>
      <c r="AH56" s="655">
        <f t="shared" si="0"/>
        <v>0</v>
      </c>
    </row>
    <row r="57" spans="1:34" ht="23.1" customHeight="1" x14ac:dyDescent="0.2">
      <c r="A57" s="771" t="s">
        <v>1481</v>
      </c>
      <c r="B57" s="657" t="s">
        <v>1484</v>
      </c>
      <c r="C57" s="653"/>
      <c r="D57" s="653"/>
      <c r="E57" s="653"/>
      <c r="F57" s="653"/>
      <c r="G57" s="653"/>
      <c r="H57" s="653"/>
      <c r="I57" s="653"/>
      <c r="J57" s="653"/>
      <c r="K57" s="654"/>
      <c r="L57" s="653"/>
      <c r="M57" s="653"/>
      <c r="N57" s="653"/>
      <c r="O57" s="653"/>
      <c r="P57" s="653"/>
      <c r="Q57" s="653">
        <f t="shared" si="1"/>
        <v>0</v>
      </c>
      <c r="R57" s="653"/>
      <c r="S57" s="653"/>
      <c r="T57" s="653"/>
      <c r="U57" s="653"/>
      <c r="V57" s="653"/>
      <c r="W57" s="653"/>
      <c r="X57" s="653"/>
      <c r="Y57" s="653"/>
      <c r="Z57" s="653"/>
      <c r="AA57" s="653"/>
      <c r="AB57" s="653"/>
      <c r="AC57" s="653"/>
      <c r="AD57" s="653"/>
      <c r="AE57" s="653"/>
      <c r="AF57" s="653"/>
      <c r="AG57" s="653"/>
      <c r="AH57" s="655">
        <f t="shared" si="0"/>
        <v>0</v>
      </c>
    </row>
    <row r="58" spans="1:34" ht="23.1" customHeight="1" x14ac:dyDescent="0.2">
      <c r="A58" s="651" t="s">
        <v>823</v>
      </c>
      <c r="B58" s="657" t="s">
        <v>1145</v>
      </c>
      <c r="C58" s="653"/>
      <c r="D58" s="653"/>
      <c r="E58" s="653"/>
      <c r="F58" s="653"/>
      <c r="G58" s="653"/>
      <c r="H58" s="653"/>
      <c r="I58" s="653" t="e">
        <f>#REF!</f>
        <v>#REF!</v>
      </c>
      <c r="J58" s="653" t="e">
        <f>#REF!</f>
        <v>#REF!</v>
      </c>
      <c r="K58" s="654" t="e">
        <f>#REF!</f>
        <v>#REF!</v>
      </c>
      <c r="L58" s="653"/>
      <c r="M58" s="653"/>
      <c r="N58" s="653"/>
      <c r="O58" s="653" t="e">
        <f>#REF!</f>
        <v>#REF!</v>
      </c>
      <c r="P58" s="653"/>
      <c r="Q58" s="653" t="e">
        <f t="shared" si="1"/>
        <v>#REF!</v>
      </c>
      <c r="R58" s="653"/>
      <c r="S58" s="653"/>
      <c r="T58" s="653"/>
      <c r="U58" s="653"/>
      <c r="V58" s="653"/>
      <c r="W58" s="653"/>
      <c r="X58" s="653"/>
      <c r="Y58" s="653"/>
      <c r="Z58" s="653"/>
      <c r="AA58" s="653"/>
      <c r="AB58" s="653" t="e">
        <f>#REF!</f>
        <v>#REF!</v>
      </c>
      <c r="AC58" s="653"/>
      <c r="AD58" s="653"/>
      <c r="AE58" s="653"/>
      <c r="AF58" s="653"/>
      <c r="AG58" s="653"/>
      <c r="AH58" s="655" t="e">
        <f t="shared" si="0"/>
        <v>#REF!</v>
      </c>
    </row>
    <row r="59" spans="1:34" ht="23.1" customHeight="1" x14ac:dyDescent="0.2">
      <c r="A59" s="651" t="s">
        <v>827</v>
      </c>
      <c r="B59" s="657" t="s">
        <v>1146</v>
      </c>
      <c r="C59" s="653"/>
      <c r="D59" s="653"/>
      <c r="E59" s="653" t="e">
        <f>#REF!</f>
        <v>#REF!</v>
      </c>
      <c r="F59" s="653" t="e">
        <f>#REF!</f>
        <v>#REF!</v>
      </c>
      <c r="G59" s="653"/>
      <c r="H59" s="653"/>
      <c r="I59" s="653" t="e">
        <f>#REF!</f>
        <v>#REF!</v>
      </c>
      <c r="J59" s="653" t="e">
        <f>#REF!</f>
        <v>#REF!</v>
      </c>
      <c r="K59" s="654"/>
      <c r="L59" s="653"/>
      <c r="M59" s="653"/>
      <c r="N59" s="653"/>
      <c r="O59" s="653"/>
      <c r="P59" s="653"/>
      <c r="Q59" s="653" t="e">
        <f t="shared" si="1"/>
        <v>#REF!</v>
      </c>
      <c r="R59" s="653"/>
      <c r="S59" s="653"/>
      <c r="T59" s="653"/>
      <c r="U59" s="653"/>
      <c r="V59" s="653"/>
      <c r="W59" s="653"/>
      <c r="X59" s="653"/>
      <c r="Y59" s="653"/>
      <c r="Z59" s="653"/>
      <c r="AA59" s="653"/>
      <c r="AB59" s="653"/>
      <c r="AC59" s="653"/>
      <c r="AD59" s="653"/>
      <c r="AE59" s="653"/>
      <c r="AF59" s="653"/>
      <c r="AG59" s="653"/>
      <c r="AH59" s="655">
        <f t="shared" si="0"/>
        <v>0</v>
      </c>
    </row>
    <row r="60" spans="1:34" ht="23.1" customHeight="1" x14ac:dyDescent="0.2">
      <c r="A60" s="651" t="s">
        <v>805</v>
      </c>
      <c r="B60" s="657" t="s">
        <v>1147</v>
      </c>
      <c r="C60" s="653"/>
      <c r="D60" s="653"/>
      <c r="E60" s="653"/>
      <c r="F60" s="653"/>
      <c r="G60" s="653"/>
      <c r="H60" s="653"/>
      <c r="I60" s="653" t="e">
        <f>#REF!</f>
        <v>#REF!</v>
      </c>
      <c r="J60" s="653"/>
      <c r="K60" s="654"/>
      <c r="L60" s="653"/>
      <c r="M60" s="653"/>
      <c r="N60" s="653"/>
      <c r="O60" s="653"/>
      <c r="P60" s="653"/>
      <c r="Q60" s="653" t="e">
        <f t="shared" si="1"/>
        <v>#REF!</v>
      </c>
      <c r="R60" s="653"/>
      <c r="S60" s="653"/>
      <c r="T60" s="653"/>
      <c r="U60" s="653"/>
      <c r="V60" s="653"/>
      <c r="W60" s="653"/>
      <c r="X60" s="653"/>
      <c r="Y60" s="653"/>
      <c r="Z60" s="653"/>
      <c r="AA60" s="653"/>
      <c r="AB60" s="653"/>
      <c r="AC60" s="653"/>
      <c r="AD60" s="653"/>
      <c r="AE60" s="653"/>
      <c r="AF60" s="653"/>
      <c r="AG60" s="653"/>
      <c r="AH60" s="655">
        <f t="shared" si="0"/>
        <v>0</v>
      </c>
    </row>
    <row r="61" spans="1:34" ht="23.1" customHeight="1" x14ac:dyDescent="0.2">
      <c r="A61" s="771" t="s">
        <v>1725</v>
      </c>
      <c r="B61" s="657" t="s">
        <v>1743</v>
      </c>
      <c r="C61" s="653"/>
      <c r="D61" s="653"/>
      <c r="E61" s="653"/>
      <c r="F61" s="653"/>
      <c r="G61" s="653"/>
      <c r="H61" s="653"/>
      <c r="I61" s="653" t="e">
        <f>#REF!</f>
        <v>#REF!</v>
      </c>
      <c r="J61" s="653"/>
      <c r="K61" s="654"/>
      <c r="L61" s="653"/>
      <c r="M61" s="653"/>
      <c r="N61" s="653"/>
      <c r="O61" s="653"/>
      <c r="P61" s="653"/>
      <c r="Q61" s="653" t="e">
        <f t="shared" si="1"/>
        <v>#REF!</v>
      </c>
      <c r="R61" s="653"/>
      <c r="S61" s="653"/>
      <c r="T61" s="653"/>
      <c r="U61" s="653"/>
      <c r="V61" s="653"/>
      <c r="W61" s="653"/>
      <c r="X61" s="653"/>
      <c r="Y61" s="653"/>
      <c r="Z61" s="653"/>
      <c r="AA61" s="653"/>
      <c r="AB61" s="653"/>
      <c r="AC61" s="653"/>
      <c r="AD61" s="653"/>
      <c r="AE61" s="653"/>
      <c r="AF61" s="653"/>
      <c r="AG61" s="653"/>
      <c r="AH61" s="655">
        <f t="shared" si="0"/>
        <v>0</v>
      </c>
    </row>
    <row r="62" spans="1:34" ht="23.1" customHeight="1" x14ac:dyDescent="0.2">
      <c r="A62" s="651" t="s">
        <v>804</v>
      </c>
      <c r="B62" s="657" t="s">
        <v>1148</v>
      </c>
      <c r="C62" s="653"/>
      <c r="D62" s="653"/>
      <c r="E62" s="653"/>
      <c r="F62" s="653"/>
      <c r="G62" s="653"/>
      <c r="H62" s="653"/>
      <c r="I62" s="653" t="e">
        <f>#REF!</f>
        <v>#REF!</v>
      </c>
      <c r="J62" s="653" t="e">
        <f>#REF!</f>
        <v>#REF!</v>
      </c>
      <c r="K62" s="654"/>
      <c r="L62" s="653"/>
      <c r="M62" s="653"/>
      <c r="N62" s="653"/>
      <c r="O62" s="653" t="e">
        <f>#REF!</f>
        <v>#REF!</v>
      </c>
      <c r="P62" s="653"/>
      <c r="Q62" s="653" t="e">
        <f t="shared" si="1"/>
        <v>#REF!</v>
      </c>
      <c r="R62" s="653"/>
      <c r="S62" s="653"/>
      <c r="T62" s="653"/>
      <c r="U62" s="653"/>
      <c r="V62" s="653"/>
      <c r="W62" s="653"/>
      <c r="X62" s="653"/>
      <c r="Y62" s="653"/>
      <c r="Z62" s="653"/>
      <c r="AA62" s="653"/>
      <c r="AB62" s="653"/>
      <c r="AC62" s="653"/>
      <c r="AD62" s="653"/>
      <c r="AE62" s="653"/>
      <c r="AF62" s="653"/>
      <c r="AG62" s="653"/>
      <c r="AH62" s="655">
        <f t="shared" si="0"/>
        <v>0</v>
      </c>
    </row>
    <row r="63" spans="1:34" ht="23.1" customHeight="1" x14ac:dyDescent="0.2">
      <c r="A63" s="651" t="s">
        <v>803</v>
      </c>
      <c r="B63" s="657" t="s">
        <v>1149</v>
      </c>
      <c r="C63" s="653"/>
      <c r="D63" s="653"/>
      <c r="E63" s="653"/>
      <c r="F63" s="653"/>
      <c r="G63" s="653"/>
      <c r="H63" s="653"/>
      <c r="I63" s="653" t="e">
        <f>#REF!</f>
        <v>#REF!</v>
      </c>
      <c r="J63" s="653"/>
      <c r="K63" s="654"/>
      <c r="L63" s="653"/>
      <c r="M63" s="653"/>
      <c r="N63" s="653"/>
      <c r="O63" s="653"/>
      <c r="P63" s="653"/>
      <c r="Q63" s="653" t="e">
        <f t="shared" si="1"/>
        <v>#REF!</v>
      </c>
      <c r="R63" s="653"/>
      <c r="S63" s="653"/>
      <c r="T63" s="653"/>
      <c r="U63" s="653"/>
      <c r="V63" s="653"/>
      <c r="W63" s="653"/>
      <c r="X63" s="653"/>
      <c r="Y63" s="653"/>
      <c r="Z63" s="653"/>
      <c r="AA63" s="653"/>
      <c r="AB63" s="653"/>
      <c r="AC63" s="653"/>
      <c r="AD63" s="653"/>
      <c r="AE63" s="653"/>
      <c r="AF63" s="653"/>
      <c r="AG63" s="653"/>
      <c r="AH63" s="655">
        <f t="shared" si="0"/>
        <v>0</v>
      </c>
    </row>
    <row r="64" spans="1:34" ht="23.1" customHeight="1" x14ac:dyDescent="0.2">
      <c r="A64" s="651" t="s">
        <v>825</v>
      </c>
      <c r="B64" s="657" t="s">
        <v>1150</v>
      </c>
      <c r="C64" s="653"/>
      <c r="D64" s="653"/>
      <c r="E64" s="653"/>
      <c r="F64" s="653"/>
      <c r="G64" s="653"/>
      <c r="H64" s="653" t="e">
        <f>#REF!</f>
        <v>#REF!</v>
      </c>
      <c r="I64" s="653"/>
      <c r="J64" s="653" t="e">
        <f>#REF!</f>
        <v>#REF!</v>
      </c>
      <c r="K64" s="654"/>
      <c r="L64" s="653"/>
      <c r="M64" s="653"/>
      <c r="N64" s="653"/>
      <c r="O64" s="653"/>
      <c r="P64" s="653"/>
      <c r="Q64" s="653" t="e">
        <f t="shared" si="1"/>
        <v>#REF!</v>
      </c>
      <c r="R64" s="653"/>
      <c r="S64" s="653"/>
      <c r="T64" s="653"/>
      <c r="U64" s="653"/>
      <c r="V64" s="653"/>
      <c r="W64" s="653"/>
      <c r="X64" s="653"/>
      <c r="Y64" s="653"/>
      <c r="Z64" s="653"/>
      <c r="AA64" s="653"/>
      <c r="AB64" s="653"/>
      <c r="AC64" s="653"/>
      <c r="AD64" s="653"/>
      <c r="AE64" s="653"/>
      <c r="AF64" s="653"/>
      <c r="AG64" s="653"/>
      <c r="AH64" s="655">
        <f t="shared" si="0"/>
        <v>0</v>
      </c>
    </row>
    <row r="65" spans="1:34" ht="23.1" customHeight="1" x14ac:dyDescent="0.2">
      <c r="A65" s="651" t="s">
        <v>815</v>
      </c>
      <c r="B65" s="657" t="s">
        <v>1151</v>
      </c>
      <c r="C65" s="653"/>
      <c r="D65" s="653"/>
      <c r="E65" s="653" t="e">
        <f>#REF!</f>
        <v>#REF!</v>
      </c>
      <c r="F65" s="653"/>
      <c r="G65" s="653"/>
      <c r="H65" s="653"/>
      <c r="I65" s="653"/>
      <c r="J65" s="653"/>
      <c r="K65" s="654"/>
      <c r="L65" s="653"/>
      <c r="M65" s="653"/>
      <c r="N65" s="653"/>
      <c r="O65" s="653"/>
      <c r="P65" s="653"/>
      <c r="Q65" s="653" t="e">
        <f t="shared" si="1"/>
        <v>#REF!</v>
      </c>
      <c r="R65" s="653"/>
      <c r="S65" s="653"/>
      <c r="T65" s="653"/>
      <c r="U65" s="653"/>
      <c r="V65" s="653"/>
      <c r="W65" s="653"/>
      <c r="X65" s="653"/>
      <c r="Y65" s="653"/>
      <c r="Z65" s="653"/>
      <c r="AA65" s="653"/>
      <c r="AB65" s="653"/>
      <c r="AC65" s="653"/>
      <c r="AD65" s="653"/>
      <c r="AE65" s="653"/>
      <c r="AF65" s="653"/>
      <c r="AG65" s="653"/>
      <c r="AH65" s="655">
        <f t="shared" si="0"/>
        <v>0</v>
      </c>
    </row>
    <row r="66" spans="1:34" ht="23.1" customHeight="1" x14ac:dyDescent="0.2">
      <c r="A66" s="651" t="s">
        <v>787</v>
      </c>
      <c r="B66" s="657" t="s">
        <v>1152</v>
      </c>
      <c r="C66" s="653"/>
      <c r="D66" s="653"/>
      <c r="E66" s="653"/>
      <c r="F66" s="653"/>
      <c r="G66" s="653"/>
      <c r="H66" s="653"/>
      <c r="I66" s="653" t="e">
        <f>#REF!+#REF!+#REF!</f>
        <v>#REF!</v>
      </c>
      <c r="J66" s="653"/>
      <c r="K66" s="654"/>
      <c r="L66" s="653"/>
      <c r="M66" s="653"/>
      <c r="N66" s="653"/>
      <c r="O66" s="653"/>
      <c r="P66" s="653"/>
      <c r="Q66" s="653" t="e">
        <f t="shared" si="1"/>
        <v>#REF!</v>
      </c>
      <c r="R66" s="653"/>
      <c r="S66" s="653"/>
      <c r="T66" s="653"/>
      <c r="U66" s="653"/>
      <c r="V66" s="653"/>
      <c r="W66" s="653"/>
      <c r="X66" s="653"/>
      <c r="Y66" s="653"/>
      <c r="Z66" s="653"/>
      <c r="AA66" s="653"/>
      <c r="AB66" s="653"/>
      <c r="AC66" s="653"/>
      <c r="AD66" s="653"/>
      <c r="AE66" s="653"/>
      <c r="AF66" s="653"/>
      <c r="AG66" s="653"/>
      <c r="AH66" s="655">
        <f t="shared" si="0"/>
        <v>0</v>
      </c>
    </row>
    <row r="67" spans="1:34" ht="23.1" customHeight="1" x14ac:dyDescent="0.2">
      <c r="A67" s="651" t="s">
        <v>793</v>
      </c>
      <c r="B67" s="657" t="s">
        <v>1153</v>
      </c>
      <c r="C67" s="653"/>
      <c r="D67" s="653"/>
      <c r="E67" s="653"/>
      <c r="F67" s="653"/>
      <c r="G67" s="653"/>
      <c r="H67" s="653"/>
      <c r="I67" s="653" t="e">
        <f>#REF!+#REF!+#REF!+#REF!+#REF!</f>
        <v>#REF!</v>
      </c>
      <c r="J67" s="653" t="e">
        <f>#REF!+#REF!+#REF!+#REF!+#REF!</f>
        <v>#REF!</v>
      </c>
      <c r="K67" s="654"/>
      <c r="L67" s="653"/>
      <c r="M67" s="653"/>
      <c r="N67" s="653"/>
      <c r="O67" s="653"/>
      <c r="P67" s="653"/>
      <c r="Q67" s="653" t="e">
        <f t="shared" si="1"/>
        <v>#REF!</v>
      </c>
      <c r="R67" s="653"/>
      <c r="S67" s="653"/>
      <c r="T67" s="653"/>
      <c r="U67" s="653"/>
      <c r="V67" s="653"/>
      <c r="W67" s="653"/>
      <c r="X67" s="653"/>
      <c r="Y67" s="653"/>
      <c r="Z67" s="653"/>
      <c r="AA67" s="653"/>
      <c r="AB67" s="653"/>
      <c r="AC67" s="653"/>
      <c r="AD67" s="653"/>
      <c r="AE67" s="653"/>
      <c r="AF67" s="653"/>
      <c r="AG67" s="653"/>
      <c r="AH67" s="655">
        <f t="shared" si="0"/>
        <v>0</v>
      </c>
    </row>
    <row r="68" spans="1:34" ht="23.1" customHeight="1" x14ac:dyDescent="0.2">
      <c r="A68" s="651" t="s">
        <v>794</v>
      </c>
      <c r="B68" s="657" t="s">
        <v>1154</v>
      </c>
      <c r="C68" s="653"/>
      <c r="D68" s="653"/>
      <c r="E68" s="653"/>
      <c r="F68" s="653"/>
      <c r="G68" s="653"/>
      <c r="H68" s="653"/>
      <c r="I68" s="653"/>
      <c r="J68" s="653" t="e">
        <f>#REF!</f>
        <v>#REF!</v>
      </c>
      <c r="K68" s="654"/>
      <c r="L68" s="653"/>
      <c r="M68" s="653"/>
      <c r="N68" s="653"/>
      <c r="O68" s="653"/>
      <c r="P68" s="653"/>
      <c r="Q68" s="653" t="e">
        <f t="shared" si="1"/>
        <v>#REF!</v>
      </c>
      <c r="R68" s="653"/>
      <c r="S68" s="653"/>
      <c r="T68" s="653"/>
      <c r="U68" s="653"/>
      <c r="V68" s="653"/>
      <c r="W68" s="653"/>
      <c r="X68" s="653"/>
      <c r="Y68" s="653"/>
      <c r="Z68" s="653"/>
      <c r="AA68" s="653"/>
      <c r="AB68" s="653"/>
      <c r="AC68" s="653"/>
      <c r="AD68" s="653"/>
      <c r="AE68" s="653"/>
      <c r="AF68" s="653"/>
      <c r="AG68" s="653"/>
      <c r="AH68" s="655">
        <f t="shared" si="0"/>
        <v>0</v>
      </c>
    </row>
    <row r="69" spans="1:34" ht="23.1" customHeight="1" x14ac:dyDescent="0.2">
      <c r="A69" s="850" t="s">
        <v>1418</v>
      </c>
      <c r="B69" s="657" t="s">
        <v>1419</v>
      </c>
      <c r="C69" s="653"/>
      <c r="D69" s="653"/>
      <c r="E69" s="653"/>
      <c r="F69" s="653"/>
      <c r="G69" s="653"/>
      <c r="H69" s="653"/>
      <c r="I69" s="653" t="e">
        <f>#REF!</f>
        <v>#REF!</v>
      </c>
      <c r="J69" s="653"/>
      <c r="K69" s="654"/>
      <c r="L69" s="653"/>
      <c r="M69" s="653"/>
      <c r="N69" s="653"/>
      <c r="O69" s="653"/>
      <c r="P69" s="653"/>
      <c r="Q69" s="653" t="e">
        <f t="shared" si="1"/>
        <v>#REF!</v>
      </c>
      <c r="R69" s="653"/>
      <c r="S69" s="653"/>
      <c r="T69" s="653"/>
      <c r="U69" s="653"/>
      <c r="V69" s="653"/>
      <c r="W69" s="653"/>
      <c r="X69" s="653"/>
      <c r="Y69" s="653"/>
      <c r="Z69" s="653"/>
      <c r="AA69" s="653"/>
      <c r="AB69" s="653"/>
      <c r="AC69" s="653"/>
      <c r="AD69" s="653"/>
      <c r="AE69" s="653"/>
      <c r="AF69" s="653"/>
      <c r="AG69" s="653"/>
      <c r="AH69" s="655">
        <f t="shared" si="0"/>
        <v>0</v>
      </c>
    </row>
    <row r="70" spans="1:34" ht="23.1" customHeight="1" x14ac:dyDescent="0.2">
      <c r="A70" s="850" t="s">
        <v>1319</v>
      </c>
      <c r="B70" s="657" t="s">
        <v>1417</v>
      </c>
      <c r="C70" s="653"/>
      <c r="D70" s="653"/>
      <c r="E70" s="653" t="e">
        <f>#REF!</f>
        <v>#REF!</v>
      </c>
      <c r="F70" s="653"/>
      <c r="G70" s="653"/>
      <c r="H70" s="653"/>
      <c r="I70" s="653" t="e">
        <f>#REF!+#REF!+#REF!+#REF!</f>
        <v>#REF!</v>
      </c>
      <c r="J70" s="653" t="e">
        <f>#REF!</f>
        <v>#REF!</v>
      </c>
      <c r="K70" s="654"/>
      <c r="L70" s="653"/>
      <c r="M70" s="653"/>
      <c r="N70" s="653"/>
      <c r="O70" s="653" t="e">
        <f>#REF!</f>
        <v>#REF!</v>
      </c>
      <c r="P70" s="653"/>
      <c r="Q70" s="653" t="e">
        <f t="shared" si="1"/>
        <v>#REF!</v>
      </c>
      <c r="R70" s="653"/>
      <c r="S70" s="653"/>
      <c r="T70" s="653"/>
      <c r="U70" s="653"/>
      <c r="V70" s="653"/>
      <c r="W70" s="653"/>
      <c r="X70" s="653"/>
      <c r="Y70" s="653"/>
      <c r="Z70" s="653"/>
      <c r="AA70" s="653"/>
      <c r="AB70" s="653"/>
      <c r="AC70" s="653"/>
      <c r="AD70" s="653"/>
      <c r="AE70" s="653"/>
      <c r="AF70" s="653"/>
      <c r="AG70" s="653"/>
      <c r="AH70" s="655">
        <f t="shared" si="0"/>
        <v>0</v>
      </c>
    </row>
    <row r="71" spans="1:34" ht="23.1" customHeight="1" x14ac:dyDescent="0.2">
      <c r="A71" s="651" t="s">
        <v>936</v>
      </c>
      <c r="B71" s="657" t="s">
        <v>1301</v>
      </c>
      <c r="C71" s="653" t="e">
        <f>#REF!+#REF!+#REF!+#REF!</f>
        <v>#REF!</v>
      </c>
      <c r="D71" s="653" t="e">
        <f>#REF!+#REF!+#REF!+#REF!</f>
        <v>#REF!</v>
      </c>
      <c r="E71" s="653" t="e">
        <f>#REF!+#REF!+#REF!+#REF!+#REF!+#REF!+#REF!</f>
        <v>#REF!</v>
      </c>
      <c r="F71" s="653"/>
      <c r="G71" s="653"/>
      <c r="H71" s="653" t="e">
        <f>#REF!</f>
        <v>#REF!</v>
      </c>
      <c r="I71" s="653" t="e">
        <f>#REF!+#REF!+#REF!+#REF!</f>
        <v>#REF!</v>
      </c>
      <c r="J71" s="653" t="e">
        <f>#REF!</f>
        <v>#REF!</v>
      </c>
      <c r="K71" s="654" t="e">
        <f>#REF!</f>
        <v>#REF!</v>
      </c>
      <c r="L71" s="653"/>
      <c r="M71" s="653"/>
      <c r="N71" s="653"/>
      <c r="O71" s="653"/>
      <c r="P71" s="653"/>
      <c r="Q71" s="653" t="e">
        <f t="shared" si="1"/>
        <v>#REF!</v>
      </c>
      <c r="R71" s="653"/>
      <c r="S71" s="653"/>
      <c r="T71" s="653"/>
      <c r="U71" s="653"/>
      <c r="V71" s="653"/>
      <c r="W71" s="653"/>
      <c r="X71" s="653"/>
      <c r="Y71" s="653"/>
      <c r="Z71" s="653"/>
      <c r="AA71" s="653"/>
      <c r="AB71" s="653"/>
      <c r="AC71" s="653"/>
      <c r="AD71" s="653"/>
      <c r="AE71" s="653"/>
      <c r="AF71" s="653"/>
      <c r="AG71" s="653"/>
      <c r="AH71" s="655">
        <f t="shared" si="0"/>
        <v>0</v>
      </c>
    </row>
    <row r="72" spans="1:34" ht="23.1" customHeight="1" x14ac:dyDescent="0.2">
      <c r="A72" s="651" t="s">
        <v>796</v>
      </c>
      <c r="B72" s="657" t="s">
        <v>1155</v>
      </c>
      <c r="C72" s="653" t="e">
        <f>#REF!</f>
        <v>#REF!</v>
      </c>
      <c r="D72" s="653" t="e">
        <f>#REF!</f>
        <v>#REF!</v>
      </c>
      <c r="E72" s="653" t="e">
        <f>#REF!+#REF!+#REF!+#REF!+(#REF!-#REF!)+#REF!</f>
        <v>#REF!</v>
      </c>
      <c r="F72" s="653"/>
      <c r="G72" s="653"/>
      <c r="H72" s="653"/>
      <c r="I72" s="653"/>
      <c r="J72" s="653"/>
      <c r="K72" s="654" t="e">
        <f>#REF!</f>
        <v>#REF!</v>
      </c>
      <c r="L72" s="653" t="e">
        <f>#REF!</f>
        <v>#REF!</v>
      </c>
      <c r="M72" s="653"/>
      <c r="N72" s="653"/>
      <c r="O72" s="653"/>
      <c r="P72" s="653"/>
      <c r="Q72" s="653" t="e">
        <f t="shared" si="1"/>
        <v>#REF!</v>
      </c>
      <c r="R72" s="653"/>
      <c r="S72" s="653"/>
      <c r="T72" s="653"/>
      <c r="U72" s="653"/>
      <c r="V72" s="653"/>
      <c r="W72" s="653"/>
      <c r="X72" s="653"/>
      <c r="Y72" s="653"/>
      <c r="Z72" s="653"/>
      <c r="AA72" s="653"/>
      <c r="AB72" s="653"/>
      <c r="AC72" s="653"/>
      <c r="AD72" s="653"/>
      <c r="AE72" s="653"/>
      <c r="AF72" s="653"/>
      <c r="AG72" s="653"/>
      <c r="AH72" s="655">
        <f t="shared" si="0"/>
        <v>0</v>
      </c>
    </row>
    <row r="73" spans="1:34" ht="23.1" customHeight="1" x14ac:dyDescent="0.2">
      <c r="A73" s="651" t="s">
        <v>807</v>
      </c>
      <c r="B73" s="658" t="s">
        <v>1180</v>
      </c>
      <c r="C73" s="653"/>
      <c r="D73" s="653"/>
      <c r="E73" s="653" t="e">
        <f>#REF!</f>
        <v>#REF!</v>
      </c>
      <c r="F73" s="653"/>
      <c r="G73" s="653"/>
      <c r="H73" s="653"/>
      <c r="I73" s="653"/>
      <c r="J73" s="653" t="e">
        <f>#REF!</f>
        <v>#REF!</v>
      </c>
      <c r="K73" s="654"/>
      <c r="L73" s="653" t="e">
        <f>#REF!</f>
        <v>#REF!</v>
      </c>
      <c r="M73" s="653"/>
      <c r="N73" s="653"/>
      <c r="O73" s="653"/>
      <c r="P73" s="653"/>
      <c r="Q73" s="653" t="e">
        <f t="shared" si="1"/>
        <v>#REF!</v>
      </c>
      <c r="R73" s="653"/>
      <c r="S73" s="653"/>
      <c r="T73" s="653"/>
      <c r="U73" s="653"/>
      <c r="V73" s="653"/>
      <c r="W73" s="653" t="e">
        <f>#REF!</f>
        <v>#REF!</v>
      </c>
      <c r="X73" s="653"/>
      <c r="Y73" s="653"/>
      <c r="Z73" s="653"/>
      <c r="AA73" s="653"/>
      <c r="AB73" s="653"/>
      <c r="AC73" s="653"/>
      <c r="AD73" s="653"/>
      <c r="AE73" s="653"/>
      <c r="AF73" s="653"/>
      <c r="AG73" s="653"/>
      <c r="AH73" s="655" t="e">
        <f t="shared" si="0"/>
        <v>#REF!</v>
      </c>
    </row>
    <row r="74" spans="1:34" ht="23.1" customHeight="1" x14ac:dyDescent="0.2">
      <c r="A74" s="771" t="s">
        <v>795</v>
      </c>
      <c r="B74" s="658" t="s">
        <v>1289</v>
      </c>
      <c r="C74" s="653"/>
      <c r="D74" s="653"/>
      <c r="E74" s="653"/>
      <c r="F74" s="653"/>
      <c r="G74" s="653"/>
      <c r="H74" s="653"/>
      <c r="I74" s="653"/>
      <c r="J74" s="653"/>
      <c r="K74" s="654"/>
      <c r="L74" s="653"/>
      <c r="M74" s="653"/>
      <c r="N74" s="653"/>
      <c r="O74" s="653"/>
      <c r="P74" s="653"/>
      <c r="Q74" s="653">
        <f t="shared" si="1"/>
        <v>0</v>
      </c>
      <c r="R74" s="653"/>
      <c r="S74" s="653"/>
      <c r="T74" s="653"/>
      <c r="U74" s="653"/>
      <c r="V74" s="653"/>
      <c r="W74" s="653"/>
      <c r="X74" s="653"/>
      <c r="Y74" s="653"/>
      <c r="Z74" s="653"/>
      <c r="AA74" s="653"/>
      <c r="AB74" s="653"/>
      <c r="AC74" s="653"/>
      <c r="AD74" s="653"/>
      <c r="AE74" s="653"/>
      <c r="AF74" s="653"/>
      <c r="AG74" s="653"/>
      <c r="AH74" s="655">
        <f t="shared" si="0"/>
        <v>0</v>
      </c>
    </row>
    <row r="75" spans="1:34" ht="23.1" customHeight="1" x14ac:dyDescent="0.2">
      <c r="A75" s="651" t="s">
        <v>806</v>
      </c>
      <c r="B75" s="657" t="s">
        <v>1156</v>
      </c>
      <c r="C75" s="653"/>
      <c r="D75" s="653"/>
      <c r="E75" s="653"/>
      <c r="F75" s="653" t="e">
        <f>#REF!+#REF!</f>
        <v>#REF!</v>
      </c>
      <c r="G75" s="653"/>
      <c r="H75" s="653"/>
      <c r="I75" s="653"/>
      <c r="J75" s="653"/>
      <c r="K75" s="654"/>
      <c r="L75" s="653"/>
      <c r="M75" s="653"/>
      <c r="N75" s="653"/>
      <c r="O75" s="653"/>
      <c r="P75" s="653"/>
      <c r="Q75" s="653" t="e">
        <f t="shared" si="1"/>
        <v>#REF!</v>
      </c>
      <c r="R75" s="653"/>
      <c r="S75" s="653"/>
      <c r="T75" s="653"/>
      <c r="U75" s="653"/>
      <c r="V75" s="653"/>
      <c r="W75" s="653"/>
      <c r="X75" s="653"/>
      <c r="Y75" s="653"/>
      <c r="Z75" s="653"/>
      <c r="AA75" s="653"/>
      <c r="AB75" s="653"/>
      <c r="AC75" s="653"/>
      <c r="AD75" s="653"/>
      <c r="AE75" s="653"/>
      <c r="AF75" s="653"/>
      <c r="AG75" s="653"/>
      <c r="AH75" s="655">
        <f t="shared" si="0"/>
        <v>0</v>
      </c>
    </row>
    <row r="76" spans="1:34" ht="23.1" customHeight="1" x14ac:dyDescent="0.2">
      <c r="A76" s="651" t="s">
        <v>1157</v>
      </c>
      <c r="B76" s="657" t="s">
        <v>1158</v>
      </c>
      <c r="C76" s="653"/>
      <c r="D76" s="653"/>
      <c r="E76" s="653" t="e">
        <f>#REF!+#REF!+#REF!+#REF!+#REF!</f>
        <v>#REF!</v>
      </c>
      <c r="F76" s="653"/>
      <c r="G76" s="653"/>
      <c r="H76" s="653"/>
      <c r="I76" s="653"/>
      <c r="J76" s="653" t="e">
        <f>#REF!</f>
        <v>#REF!</v>
      </c>
      <c r="K76" s="654"/>
      <c r="L76" s="653"/>
      <c r="M76" s="653"/>
      <c r="N76" s="653"/>
      <c r="O76" s="653"/>
      <c r="P76" s="653"/>
      <c r="Q76" s="653" t="e">
        <f t="shared" si="1"/>
        <v>#REF!</v>
      </c>
      <c r="R76" s="653"/>
      <c r="S76" s="653"/>
      <c r="T76" s="653"/>
      <c r="U76" s="653"/>
      <c r="V76" s="653"/>
      <c r="W76" s="653" t="e">
        <f>#REF!+#REF!+#REF!</f>
        <v>#REF!</v>
      </c>
      <c r="X76" s="653"/>
      <c r="Y76" s="653"/>
      <c r="Z76" s="653"/>
      <c r="AA76" s="653"/>
      <c r="AB76" s="653"/>
      <c r="AC76" s="653"/>
      <c r="AD76" s="653"/>
      <c r="AE76" s="653"/>
      <c r="AF76" s="653"/>
      <c r="AG76" s="653"/>
      <c r="AH76" s="655" t="e">
        <f t="shared" si="0"/>
        <v>#REF!</v>
      </c>
    </row>
    <row r="77" spans="1:34" ht="23.1" customHeight="1" x14ac:dyDescent="0.2">
      <c r="A77" s="651" t="s">
        <v>1182</v>
      </c>
      <c r="B77" s="657" t="s">
        <v>1183</v>
      </c>
      <c r="C77" s="653"/>
      <c r="D77" s="653"/>
      <c r="E77" s="653" t="e">
        <f>#REF!</f>
        <v>#REF!</v>
      </c>
      <c r="F77" s="653"/>
      <c r="G77" s="653"/>
      <c r="H77" s="653"/>
      <c r="I77" s="653"/>
      <c r="J77" s="653"/>
      <c r="K77" s="654"/>
      <c r="L77" s="653"/>
      <c r="M77" s="653"/>
      <c r="N77" s="653"/>
      <c r="O77" s="653"/>
      <c r="P77" s="653"/>
      <c r="Q77" s="653" t="e">
        <f t="shared" si="1"/>
        <v>#REF!</v>
      </c>
      <c r="R77" s="653"/>
      <c r="S77" s="653"/>
      <c r="T77" s="653"/>
      <c r="U77" s="653"/>
      <c r="V77" s="653"/>
      <c r="W77" s="653"/>
      <c r="X77" s="653"/>
      <c r="Y77" s="653"/>
      <c r="Z77" s="653"/>
      <c r="AA77" s="653"/>
      <c r="AB77" s="653"/>
      <c r="AC77" s="653"/>
      <c r="AD77" s="653"/>
      <c r="AE77" s="653"/>
      <c r="AF77" s="653"/>
      <c r="AG77" s="653"/>
      <c r="AH77" s="655">
        <f t="shared" si="0"/>
        <v>0</v>
      </c>
    </row>
    <row r="78" spans="1:34" ht="23.1" customHeight="1" x14ac:dyDescent="0.2">
      <c r="A78" s="651" t="s">
        <v>1159</v>
      </c>
      <c r="B78" s="657" t="s">
        <v>1160</v>
      </c>
      <c r="C78" s="653"/>
      <c r="D78" s="653"/>
      <c r="E78" s="653" t="e">
        <f>#REF!</f>
        <v>#REF!</v>
      </c>
      <c r="F78" s="653"/>
      <c r="G78" s="653"/>
      <c r="H78" s="653"/>
      <c r="I78" s="653"/>
      <c r="J78" s="653"/>
      <c r="K78" s="654"/>
      <c r="L78" s="653"/>
      <c r="M78" s="653"/>
      <c r="N78" s="653"/>
      <c r="O78" s="653"/>
      <c r="P78" s="653"/>
      <c r="Q78" s="653" t="e">
        <f t="shared" si="1"/>
        <v>#REF!</v>
      </c>
      <c r="R78" s="653"/>
      <c r="S78" s="653"/>
      <c r="T78" s="653"/>
      <c r="U78" s="653"/>
      <c r="V78" s="653"/>
      <c r="W78" s="653"/>
      <c r="X78" s="653"/>
      <c r="Y78" s="653"/>
      <c r="Z78" s="653"/>
      <c r="AA78" s="653"/>
      <c r="AB78" s="653"/>
      <c r="AC78" s="653"/>
      <c r="AD78" s="653"/>
      <c r="AE78" s="653"/>
      <c r="AF78" s="653"/>
      <c r="AG78" s="653"/>
      <c r="AH78" s="655">
        <f t="shared" si="0"/>
        <v>0</v>
      </c>
    </row>
    <row r="79" spans="1:34" ht="23.1" customHeight="1" x14ac:dyDescent="0.2">
      <c r="A79" s="651" t="s">
        <v>1714</v>
      </c>
      <c r="B79" s="657" t="s">
        <v>1742</v>
      </c>
      <c r="C79" s="653"/>
      <c r="D79" s="653"/>
      <c r="E79" s="653"/>
      <c r="F79" s="653"/>
      <c r="G79" s="653"/>
      <c r="H79" s="653"/>
      <c r="I79" s="653" t="e">
        <f>#REF!</f>
        <v>#REF!</v>
      </c>
      <c r="J79" s="653"/>
      <c r="K79" s="654"/>
      <c r="L79" s="653"/>
      <c r="M79" s="653"/>
      <c r="N79" s="653"/>
      <c r="O79" s="653"/>
      <c r="P79" s="653"/>
      <c r="Q79" s="653" t="e">
        <f t="shared" si="1"/>
        <v>#REF!</v>
      </c>
      <c r="R79" s="653"/>
      <c r="S79" s="653"/>
      <c r="T79" s="653"/>
      <c r="U79" s="653"/>
      <c r="V79" s="653"/>
      <c r="W79" s="653"/>
      <c r="X79" s="653"/>
      <c r="Y79" s="653"/>
      <c r="Z79" s="653"/>
      <c r="AA79" s="653"/>
      <c r="AB79" s="653"/>
      <c r="AC79" s="653"/>
      <c r="AD79" s="653"/>
      <c r="AE79" s="653"/>
      <c r="AF79" s="653"/>
      <c r="AG79" s="653"/>
      <c r="AH79" s="655">
        <f t="shared" si="0"/>
        <v>0</v>
      </c>
    </row>
    <row r="80" spans="1:34" ht="23.1" customHeight="1" x14ac:dyDescent="0.2">
      <c r="A80" s="651" t="s">
        <v>1161</v>
      </c>
      <c r="B80" s="657" t="s">
        <v>1162</v>
      </c>
      <c r="C80" s="653"/>
      <c r="D80" s="653"/>
      <c r="E80" s="653" t="e">
        <f>#REF!+#REF!</f>
        <v>#REF!</v>
      </c>
      <c r="F80" s="653"/>
      <c r="G80" s="653"/>
      <c r="H80" s="653"/>
      <c r="I80" s="653"/>
      <c r="J80" s="653"/>
      <c r="K80" s="654"/>
      <c r="L80" s="653"/>
      <c r="M80" s="653"/>
      <c r="N80" s="653"/>
      <c r="O80" s="653"/>
      <c r="P80" s="653"/>
      <c r="Q80" s="653" t="e">
        <f t="shared" si="1"/>
        <v>#REF!</v>
      </c>
      <c r="R80" s="653"/>
      <c r="S80" s="653"/>
      <c r="T80" s="653"/>
      <c r="U80" s="653"/>
      <c r="V80" s="653"/>
      <c r="W80" s="653"/>
      <c r="X80" s="653"/>
      <c r="Y80" s="653"/>
      <c r="Z80" s="653"/>
      <c r="AA80" s="653"/>
      <c r="AB80" s="653"/>
      <c r="AC80" s="653"/>
      <c r="AD80" s="653"/>
      <c r="AE80" s="653"/>
      <c r="AF80" s="653"/>
      <c r="AG80" s="653"/>
      <c r="AH80" s="655">
        <f t="shared" si="0"/>
        <v>0</v>
      </c>
    </row>
    <row r="81" spans="1:35" ht="23.1" customHeight="1" x14ac:dyDescent="0.2">
      <c r="A81" s="651">
        <v>102031</v>
      </c>
      <c r="B81" s="657" t="s">
        <v>1298</v>
      </c>
      <c r="C81" s="653"/>
      <c r="D81" s="653"/>
      <c r="E81" s="653" t="e">
        <f>#REF!+#REF!+#REF!</f>
        <v>#REF!</v>
      </c>
      <c r="F81" s="653"/>
      <c r="G81" s="653"/>
      <c r="H81" s="653"/>
      <c r="I81" s="653" t="e">
        <f>#REF!</f>
        <v>#REF!</v>
      </c>
      <c r="J81" s="653"/>
      <c r="K81" s="654"/>
      <c r="L81" s="653"/>
      <c r="M81" s="653"/>
      <c r="N81" s="653"/>
      <c r="O81" s="653"/>
      <c r="P81" s="653"/>
      <c r="Q81" s="653" t="e">
        <f t="shared" si="1"/>
        <v>#REF!</v>
      </c>
      <c r="R81" s="653"/>
      <c r="S81" s="653"/>
      <c r="T81" s="653"/>
      <c r="U81" s="653"/>
      <c r="V81" s="653"/>
      <c r="W81" s="653"/>
      <c r="X81" s="653"/>
      <c r="Y81" s="653"/>
      <c r="Z81" s="653"/>
      <c r="AA81" s="653"/>
      <c r="AB81" s="653"/>
      <c r="AC81" s="653"/>
      <c r="AD81" s="653"/>
      <c r="AE81" s="653"/>
      <c r="AF81" s="653"/>
      <c r="AG81" s="653"/>
      <c r="AH81" s="655">
        <f t="shared" si="0"/>
        <v>0</v>
      </c>
    </row>
    <row r="82" spans="1:35" ht="23.1" customHeight="1" x14ac:dyDescent="0.2">
      <c r="A82" s="651" t="s">
        <v>935</v>
      </c>
      <c r="B82" s="657" t="s">
        <v>1163</v>
      </c>
      <c r="C82" s="653"/>
      <c r="D82" s="653"/>
      <c r="E82" s="653" t="e">
        <f>#REF!</f>
        <v>#REF!</v>
      </c>
      <c r="F82" s="653"/>
      <c r="G82" s="653"/>
      <c r="H82" s="653"/>
      <c r="I82" s="653"/>
      <c r="J82" s="653"/>
      <c r="K82" s="654"/>
      <c r="L82" s="653"/>
      <c r="M82" s="653"/>
      <c r="N82" s="653"/>
      <c r="O82" s="653"/>
      <c r="P82" s="653"/>
      <c r="Q82" s="653" t="e">
        <f t="shared" si="1"/>
        <v>#REF!</v>
      </c>
      <c r="R82" s="653"/>
      <c r="S82" s="653"/>
      <c r="T82" s="653"/>
      <c r="U82" s="653"/>
      <c r="V82" s="653"/>
      <c r="W82" s="653"/>
      <c r="X82" s="653"/>
      <c r="Y82" s="653"/>
      <c r="Z82" s="653"/>
      <c r="AA82" s="653"/>
      <c r="AB82" s="653"/>
      <c r="AC82" s="653"/>
      <c r="AD82" s="653"/>
      <c r="AE82" s="653"/>
      <c r="AF82" s="653"/>
      <c r="AG82" s="653"/>
      <c r="AH82" s="655">
        <f t="shared" si="0"/>
        <v>0</v>
      </c>
    </row>
    <row r="83" spans="1:35" ht="23.1" customHeight="1" x14ac:dyDescent="0.2">
      <c r="A83" s="651">
        <v>104031</v>
      </c>
      <c r="B83" s="657" t="s">
        <v>1295</v>
      </c>
      <c r="C83" s="653"/>
      <c r="D83" s="653"/>
      <c r="E83" s="653" t="e">
        <f>#REF!+#REF!</f>
        <v>#REF!</v>
      </c>
      <c r="F83" s="653"/>
      <c r="G83" s="653"/>
      <c r="H83" s="653"/>
      <c r="I83" s="653"/>
      <c r="J83" s="653"/>
      <c r="K83" s="654"/>
      <c r="L83" s="653"/>
      <c r="M83" s="653"/>
      <c r="N83" s="653"/>
      <c r="O83" s="653"/>
      <c r="P83" s="653"/>
      <c r="Q83" s="653" t="e">
        <f t="shared" si="1"/>
        <v>#REF!</v>
      </c>
      <c r="R83" s="653"/>
      <c r="S83" s="653"/>
      <c r="T83" s="653"/>
      <c r="U83" s="653"/>
      <c r="V83" s="653"/>
      <c r="W83" s="653"/>
      <c r="X83" s="653"/>
      <c r="Y83" s="653"/>
      <c r="Z83" s="653"/>
      <c r="AA83" s="653"/>
      <c r="AB83" s="653"/>
      <c r="AC83" s="653"/>
      <c r="AD83" s="653"/>
      <c r="AE83" s="653"/>
      <c r="AF83" s="653"/>
      <c r="AG83" s="653"/>
      <c r="AH83" s="655">
        <f t="shared" si="0"/>
        <v>0</v>
      </c>
    </row>
    <row r="84" spans="1:35" ht="23.1" hidden="1" customHeight="1" x14ac:dyDescent="0.2">
      <c r="A84" s="651">
        <v>104035</v>
      </c>
      <c r="B84" s="657" t="s">
        <v>1211</v>
      </c>
      <c r="C84" s="653"/>
      <c r="D84" s="653"/>
      <c r="E84" s="653"/>
      <c r="F84" s="653"/>
      <c r="G84" s="653"/>
      <c r="H84" s="653"/>
      <c r="I84" s="653"/>
      <c r="J84" s="653"/>
      <c r="K84" s="654"/>
      <c r="L84" s="653"/>
      <c r="M84" s="653"/>
      <c r="N84" s="653"/>
      <c r="O84" s="653"/>
      <c r="P84" s="653"/>
      <c r="Q84" s="653">
        <f t="shared" si="1"/>
        <v>0</v>
      </c>
      <c r="R84" s="653"/>
      <c r="S84" s="653"/>
      <c r="T84" s="653"/>
      <c r="U84" s="653"/>
      <c r="V84" s="653"/>
      <c r="W84" s="653"/>
      <c r="X84" s="653"/>
      <c r="Y84" s="653"/>
      <c r="Z84" s="653"/>
      <c r="AA84" s="653"/>
      <c r="AB84" s="653"/>
      <c r="AC84" s="653"/>
      <c r="AD84" s="653"/>
      <c r="AE84" s="653"/>
      <c r="AF84" s="653"/>
      <c r="AG84" s="653"/>
      <c r="AH84" s="655">
        <f t="shared" si="0"/>
        <v>0</v>
      </c>
    </row>
    <row r="85" spans="1:35" ht="23.1" customHeight="1" x14ac:dyDescent="0.2">
      <c r="A85" s="651" t="s">
        <v>809</v>
      </c>
      <c r="B85" s="657" t="s">
        <v>1164</v>
      </c>
      <c r="C85" s="653"/>
      <c r="D85" s="653"/>
      <c r="E85" s="653"/>
      <c r="F85" s="653" t="e">
        <f>#REF!</f>
        <v>#REF!</v>
      </c>
      <c r="G85" s="653"/>
      <c r="H85" s="653"/>
      <c r="I85" s="653"/>
      <c r="J85" s="653"/>
      <c r="K85" s="654"/>
      <c r="L85" s="653"/>
      <c r="M85" s="653"/>
      <c r="N85" s="653"/>
      <c r="O85" s="653"/>
      <c r="P85" s="653"/>
      <c r="Q85" s="653" t="e">
        <f t="shared" si="1"/>
        <v>#REF!</v>
      </c>
      <c r="R85" s="653"/>
      <c r="S85" s="653"/>
      <c r="T85" s="653"/>
      <c r="U85" s="653"/>
      <c r="V85" s="653"/>
      <c r="W85" s="653"/>
      <c r="X85" s="653"/>
      <c r="Y85" s="653"/>
      <c r="Z85" s="653"/>
      <c r="AA85" s="653"/>
      <c r="AB85" s="653"/>
      <c r="AC85" s="653"/>
      <c r="AD85" s="653"/>
      <c r="AE85" s="653"/>
      <c r="AF85" s="653"/>
      <c r="AG85" s="653"/>
      <c r="AH85" s="655">
        <f t="shared" si="0"/>
        <v>0</v>
      </c>
    </row>
    <row r="86" spans="1:35" ht="23.1" customHeight="1" x14ac:dyDescent="0.2">
      <c r="A86" s="651" t="s">
        <v>821</v>
      </c>
      <c r="B86" s="657" t="s">
        <v>1165</v>
      </c>
      <c r="C86" s="653"/>
      <c r="D86" s="653"/>
      <c r="E86" s="653" t="e">
        <f>#REF!</f>
        <v>#REF!</v>
      </c>
      <c r="F86" s="653"/>
      <c r="G86" s="653"/>
      <c r="H86" s="653"/>
      <c r="I86" s="653"/>
      <c r="J86" s="653"/>
      <c r="K86" s="654"/>
      <c r="L86" s="653"/>
      <c r="M86" s="653"/>
      <c r="N86" s="653"/>
      <c r="O86" s="653"/>
      <c r="P86" s="653"/>
      <c r="Q86" s="653" t="e">
        <f t="shared" si="1"/>
        <v>#REF!</v>
      </c>
      <c r="R86" s="653"/>
      <c r="S86" s="653"/>
      <c r="T86" s="653"/>
      <c r="U86" s="653"/>
      <c r="V86" s="653"/>
      <c r="W86" s="653" t="e">
        <f>#REF!+#REF!+#REF!</f>
        <v>#REF!</v>
      </c>
      <c r="X86" s="653"/>
      <c r="Y86" s="653"/>
      <c r="Z86" s="653"/>
      <c r="AA86" s="653"/>
      <c r="AB86" s="653"/>
      <c r="AC86" s="653"/>
      <c r="AD86" s="653"/>
      <c r="AE86" s="653"/>
      <c r="AF86" s="653"/>
      <c r="AG86" s="653"/>
      <c r="AH86" s="655" t="e">
        <f t="shared" si="0"/>
        <v>#REF!</v>
      </c>
    </row>
    <row r="87" spans="1:35" ht="23.1" customHeight="1" x14ac:dyDescent="0.2">
      <c r="A87" s="651" t="s">
        <v>1166</v>
      </c>
      <c r="B87" s="657" t="s">
        <v>1167</v>
      </c>
      <c r="C87" s="653"/>
      <c r="D87" s="653"/>
      <c r="E87" s="653"/>
      <c r="F87" s="653"/>
      <c r="G87" s="653"/>
      <c r="H87" s="653"/>
      <c r="I87" s="653" t="e">
        <f>#REF!</f>
        <v>#REF!</v>
      </c>
      <c r="J87" s="653"/>
      <c r="K87" s="654"/>
      <c r="L87" s="653"/>
      <c r="M87" s="653"/>
      <c r="N87" s="653"/>
      <c r="O87" s="653"/>
      <c r="P87" s="653"/>
      <c r="Q87" s="653" t="e">
        <f t="shared" si="1"/>
        <v>#REF!</v>
      </c>
      <c r="R87" s="653"/>
      <c r="S87" s="653"/>
      <c r="T87" s="653"/>
      <c r="U87" s="653"/>
      <c r="V87" s="653"/>
      <c r="W87" s="653"/>
      <c r="X87" s="653"/>
      <c r="Y87" s="653"/>
      <c r="Z87" s="653"/>
      <c r="AA87" s="653"/>
      <c r="AB87" s="653"/>
      <c r="AC87" s="653"/>
      <c r="AD87" s="653"/>
      <c r="AE87" s="653"/>
      <c r="AF87" s="653"/>
      <c r="AG87" s="653"/>
      <c r="AH87" s="655">
        <f t="shared" si="0"/>
        <v>0</v>
      </c>
    </row>
    <row r="88" spans="1:35" ht="23.1" customHeight="1" x14ac:dyDescent="0.2">
      <c r="A88" s="651" t="s">
        <v>1168</v>
      </c>
      <c r="B88" s="657" t="s">
        <v>1169</v>
      </c>
      <c r="C88" s="653"/>
      <c r="D88" s="653"/>
      <c r="E88" s="653" t="e">
        <f>#REF!</f>
        <v>#REF!</v>
      </c>
      <c r="F88" s="653"/>
      <c r="G88" s="653"/>
      <c r="H88" s="653"/>
      <c r="I88" s="653" t="e">
        <f>#REF!</f>
        <v>#REF!</v>
      </c>
      <c r="J88" s="653"/>
      <c r="K88" s="654"/>
      <c r="L88" s="653"/>
      <c r="M88" s="653"/>
      <c r="N88" s="653"/>
      <c r="O88" s="653"/>
      <c r="P88" s="653"/>
      <c r="Q88" s="653" t="e">
        <f t="shared" si="1"/>
        <v>#REF!</v>
      </c>
      <c r="R88" s="653"/>
      <c r="S88" s="653"/>
      <c r="T88" s="653"/>
      <c r="U88" s="653"/>
      <c r="V88" s="653"/>
      <c r="W88" s="653"/>
      <c r="X88" s="653"/>
      <c r="Y88" s="653"/>
      <c r="Z88" s="653"/>
      <c r="AA88" s="653"/>
      <c r="AB88" s="653"/>
      <c r="AC88" s="653"/>
      <c r="AD88" s="653"/>
      <c r="AE88" s="653"/>
      <c r="AF88" s="653"/>
      <c r="AG88" s="653"/>
      <c r="AH88" s="655">
        <f t="shared" si="0"/>
        <v>0</v>
      </c>
    </row>
    <row r="89" spans="1:35" ht="23.1" customHeight="1" x14ac:dyDescent="0.2">
      <c r="A89" s="651" t="s">
        <v>1170</v>
      </c>
      <c r="B89" s="657" t="s">
        <v>1171</v>
      </c>
      <c r="C89" s="653"/>
      <c r="D89" s="653"/>
      <c r="E89" s="653"/>
      <c r="F89" s="653"/>
      <c r="G89" s="653"/>
      <c r="H89" s="653"/>
      <c r="I89" s="653" t="e">
        <f>#REF!</f>
        <v>#REF!</v>
      </c>
      <c r="J89" s="653"/>
      <c r="K89" s="654"/>
      <c r="L89" s="653"/>
      <c r="M89" s="653"/>
      <c r="N89" s="653"/>
      <c r="O89" s="653"/>
      <c r="P89" s="653"/>
      <c r="Q89" s="653" t="e">
        <f t="shared" ref="Q89:Q93" si="2">SUM(C89:P89)</f>
        <v>#REF!</v>
      </c>
      <c r="R89" s="653"/>
      <c r="S89" s="653"/>
      <c r="T89" s="653"/>
      <c r="U89" s="653"/>
      <c r="V89" s="653"/>
      <c r="W89" s="653"/>
      <c r="X89" s="653"/>
      <c r="Y89" s="653"/>
      <c r="Z89" s="653"/>
      <c r="AA89" s="653"/>
      <c r="AB89" s="653"/>
      <c r="AC89" s="653"/>
      <c r="AD89" s="653"/>
      <c r="AE89" s="653"/>
      <c r="AF89" s="653"/>
      <c r="AG89" s="653"/>
      <c r="AH89" s="655">
        <f t="shared" si="0"/>
        <v>0</v>
      </c>
    </row>
    <row r="90" spans="1:35" ht="23.1" customHeight="1" x14ac:dyDescent="0.2">
      <c r="A90" s="651" t="s">
        <v>1172</v>
      </c>
      <c r="B90" s="657" t="s">
        <v>1173</v>
      </c>
      <c r="C90" s="653"/>
      <c r="D90" s="653"/>
      <c r="E90" s="653"/>
      <c r="F90" s="653"/>
      <c r="G90" s="653"/>
      <c r="H90" s="653"/>
      <c r="I90" s="653" t="e">
        <f>#REF!</f>
        <v>#REF!</v>
      </c>
      <c r="J90" s="653"/>
      <c r="K90" s="654"/>
      <c r="L90" s="653"/>
      <c r="M90" s="653"/>
      <c r="N90" s="653"/>
      <c r="O90" s="653"/>
      <c r="P90" s="653"/>
      <c r="Q90" s="653" t="e">
        <f t="shared" si="2"/>
        <v>#REF!</v>
      </c>
      <c r="R90" s="653"/>
      <c r="S90" s="653"/>
      <c r="T90" s="653"/>
      <c r="U90" s="653"/>
      <c r="V90" s="653"/>
      <c r="W90" s="653"/>
      <c r="X90" s="653"/>
      <c r="Y90" s="653"/>
      <c r="Z90" s="653"/>
      <c r="AA90" s="653"/>
      <c r="AB90" s="653"/>
      <c r="AC90" s="653"/>
      <c r="AD90" s="653"/>
      <c r="AE90" s="653"/>
      <c r="AF90" s="653"/>
      <c r="AG90" s="653"/>
      <c r="AH90" s="655">
        <f t="shared" ref="AH90:AH95" si="3">SUM(S90:AG90)</f>
        <v>0</v>
      </c>
    </row>
    <row r="91" spans="1:35" ht="23.1" customHeight="1" x14ac:dyDescent="0.2">
      <c r="A91" s="651" t="s">
        <v>810</v>
      </c>
      <c r="B91" s="657" t="s">
        <v>1174</v>
      </c>
      <c r="C91" s="653"/>
      <c r="D91" s="653"/>
      <c r="E91" s="653" t="e">
        <f>#REF!+#REF!+#REF!+#REF!</f>
        <v>#REF!</v>
      </c>
      <c r="F91" s="653" t="e">
        <f>#REF!+#REF!+#REF!+#REF!+#REF!+#REF!+#REF!</f>
        <v>#REF!</v>
      </c>
      <c r="G91" s="653"/>
      <c r="H91" s="653"/>
      <c r="I91" s="653" t="e">
        <f>#REF!+#REF!</f>
        <v>#REF!</v>
      </c>
      <c r="J91" s="653"/>
      <c r="K91" s="654"/>
      <c r="L91" s="653"/>
      <c r="M91" s="653"/>
      <c r="N91" s="653"/>
      <c r="O91" s="653"/>
      <c r="P91" s="653"/>
      <c r="Q91" s="653" t="e">
        <f t="shared" si="2"/>
        <v>#REF!</v>
      </c>
      <c r="R91" s="653"/>
      <c r="S91" s="653"/>
      <c r="T91" s="653"/>
      <c r="U91" s="653"/>
      <c r="V91" s="653"/>
      <c r="W91" s="653" t="e">
        <f>#REF!</f>
        <v>#REF!</v>
      </c>
      <c r="X91" s="653"/>
      <c r="Y91" s="653"/>
      <c r="Z91" s="653"/>
      <c r="AA91" s="653"/>
      <c r="AB91" s="653"/>
      <c r="AC91" s="653"/>
      <c r="AD91" s="653"/>
      <c r="AE91" s="653"/>
      <c r="AF91" s="653"/>
      <c r="AG91" s="653"/>
      <c r="AH91" s="655" t="e">
        <f t="shared" si="3"/>
        <v>#REF!</v>
      </c>
    </row>
    <row r="92" spans="1:35" ht="23.1" customHeight="1" x14ac:dyDescent="0.2">
      <c r="A92" s="651">
        <v>900020</v>
      </c>
      <c r="B92" s="658" t="s">
        <v>1302</v>
      </c>
      <c r="C92" s="653"/>
      <c r="D92" s="653"/>
      <c r="E92" s="653"/>
      <c r="F92" s="653"/>
      <c r="G92" s="653"/>
      <c r="H92" s="653"/>
      <c r="I92" s="653"/>
      <c r="J92" s="653"/>
      <c r="K92" s="654"/>
      <c r="L92" s="653"/>
      <c r="M92" s="653"/>
      <c r="N92" s="653"/>
      <c r="O92" s="653"/>
      <c r="P92" s="653"/>
      <c r="Q92" s="653">
        <f t="shared" si="2"/>
        <v>0</v>
      </c>
      <c r="R92" s="653"/>
      <c r="S92" s="653"/>
      <c r="T92" s="653"/>
      <c r="U92" s="653"/>
      <c r="V92" s="653" t="e">
        <f>#REF!+#REF!+#REF!</f>
        <v>#REF!</v>
      </c>
      <c r="W92" s="653"/>
      <c r="X92" s="653"/>
      <c r="Y92" s="653"/>
      <c r="Z92" s="653"/>
      <c r="AA92" s="653"/>
      <c r="AB92" s="653"/>
      <c r="AC92" s="653"/>
      <c r="AD92" s="653"/>
      <c r="AE92" s="653"/>
      <c r="AF92" s="653"/>
      <c r="AG92" s="653"/>
      <c r="AH92" s="655" t="e">
        <f t="shared" si="3"/>
        <v>#REF!</v>
      </c>
    </row>
    <row r="93" spans="1:35" ht="23.1" customHeight="1" x14ac:dyDescent="0.2">
      <c r="A93" s="651" t="s">
        <v>791</v>
      </c>
      <c r="B93" s="657" t="s">
        <v>1175</v>
      </c>
      <c r="C93" s="653"/>
      <c r="D93" s="653"/>
      <c r="E93" s="653"/>
      <c r="F93" s="653"/>
      <c r="G93" s="653"/>
      <c r="H93" s="653"/>
      <c r="I93" s="653"/>
      <c r="J93" s="653"/>
      <c r="K93" s="654"/>
      <c r="L93" s="653"/>
      <c r="M93" s="653"/>
      <c r="N93" s="653"/>
      <c r="O93" s="653"/>
      <c r="P93" s="653"/>
      <c r="Q93" s="653">
        <f t="shared" si="2"/>
        <v>0</v>
      </c>
      <c r="R93" s="653"/>
      <c r="S93" s="653"/>
      <c r="T93" s="653"/>
      <c r="U93" s="653"/>
      <c r="V93" s="653"/>
      <c r="W93" s="653"/>
      <c r="X93" s="653"/>
      <c r="Y93" s="653"/>
      <c r="Z93" s="653"/>
      <c r="AA93" s="653" t="e">
        <f>#REF!</f>
        <v>#REF!</v>
      </c>
      <c r="AB93" s="653"/>
      <c r="AC93" s="653"/>
      <c r="AD93" s="653" t="e">
        <f>#REF!</f>
        <v>#REF!</v>
      </c>
      <c r="AE93" s="653"/>
      <c r="AF93" s="653"/>
      <c r="AG93" s="653"/>
      <c r="AH93" s="655" t="e">
        <f t="shared" si="3"/>
        <v>#REF!</v>
      </c>
    </row>
    <row r="94" spans="1:35" s="178" customFormat="1" ht="18" customHeight="1" thickBot="1" x14ac:dyDescent="0.25">
      <c r="A94" s="649"/>
      <c r="B94" s="650"/>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2"/>
    </row>
    <row r="95" spans="1:35" s="178" customFormat="1" ht="33" customHeight="1" thickBot="1" x14ac:dyDescent="0.25">
      <c r="A95" s="324" t="s">
        <v>96</v>
      </c>
      <c r="B95" s="327" t="s">
        <v>1109</v>
      </c>
      <c r="C95" s="328" t="e">
        <f t="shared" ref="C95:Q95" si="4">SUM(C16:C94)</f>
        <v>#REF!</v>
      </c>
      <c r="D95" s="328" t="e">
        <f t="shared" si="4"/>
        <v>#REF!</v>
      </c>
      <c r="E95" s="328" t="e">
        <f t="shared" si="4"/>
        <v>#REF!</v>
      </c>
      <c r="F95" s="328" t="e">
        <f t="shared" si="4"/>
        <v>#REF!</v>
      </c>
      <c r="G95" s="328" t="e">
        <f t="shared" si="4"/>
        <v>#REF!</v>
      </c>
      <c r="H95" s="328" t="e">
        <f t="shared" si="4"/>
        <v>#REF!</v>
      </c>
      <c r="I95" s="328" t="e">
        <f t="shared" si="4"/>
        <v>#REF!</v>
      </c>
      <c r="J95" s="328" t="e">
        <f t="shared" si="4"/>
        <v>#REF!</v>
      </c>
      <c r="K95" s="328" t="e">
        <f t="shared" si="4"/>
        <v>#REF!</v>
      </c>
      <c r="L95" s="328" t="e">
        <f t="shared" si="4"/>
        <v>#REF!</v>
      </c>
      <c r="M95" s="328" t="e">
        <f t="shared" si="4"/>
        <v>#REF!</v>
      </c>
      <c r="N95" s="328">
        <f t="shared" si="4"/>
        <v>0</v>
      </c>
      <c r="O95" s="328" t="e">
        <f t="shared" si="4"/>
        <v>#REF!</v>
      </c>
      <c r="P95" s="328" t="e">
        <f t="shared" si="4"/>
        <v>#REF!</v>
      </c>
      <c r="Q95" s="328" t="e">
        <f t="shared" si="4"/>
        <v>#REF!</v>
      </c>
      <c r="R95" s="328"/>
      <c r="S95" s="328" t="e">
        <f t="shared" ref="S95:AG95" si="5">SUM(S16:S94)</f>
        <v>#REF!</v>
      </c>
      <c r="T95" s="328">
        <f t="shared" si="5"/>
        <v>0</v>
      </c>
      <c r="U95" s="328" t="e">
        <f t="shared" si="5"/>
        <v>#REF!</v>
      </c>
      <c r="V95" s="328" t="e">
        <f>SUM(V16:V94)</f>
        <v>#REF!</v>
      </c>
      <c r="W95" s="328" t="e">
        <f t="shared" si="5"/>
        <v>#REF!</v>
      </c>
      <c r="X95" s="328">
        <f t="shared" si="5"/>
        <v>0</v>
      </c>
      <c r="Y95" s="328">
        <f t="shared" si="5"/>
        <v>0</v>
      </c>
      <c r="Z95" s="328" t="e">
        <f t="shared" si="5"/>
        <v>#REF!</v>
      </c>
      <c r="AA95" s="328" t="e">
        <f t="shared" si="5"/>
        <v>#REF!</v>
      </c>
      <c r="AB95" s="328" t="e">
        <f t="shared" si="5"/>
        <v>#REF!</v>
      </c>
      <c r="AC95" s="328">
        <f t="shared" si="5"/>
        <v>0</v>
      </c>
      <c r="AD95" s="328" t="e">
        <f t="shared" si="5"/>
        <v>#REF!</v>
      </c>
      <c r="AE95" s="328" t="e">
        <f t="shared" si="5"/>
        <v>#REF!</v>
      </c>
      <c r="AF95" s="328">
        <f t="shared" si="5"/>
        <v>0</v>
      </c>
      <c r="AG95" s="328">
        <f t="shared" si="5"/>
        <v>0</v>
      </c>
      <c r="AH95" s="648" t="e">
        <f t="shared" si="3"/>
        <v>#REF!</v>
      </c>
      <c r="AI95" s="864" t="e">
        <f>SUM(AH16:AH94)</f>
        <v>#REF!</v>
      </c>
    </row>
    <row r="96" spans="1:35" s="178" customFormat="1" ht="20.100000000000001" customHeight="1" thickBot="1" x14ac:dyDescent="0.25">
      <c r="A96" s="324"/>
      <c r="B96" s="647" t="s">
        <v>1181</v>
      </c>
      <c r="C96" s="328" t="e">
        <f>#REF!</f>
        <v>#REF!</v>
      </c>
      <c r="D96" s="328" t="e">
        <f>#REF!</f>
        <v>#REF!</v>
      </c>
      <c r="E96" s="328" t="e">
        <f>#REF!</f>
        <v>#REF!</v>
      </c>
      <c r="F96" s="328" t="e">
        <f>#REF!</f>
        <v>#REF!</v>
      </c>
      <c r="G96" s="328" t="e">
        <f>#REF!</f>
        <v>#REF!</v>
      </c>
      <c r="H96" s="328" t="e">
        <f>#REF!</f>
        <v>#REF!</v>
      </c>
      <c r="I96" s="328" t="e">
        <f>#REF!</f>
        <v>#REF!</v>
      </c>
      <c r="J96" s="328" t="e">
        <f>#REF!</f>
        <v>#REF!</v>
      </c>
      <c r="K96" s="328" t="e">
        <f>#REF!</f>
        <v>#REF!</v>
      </c>
      <c r="L96" s="328" t="e">
        <f>#REF!</f>
        <v>#REF!</v>
      </c>
      <c r="M96" s="328" t="e">
        <f>#REF!</f>
        <v>#REF!</v>
      </c>
      <c r="N96" s="328" t="e">
        <f>#REF!</f>
        <v>#REF!</v>
      </c>
      <c r="O96" s="328" t="e">
        <f>#REF!</f>
        <v>#REF!</v>
      </c>
      <c r="P96" s="328" t="e">
        <f>#REF!</f>
        <v>#REF!</v>
      </c>
      <c r="Q96" s="328" t="e">
        <f>SUM(C96:P96)</f>
        <v>#REF!</v>
      </c>
      <c r="R96" s="328"/>
      <c r="S96" s="328" t="e">
        <f>#REF!</f>
        <v>#REF!</v>
      </c>
      <c r="T96" s="328" t="e">
        <f>#REF!</f>
        <v>#REF!</v>
      </c>
      <c r="U96" s="328" t="e">
        <f>#REF!</f>
        <v>#REF!</v>
      </c>
      <c r="V96" s="328" t="e">
        <f>#REF!</f>
        <v>#REF!</v>
      </c>
      <c r="W96" s="328" t="e">
        <f>#REF!</f>
        <v>#REF!</v>
      </c>
      <c r="X96" s="328" t="e">
        <f>#REF!</f>
        <v>#REF!</v>
      </c>
      <c r="Y96" s="328" t="e">
        <f>#REF!</f>
        <v>#REF!</v>
      </c>
      <c r="Z96" s="328" t="e">
        <f>#REF!</f>
        <v>#REF!</v>
      </c>
      <c r="AA96" s="328" t="e">
        <f>#REF!</f>
        <v>#REF!</v>
      </c>
      <c r="AB96" s="328" t="e">
        <f>#REF!</f>
        <v>#REF!</v>
      </c>
      <c r="AC96" s="328" t="e">
        <f>#REF!</f>
        <v>#REF!</v>
      </c>
      <c r="AD96" s="328" t="e">
        <f>#REF!</f>
        <v>#REF!</v>
      </c>
      <c r="AE96" s="328" t="e">
        <f>#REF!</f>
        <v>#REF!</v>
      </c>
      <c r="AF96" s="328" t="e">
        <f>#REF!</f>
        <v>#REF!</v>
      </c>
      <c r="AG96" s="328" t="e">
        <f>#REF!</f>
        <v>#REF!</v>
      </c>
      <c r="AH96" s="648" t="e">
        <f>SUM(S96:AG96)</f>
        <v>#REF!</v>
      </c>
    </row>
    <row r="97" spans="1:34" s="178" customFormat="1" ht="20.100000000000001" customHeight="1" thickBot="1" x14ac:dyDescent="0.25">
      <c r="A97" s="324" t="s">
        <v>1487</v>
      </c>
      <c r="B97" s="659" t="e">
        <f>Q95-3407548-1694824-7237-3800-133750-3800-232-130-110101-635-51054-205685-78966-32131-4715-297520-1243395-150151-29045-41664-1206107-1000000-472620-146591-837550-771947-340951-499899-215277-61746-150461-103340-3810-104130-368531-35229-34877</f>
        <v>#REF!</v>
      </c>
      <c r="C97" s="328" t="e">
        <f t="shared" ref="C97:AH97" si="6">C95-C96</f>
        <v>#REF!</v>
      </c>
      <c r="D97" s="328" t="e">
        <f t="shared" si="6"/>
        <v>#REF!</v>
      </c>
      <c r="E97" s="328" t="e">
        <f t="shared" si="6"/>
        <v>#REF!</v>
      </c>
      <c r="F97" s="328" t="e">
        <f t="shared" si="6"/>
        <v>#REF!</v>
      </c>
      <c r="G97" s="328" t="e">
        <f t="shared" si="6"/>
        <v>#REF!</v>
      </c>
      <c r="H97" s="328" t="e">
        <f t="shared" si="6"/>
        <v>#REF!</v>
      </c>
      <c r="I97" s="328" t="e">
        <f t="shared" si="6"/>
        <v>#REF!</v>
      </c>
      <c r="J97" s="328" t="e">
        <f t="shared" si="6"/>
        <v>#REF!</v>
      </c>
      <c r="K97" s="328" t="e">
        <f t="shared" si="6"/>
        <v>#REF!</v>
      </c>
      <c r="L97" s="328" t="e">
        <f t="shared" si="6"/>
        <v>#REF!</v>
      </c>
      <c r="M97" s="328" t="e">
        <f t="shared" si="6"/>
        <v>#REF!</v>
      </c>
      <c r="N97" s="328" t="e">
        <f t="shared" si="6"/>
        <v>#REF!</v>
      </c>
      <c r="O97" s="328" t="e">
        <f t="shared" si="6"/>
        <v>#REF!</v>
      </c>
      <c r="P97" s="328" t="e">
        <f t="shared" si="6"/>
        <v>#REF!</v>
      </c>
      <c r="Q97" s="328" t="e">
        <f>Q95-Q96</f>
        <v>#REF!</v>
      </c>
      <c r="R97" s="328">
        <f t="shared" si="6"/>
        <v>0</v>
      </c>
      <c r="S97" s="328" t="e">
        <f t="shared" si="6"/>
        <v>#REF!</v>
      </c>
      <c r="T97" s="328" t="e">
        <f t="shared" si="6"/>
        <v>#REF!</v>
      </c>
      <c r="U97" s="328" t="e">
        <f t="shared" si="6"/>
        <v>#REF!</v>
      </c>
      <c r="V97" s="328" t="e">
        <f t="shared" si="6"/>
        <v>#REF!</v>
      </c>
      <c r="W97" s="328" t="e">
        <f t="shared" si="6"/>
        <v>#REF!</v>
      </c>
      <c r="X97" s="328" t="e">
        <f t="shared" si="6"/>
        <v>#REF!</v>
      </c>
      <c r="Y97" s="328" t="e">
        <f t="shared" si="6"/>
        <v>#REF!</v>
      </c>
      <c r="Z97" s="328" t="e">
        <f t="shared" si="6"/>
        <v>#REF!</v>
      </c>
      <c r="AA97" s="328" t="e">
        <f t="shared" si="6"/>
        <v>#REF!</v>
      </c>
      <c r="AB97" s="328" t="e">
        <f t="shared" si="6"/>
        <v>#REF!</v>
      </c>
      <c r="AC97" s="328" t="e">
        <f t="shared" si="6"/>
        <v>#REF!</v>
      </c>
      <c r="AD97" s="328" t="e">
        <f t="shared" si="6"/>
        <v>#REF!</v>
      </c>
      <c r="AE97" s="328" t="e">
        <f t="shared" si="6"/>
        <v>#REF!</v>
      </c>
      <c r="AF97" s="328" t="e">
        <f t="shared" si="6"/>
        <v>#REF!</v>
      </c>
      <c r="AG97" s="328" t="e">
        <f t="shared" si="6"/>
        <v>#REF!</v>
      </c>
      <c r="AH97" s="648" t="e">
        <f t="shared" si="6"/>
        <v>#REF!</v>
      </c>
    </row>
    <row r="98" spans="1:34" s="178" customFormat="1" ht="13.5" customHeight="1" x14ac:dyDescent="0.2">
      <c r="A98" s="661"/>
      <c r="B98" s="772" t="e">
        <f>AH95-14057248-466742-32-500-2042500-40000-2530-52000-3937-22601-5080-750000-1270-978542-157748-2607384-294000-283000-200217-367969-36000</f>
        <v>#REF!</v>
      </c>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662"/>
    </row>
    <row r="99" spans="1:34" s="178" customFormat="1" ht="18" customHeight="1" x14ac:dyDescent="0.2">
      <c r="A99" s="660"/>
      <c r="B99" s="652"/>
      <c r="C99" s="653"/>
      <c r="D99" s="653"/>
      <c r="E99" s="653"/>
      <c r="F99" s="653"/>
      <c r="G99" s="653"/>
      <c r="H99" s="653"/>
      <c r="I99" s="653"/>
      <c r="J99" s="653"/>
      <c r="K99" s="654"/>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5"/>
    </row>
    <row r="100" spans="1:34" s="178" customFormat="1" ht="23.1" customHeight="1" x14ac:dyDescent="0.2">
      <c r="A100" s="660" t="s">
        <v>789</v>
      </c>
      <c r="B100" s="652" t="s">
        <v>1176</v>
      </c>
      <c r="C100" s="653" t="e">
        <f>#REF!+#REF!+#REF!+#REF!+#REF!+#REF!</f>
        <v>#REF!</v>
      </c>
      <c r="D100" s="653" t="e">
        <f>#REF!+#REF!</f>
        <v>#REF!</v>
      </c>
      <c r="E100" s="653" t="e">
        <f>#REF!+#REF!+#REF!+(#REF!-#REF!)+#REF!+(#REF!-#REF!-#REF!)+(#REF!-#REF!-#REF!)+#REF!+#REF!+#REF!+#REF!+#REF!+#REF!+#REF!+#REF!+#REF!</f>
        <v>#REF!</v>
      </c>
      <c r="F100" s="653"/>
      <c r="G100" s="653"/>
      <c r="H100" s="653"/>
      <c r="I100" s="653"/>
      <c r="J100" s="653"/>
      <c r="K100" s="654" t="e">
        <f>#REF!+#REF!</f>
        <v>#REF!</v>
      </c>
      <c r="L100" s="653" t="e">
        <f>#REF!</f>
        <v>#REF!</v>
      </c>
      <c r="M100" s="653"/>
      <c r="N100" s="653"/>
      <c r="O100" s="653"/>
      <c r="P100" s="653"/>
      <c r="Q100" s="653" t="e">
        <f t="shared" ref="Q100:Q108" si="7">SUM(C100:O100)</f>
        <v>#REF!</v>
      </c>
      <c r="R100" s="653"/>
      <c r="S100" s="653"/>
      <c r="T100" s="653"/>
      <c r="U100" s="653"/>
      <c r="V100" s="653"/>
      <c r="W100" s="653" t="e">
        <f>#REF!+#REF!+#REF!+#REF!</f>
        <v>#REF!</v>
      </c>
      <c r="X100" s="653"/>
      <c r="Y100" s="653"/>
      <c r="Z100" s="653"/>
      <c r="AA100" s="653" t="e">
        <f>#REF!</f>
        <v>#REF!</v>
      </c>
      <c r="AB100" s="653"/>
      <c r="AC100" s="653"/>
      <c r="AD100" s="653"/>
      <c r="AE100" s="653"/>
      <c r="AF100" s="653"/>
      <c r="AG100" s="653"/>
      <c r="AH100" s="655" t="e">
        <f t="shared" ref="AH100:AH117" si="8">SUM(S100:AG100)</f>
        <v>#REF!</v>
      </c>
    </row>
    <row r="101" spans="1:34" s="178" customFormat="1" ht="23.1" hidden="1" customHeight="1" x14ac:dyDescent="0.2">
      <c r="A101" s="660" t="s">
        <v>1085</v>
      </c>
      <c r="B101" s="652" t="s">
        <v>1184</v>
      </c>
      <c r="C101" s="653"/>
      <c r="D101" s="653"/>
      <c r="E101" s="653"/>
      <c r="F101" s="653"/>
      <c r="G101" s="653"/>
      <c r="H101" s="653"/>
      <c r="I101" s="653"/>
      <c r="J101" s="653"/>
      <c r="K101" s="654"/>
      <c r="L101" s="653"/>
      <c r="M101" s="653"/>
      <c r="N101" s="653"/>
      <c r="O101" s="653"/>
      <c r="P101" s="653"/>
      <c r="Q101" s="653">
        <f t="shared" si="7"/>
        <v>0</v>
      </c>
      <c r="R101" s="653"/>
      <c r="S101" s="653"/>
      <c r="T101" s="653"/>
      <c r="U101" s="653"/>
      <c r="V101" s="653"/>
      <c r="W101" s="653"/>
      <c r="X101" s="653"/>
      <c r="Y101" s="653"/>
      <c r="Z101" s="653"/>
      <c r="AA101" s="653"/>
      <c r="AB101" s="653"/>
      <c r="AC101" s="653"/>
      <c r="AD101" s="653"/>
      <c r="AE101" s="653"/>
      <c r="AF101" s="653"/>
      <c r="AG101" s="653"/>
      <c r="AH101" s="655">
        <f t="shared" si="8"/>
        <v>0</v>
      </c>
    </row>
    <row r="102" spans="1:34" s="178" customFormat="1" ht="23.1" customHeight="1" x14ac:dyDescent="0.2">
      <c r="A102" s="651" t="s">
        <v>797</v>
      </c>
      <c r="B102" s="656" t="s">
        <v>1113</v>
      </c>
      <c r="C102" s="653"/>
      <c r="D102" s="653"/>
      <c r="E102" s="653" t="e">
        <f>#REF!+#REF!+#REF!</f>
        <v>#REF!</v>
      </c>
      <c r="F102" s="653"/>
      <c r="G102" s="653"/>
      <c r="H102" s="653"/>
      <c r="I102" s="653"/>
      <c r="J102" s="653"/>
      <c r="K102" s="654"/>
      <c r="L102" s="653"/>
      <c r="M102" s="653"/>
      <c r="N102" s="653"/>
      <c r="O102" s="653"/>
      <c r="P102" s="653"/>
      <c r="Q102" s="653" t="e">
        <f t="shared" si="7"/>
        <v>#REF!</v>
      </c>
      <c r="R102" s="653"/>
      <c r="S102" s="653"/>
      <c r="T102" s="653"/>
      <c r="U102" s="653"/>
      <c r="V102" s="653"/>
      <c r="W102" s="653"/>
      <c r="X102" s="653"/>
      <c r="Y102" s="653"/>
      <c r="Z102" s="653"/>
      <c r="AA102" s="653"/>
      <c r="AB102" s="653"/>
      <c r="AC102" s="653"/>
      <c r="AD102" s="653"/>
      <c r="AE102" s="653"/>
      <c r="AF102" s="653"/>
      <c r="AG102" s="653"/>
      <c r="AH102" s="655">
        <f t="shared" si="8"/>
        <v>0</v>
      </c>
    </row>
    <row r="103" spans="1:34" s="178" customFormat="1" ht="23.1" hidden="1" customHeight="1" x14ac:dyDescent="0.2">
      <c r="A103" s="651" t="s">
        <v>785</v>
      </c>
      <c r="B103" s="656" t="s">
        <v>1114</v>
      </c>
      <c r="C103" s="653"/>
      <c r="D103" s="653"/>
      <c r="E103" s="653"/>
      <c r="F103" s="653"/>
      <c r="G103" s="653"/>
      <c r="H103" s="653"/>
      <c r="I103" s="653"/>
      <c r="J103" s="653"/>
      <c r="K103" s="654"/>
      <c r="L103" s="653"/>
      <c r="M103" s="653"/>
      <c r="N103" s="653"/>
      <c r="O103" s="653"/>
      <c r="P103" s="653"/>
      <c r="Q103" s="653">
        <f t="shared" si="7"/>
        <v>0</v>
      </c>
      <c r="R103" s="653"/>
      <c r="S103" s="653"/>
      <c r="T103" s="653"/>
      <c r="U103" s="653"/>
      <c r="V103" s="653"/>
      <c r="W103" s="653"/>
      <c r="X103" s="653"/>
      <c r="Y103" s="653"/>
      <c r="Z103" s="653"/>
      <c r="AA103" s="653"/>
      <c r="AB103" s="653"/>
      <c r="AC103" s="653"/>
      <c r="AD103" s="653"/>
      <c r="AE103" s="653"/>
      <c r="AF103" s="653"/>
      <c r="AG103" s="653"/>
      <c r="AH103" s="655">
        <f t="shared" si="8"/>
        <v>0</v>
      </c>
    </row>
    <row r="104" spans="1:34" s="178" customFormat="1" ht="23.1" hidden="1" customHeight="1" x14ac:dyDescent="0.2">
      <c r="A104" s="651" t="s">
        <v>788</v>
      </c>
      <c r="B104" s="652" t="s">
        <v>1177</v>
      </c>
      <c r="C104" s="653"/>
      <c r="D104" s="653"/>
      <c r="E104" s="653"/>
      <c r="F104" s="653"/>
      <c r="G104" s="653"/>
      <c r="H104" s="653"/>
      <c r="I104" s="653"/>
      <c r="J104" s="653"/>
      <c r="K104" s="654"/>
      <c r="L104" s="653"/>
      <c r="M104" s="653"/>
      <c r="N104" s="653"/>
      <c r="O104" s="653"/>
      <c r="P104" s="653"/>
      <c r="Q104" s="653">
        <f t="shared" si="7"/>
        <v>0</v>
      </c>
      <c r="R104" s="653"/>
      <c r="S104" s="653"/>
      <c r="T104" s="653"/>
      <c r="U104" s="653"/>
      <c r="V104" s="653"/>
      <c r="W104" s="653"/>
      <c r="X104" s="653"/>
      <c r="Y104" s="653"/>
      <c r="Z104" s="653"/>
      <c r="AA104" s="653"/>
      <c r="AB104" s="653"/>
      <c r="AC104" s="653"/>
      <c r="AD104" s="653"/>
      <c r="AE104" s="653"/>
      <c r="AF104" s="653"/>
      <c r="AG104" s="653"/>
      <c r="AH104" s="655">
        <f t="shared" si="8"/>
        <v>0</v>
      </c>
    </row>
    <row r="105" spans="1:34" s="178" customFormat="1" ht="23.1" customHeight="1" x14ac:dyDescent="0.2">
      <c r="A105" s="651" t="s">
        <v>826</v>
      </c>
      <c r="B105" s="656" t="s">
        <v>1115</v>
      </c>
      <c r="C105" s="653" t="e">
        <f>#REF!</f>
        <v>#REF!</v>
      </c>
      <c r="D105" s="653"/>
      <c r="E105" s="653" t="e">
        <f>#REF!+#REF!+#REF!</f>
        <v>#REF!</v>
      </c>
      <c r="F105" s="653"/>
      <c r="G105" s="653"/>
      <c r="H105" s="653"/>
      <c r="I105" s="653"/>
      <c r="J105" s="653"/>
      <c r="K105" s="654"/>
      <c r="L105" s="653"/>
      <c r="M105" s="653"/>
      <c r="N105" s="653"/>
      <c r="O105" s="653"/>
      <c r="P105" s="653"/>
      <c r="Q105" s="653" t="e">
        <f t="shared" si="7"/>
        <v>#REF!</v>
      </c>
      <c r="R105" s="653"/>
      <c r="S105" s="653"/>
      <c r="T105" s="653"/>
      <c r="U105" s="653"/>
      <c r="V105" s="653"/>
      <c r="W105" s="653"/>
      <c r="X105" s="653"/>
      <c r="Y105" s="653"/>
      <c r="Z105" s="653"/>
      <c r="AA105" s="653"/>
      <c r="AB105" s="653"/>
      <c r="AC105" s="653"/>
      <c r="AD105" s="653"/>
      <c r="AE105" s="653"/>
      <c r="AF105" s="653"/>
      <c r="AG105" s="653"/>
      <c r="AH105" s="655">
        <f t="shared" si="8"/>
        <v>0</v>
      </c>
    </row>
    <row r="106" spans="1:34" s="178" customFormat="1" ht="23.1" hidden="1" customHeight="1" x14ac:dyDescent="0.2">
      <c r="A106" s="651" t="s">
        <v>781</v>
      </c>
      <c r="B106" s="656" t="s">
        <v>1123</v>
      </c>
      <c r="C106" s="653"/>
      <c r="D106" s="653"/>
      <c r="E106" s="653"/>
      <c r="F106" s="653"/>
      <c r="G106" s="653"/>
      <c r="H106" s="653"/>
      <c r="I106" s="653"/>
      <c r="J106" s="653"/>
      <c r="K106" s="654"/>
      <c r="L106" s="653"/>
      <c r="M106" s="653"/>
      <c r="N106" s="653"/>
      <c r="O106" s="653"/>
      <c r="P106" s="653"/>
      <c r="Q106" s="653">
        <f t="shared" si="7"/>
        <v>0</v>
      </c>
      <c r="R106" s="653"/>
      <c r="S106" s="653"/>
      <c r="T106" s="653"/>
      <c r="U106" s="653"/>
      <c r="V106" s="653"/>
      <c r="W106" s="653"/>
      <c r="X106" s="653"/>
      <c r="Y106" s="653"/>
      <c r="Z106" s="653"/>
      <c r="AA106" s="653"/>
      <c r="AB106" s="653"/>
      <c r="AC106" s="653"/>
      <c r="AD106" s="653"/>
      <c r="AE106" s="653"/>
      <c r="AF106" s="653"/>
      <c r="AG106" s="653"/>
      <c r="AH106" s="655">
        <f t="shared" si="8"/>
        <v>0</v>
      </c>
    </row>
    <row r="107" spans="1:34" s="178" customFormat="1" ht="23.1" customHeight="1" x14ac:dyDescent="0.2">
      <c r="A107" s="651" t="s">
        <v>784</v>
      </c>
      <c r="B107" s="656" t="s">
        <v>1124</v>
      </c>
      <c r="C107" s="653"/>
      <c r="D107" s="653"/>
      <c r="E107" s="653" t="e">
        <f>#REF!+#REF!</f>
        <v>#REF!</v>
      </c>
      <c r="F107" s="653"/>
      <c r="G107" s="653"/>
      <c r="H107" s="653"/>
      <c r="I107" s="653"/>
      <c r="J107" s="653"/>
      <c r="K107" s="654"/>
      <c r="L107" s="653"/>
      <c r="M107" s="653"/>
      <c r="N107" s="653"/>
      <c r="O107" s="653"/>
      <c r="P107" s="653"/>
      <c r="Q107" s="653" t="e">
        <f t="shared" si="7"/>
        <v>#REF!</v>
      </c>
      <c r="R107" s="653"/>
      <c r="S107" s="653"/>
      <c r="T107" s="653"/>
      <c r="U107" s="653"/>
      <c r="V107" s="653"/>
      <c r="W107" s="653"/>
      <c r="X107" s="653"/>
      <c r="Y107" s="653"/>
      <c r="Z107" s="653"/>
      <c r="AA107" s="653"/>
      <c r="AB107" s="653"/>
      <c r="AC107" s="653"/>
      <c r="AD107" s="653"/>
      <c r="AE107" s="653"/>
      <c r="AF107" s="653"/>
      <c r="AG107" s="653"/>
      <c r="AH107" s="655">
        <f t="shared" si="8"/>
        <v>0</v>
      </c>
    </row>
    <row r="108" spans="1:34" s="178" customFormat="1" ht="23.1" hidden="1" customHeight="1" x14ac:dyDescent="0.2">
      <c r="A108" s="651" t="s">
        <v>799</v>
      </c>
      <c r="B108" s="656" t="s">
        <v>1190</v>
      </c>
      <c r="C108" s="653"/>
      <c r="D108" s="653"/>
      <c r="E108" s="653"/>
      <c r="F108" s="653"/>
      <c r="G108" s="653"/>
      <c r="H108" s="653"/>
      <c r="I108" s="653"/>
      <c r="J108" s="653"/>
      <c r="K108" s="654"/>
      <c r="L108" s="653"/>
      <c r="M108" s="653"/>
      <c r="N108" s="653"/>
      <c r="O108" s="653"/>
      <c r="P108" s="653"/>
      <c r="Q108" s="653">
        <f t="shared" si="7"/>
        <v>0</v>
      </c>
      <c r="R108" s="653"/>
      <c r="S108" s="653"/>
      <c r="T108" s="653"/>
      <c r="U108" s="653"/>
      <c r="V108" s="653"/>
      <c r="W108" s="653"/>
      <c r="X108" s="653"/>
      <c r="Y108" s="653"/>
      <c r="Z108" s="653"/>
      <c r="AA108" s="653"/>
      <c r="AB108" s="653"/>
      <c r="AC108" s="653"/>
      <c r="AD108" s="653"/>
      <c r="AE108" s="653"/>
      <c r="AF108" s="653"/>
      <c r="AG108" s="653"/>
      <c r="AH108" s="655">
        <f t="shared" si="8"/>
        <v>0</v>
      </c>
    </row>
    <row r="109" spans="1:34" s="178" customFormat="1" ht="23.1" hidden="1" customHeight="1" x14ac:dyDescent="0.2">
      <c r="A109" s="651" t="s">
        <v>790</v>
      </c>
      <c r="B109" s="656" t="s">
        <v>1126</v>
      </c>
      <c r="C109" s="653"/>
      <c r="D109" s="653"/>
      <c r="E109" s="653"/>
      <c r="F109" s="653"/>
      <c r="G109" s="653"/>
      <c r="H109" s="653"/>
      <c r="I109" s="653"/>
      <c r="J109" s="653"/>
      <c r="K109" s="654"/>
      <c r="L109" s="653"/>
      <c r="M109" s="653"/>
      <c r="N109" s="653"/>
      <c r="O109" s="653"/>
      <c r="P109" s="653"/>
      <c r="Q109" s="653">
        <f t="shared" ref="Q109:Q117" si="9">SUM(C109:O109)</f>
        <v>0</v>
      </c>
      <c r="R109" s="653"/>
      <c r="S109" s="653"/>
      <c r="T109" s="653"/>
      <c r="U109" s="653"/>
      <c r="V109" s="653"/>
      <c r="W109" s="653"/>
      <c r="X109" s="653"/>
      <c r="Y109" s="653"/>
      <c r="Z109" s="653"/>
      <c r="AA109" s="653"/>
      <c r="AB109" s="653"/>
      <c r="AC109" s="653"/>
      <c r="AD109" s="653"/>
      <c r="AE109" s="653"/>
      <c r="AF109" s="653"/>
      <c r="AG109" s="653"/>
      <c r="AH109" s="655">
        <f t="shared" si="8"/>
        <v>0</v>
      </c>
    </row>
    <row r="110" spans="1:34" s="178" customFormat="1" ht="23.1" hidden="1" customHeight="1" x14ac:dyDescent="0.2">
      <c r="A110" s="651" t="s">
        <v>802</v>
      </c>
      <c r="B110" s="656" t="s">
        <v>1127</v>
      </c>
      <c r="C110" s="653"/>
      <c r="D110" s="653"/>
      <c r="E110" s="653"/>
      <c r="F110" s="653"/>
      <c r="G110" s="653"/>
      <c r="H110" s="653"/>
      <c r="I110" s="653"/>
      <c r="J110" s="653"/>
      <c r="K110" s="654"/>
      <c r="L110" s="653"/>
      <c r="M110" s="653"/>
      <c r="N110" s="653"/>
      <c r="O110" s="653"/>
      <c r="P110" s="653"/>
      <c r="Q110" s="653">
        <f t="shared" si="9"/>
        <v>0</v>
      </c>
      <c r="R110" s="653"/>
      <c r="S110" s="653"/>
      <c r="T110" s="653"/>
      <c r="U110" s="653"/>
      <c r="V110" s="653"/>
      <c r="W110" s="653"/>
      <c r="X110" s="653"/>
      <c r="Y110" s="653"/>
      <c r="Z110" s="653"/>
      <c r="AA110" s="653"/>
      <c r="AB110" s="653"/>
      <c r="AC110" s="653"/>
      <c r="AD110" s="653"/>
      <c r="AE110" s="653"/>
      <c r="AF110" s="653"/>
      <c r="AG110" s="653"/>
      <c r="AH110" s="655">
        <f t="shared" si="8"/>
        <v>0</v>
      </c>
    </row>
    <row r="111" spans="1:34" s="178" customFormat="1" ht="23.1" hidden="1" customHeight="1" x14ac:dyDescent="0.2">
      <c r="A111" s="651" t="s">
        <v>971</v>
      </c>
      <c r="B111" s="656" t="s">
        <v>1128</v>
      </c>
      <c r="C111" s="653"/>
      <c r="D111" s="653"/>
      <c r="E111" s="653"/>
      <c r="F111" s="653"/>
      <c r="G111" s="653"/>
      <c r="H111" s="653"/>
      <c r="I111" s="653"/>
      <c r="J111" s="653"/>
      <c r="K111" s="654"/>
      <c r="L111" s="653"/>
      <c r="M111" s="653"/>
      <c r="N111" s="653"/>
      <c r="O111" s="653"/>
      <c r="P111" s="653"/>
      <c r="Q111" s="653">
        <f t="shared" si="9"/>
        <v>0</v>
      </c>
      <c r="R111" s="653"/>
      <c r="S111" s="653"/>
      <c r="T111" s="653"/>
      <c r="U111" s="653"/>
      <c r="V111" s="653"/>
      <c r="W111" s="653"/>
      <c r="X111" s="653"/>
      <c r="Y111" s="653"/>
      <c r="Z111" s="653"/>
      <c r="AA111" s="653"/>
      <c r="AB111" s="653"/>
      <c r="AC111" s="653"/>
      <c r="AD111" s="653"/>
      <c r="AE111" s="653"/>
      <c r="AF111" s="653"/>
      <c r="AG111" s="653"/>
      <c r="AH111" s="655">
        <f t="shared" si="8"/>
        <v>0</v>
      </c>
    </row>
    <row r="112" spans="1:34" s="178" customFormat="1" ht="23.1" customHeight="1" x14ac:dyDescent="0.2">
      <c r="A112" s="651" t="s">
        <v>783</v>
      </c>
      <c r="B112" s="657" t="s">
        <v>1132</v>
      </c>
      <c r="C112" s="653" t="e">
        <f>#REF!</f>
        <v>#REF!</v>
      </c>
      <c r="D112" s="653"/>
      <c r="E112" s="653" t="e">
        <f>#REF!+#REF!+#REF!+#REF!+#REF!</f>
        <v>#REF!</v>
      </c>
      <c r="F112" s="653"/>
      <c r="G112" s="653"/>
      <c r="H112" s="653"/>
      <c r="I112" s="653"/>
      <c r="J112" s="653"/>
      <c r="K112" s="654"/>
      <c r="L112" s="653"/>
      <c r="M112" s="653"/>
      <c r="N112" s="653"/>
      <c r="O112" s="653"/>
      <c r="P112" s="653"/>
      <c r="Q112" s="653" t="e">
        <f t="shared" si="9"/>
        <v>#REF!</v>
      </c>
      <c r="R112" s="653"/>
      <c r="S112" s="653"/>
      <c r="T112" s="653"/>
      <c r="U112" s="653"/>
      <c r="V112" s="653"/>
      <c r="W112" s="653"/>
      <c r="X112" s="653"/>
      <c r="Y112" s="653"/>
      <c r="Z112" s="653"/>
      <c r="AA112" s="653"/>
      <c r="AB112" s="653"/>
      <c r="AC112" s="653"/>
      <c r="AD112" s="653"/>
      <c r="AE112" s="653"/>
      <c r="AF112" s="653"/>
      <c r="AG112" s="653"/>
      <c r="AH112" s="655">
        <f t="shared" si="8"/>
        <v>0</v>
      </c>
    </row>
    <row r="113" spans="1:50" s="178" customFormat="1" ht="23.1" customHeight="1" x14ac:dyDescent="0.2">
      <c r="A113" s="651" t="s">
        <v>798</v>
      </c>
      <c r="B113" s="657" t="s">
        <v>1137</v>
      </c>
      <c r="C113" s="653"/>
      <c r="D113" s="653"/>
      <c r="E113" s="653"/>
      <c r="F113" s="653"/>
      <c r="G113" s="653"/>
      <c r="H113" s="653"/>
      <c r="I113" s="653"/>
      <c r="J113" s="653"/>
      <c r="K113" s="654"/>
      <c r="L113" s="653"/>
      <c r="M113" s="653"/>
      <c r="N113" s="653"/>
      <c r="O113" s="653"/>
      <c r="P113" s="653"/>
      <c r="Q113" s="653">
        <f t="shared" si="9"/>
        <v>0</v>
      </c>
      <c r="R113" s="653"/>
      <c r="S113" s="653"/>
      <c r="T113" s="653"/>
      <c r="U113" s="653"/>
      <c r="V113" s="653"/>
      <c r="W113" s="653"/>
      <c r="X113" s="653"/>
      <c r="Y113" s="653"/>
      <c r="Z113" s="653"/>
      <c r="AA113" s="653"/>
      <c r="AB113" s="653" t="e">
        <f>#REF!</f>
        <v>#REF!</v>
      </c>
      <c r="AC113" s="653"/>
      <c r="AD113" s="653"/>
      <c r="AE113" s="653"/>
      <c r="AF113" s="653"/>
      <c r="AG113" s="653"/>
      <c r="AH113" s="655" t="e">
        <f t="shared" si="8"/>
        <v>#REF!</v>
      </c>
    </row>
    <row r="114" spans="1:50" s="178" customFormat="1" ht="23.1" customHeight="1" x14ac:dyDescent="0.2">
      <c r="A114" s="651" t="s">
        <v>786</v>
      </c>
      <c r="B114" s="657" t="s">
        <v>1141</v>
      </c>
      <c r="C114" s="653"/>
      <c r="D114" s="653"/>
      <c r="E114" s="653" t="e">
        <f>#REF!+#REF!+#REF!</f>
        <v>#REF!</v>
      </c>
      <c r="F114" s="653"/>
      <c r="G114" s="653"/>
      <c r="H114" s="653"/>
      <c r="I114" s="653"/>
      <c r="J114" s="653"/>
      <c r="K114" s="654"/>
      <c r="L114" s="653"/>
      <c r="M114" s="653"/>
      <c r="N114" s="653"/>
      <c r="O114" s="653"/>
      <c r="P114" s="653"/>
      <c r="Q114" s="653" t="e">
        <f t="shared" si="9"/>
        <v>#REF!</v>
      </c>
      <c r="R114" s="653"/>
      <c r="S114" s="653"/>
      <c r="T114" s="653"/>
      <c r="U114" s="653"/>
      <c r="V114" s="653"/>
      <c r="W114" s="653" t="e">
        <f>#REF!</f>
        <v>#REF!</v>
      </c>
      <c r="X114" s="653"/>
      <c r="Y114" s="653"/>
      <c r="Z114" s="653"/>
      <c r="AA114" s="653"/>
      <c r="AB114" s="653"/>
      <c r="AC114" s="653"/>
      <c r="AD114" s="653"/>
      <c r="AE114" s="653"/>
      <c r="AF114" s="653"/>
      <c r="AG114" s="653"/>
      <c r="AH114" s="655" t="e">
        <f t="shared" si="8"/>
        <v>#REF!</v>
      </c>
    </row>
    <row r="115" spans="1:50" s="178" customFormat="1" ht="23.1" customHeight="1" x14ac:dyDescent="0.2">
      <c r="A115" s="651" t="s">
        <v>809</v>
      </c>
      <c r="B115" s="657" t="s">
        <v>1164</v>
      </c>
      <c r="C115" s="653"/>
      <c r="D115" s="653"/>
      <c r="E115" s="653"/>
      <c r="F115" s="653"/>
      <c r="G115" s="653"/>
      <c r="H115" s="653"/>
      <c r="I115" s="653"/>
      <c r="J115" s="653"/>
      <c r="K115" s="654"/>
      <c r="L115" s="653"/>
      <c r="M115" s="653"/>
      <c r="N115" s="653"/>
      <c r="O115" s="653"/>
      <c r="P115" s="653"/>
      <c r="Q115" s="653">
        <f t="shared" si="9"/>
        <v>0</v>
      </c>
      <c r="R115" s="653"/>
      <c r="S115" s="653"/>
      <c r="T115" s="653"/>
      <c r="U115" s="653"/>
      <c r="V115" s="653"/>
      <c r="W115" s="653"/>
      <c r="X115" s="653"/>
      <c r="Y115" s="653"/>
      <c r="Z115" s="653"/>
      <c r="AA115" s="653"/>
      <c r="AB115" s="653"/>
      <c r="AC115" s="653"/>
      <c r="AD115" s="653"/>
      <c r="AE115" s="653"/>
      <c r="AF115" s="653"/>
      <c r="AG115" s="653"/>
      <c r="AH115" s="655">
        <f t="shared" si="8"/>
        <v>0</v>
      </c>
    </row>
    <row r="116" spans="1:50" s="178" customFormat="1" ht="23.1" customHeight="1" x14ac:dyDescent="0.2">
      <c r="A116" s="651" t="s">
        <v>810</v>
      </c>
      <c r="B116" s="657" t="s">
        <v>1174</v>
      </c>
      <c r="C116" s="653"/>
      <c r="D116" s="653"/>
      <c r="E116" s="653"/>
      <c r="F116" s="653"/>
      <c r="G116" s="653"/>
      <c r="H116" s="653"/>
      <c r="I116" s="653"/>
      <c r="J116" s="653"/>
      <c r="K116" s="654"/>
      <c r="L116" s="653"/>
      <c r="M116" s="653"/>
      <c r="N116" s="653"/>
      <c r="O116" s="653"/>
      <c r="P116" s="653"/>
      <c r="Q116" s="653">
        <f>SUM(C116:O116)</f>
        <v>0</v>
      </c>
      <c r="R116" s="653"/>
      <c r="S116" s="653"/>
      <c r="T116" s="653"/>
      <c r="U116" s="653"/>
      <c r="V116" s="653"/>
      <c r="W116" s="653"/>
      <c r="X116" s="653"/>
      <c r="Y116" s="653"/>
      <c r="Z116" s="653"/>
      <c r="AA116" s="653"/>
      <c r="AB116" s="653"/>
      <c r="AC116" s="653"/>
      <c r="AD116" s="653"/>
      <c r="AE116" s="653"/>
      <c r="AF116" s="653"/>
      <c r="AG116" s="653"/>
      <c r="AH116" s="655">
        <f t="shared" si="8"/>
        <v>0</v>
      </c>
    </row>
    <row r="117" spans="1:50" s="178" customFormat="1" ht="23.1" customHeight="1" x14ac:dyDescent="0.2">
      <c r="A117" s="651" t="s">
        <v>791</v>
      </c>
      <c r="B117" s="657" t="s">
        <v>1175</v>
      </c>
      <c r="C117" s="653"/>
      <c r="D117" s="653"/>
      <c r="E117" s="653"/>
      <c r="F117" s="653"/>
      <c r="G117" s="653"/>
      <c r="H117" s="653"/>
      <c r="I117" s="653"/>
      <c r="J117" s="653"/>
      <c r="K117" s="654"/>
      <c r="L117" s="653"/>
      <c r="M117" s="653"/>
      <c r="N117" s="653"/>
      <c r="O117" s="653"/>
      <c r="P117" s="653"/>
      <c r="Q117" s="653">
        <f t="shared" si="9"/>
        <v>0</v>
      </c>
      <c r="R117" s="653"/>
      <c r="S117" s="653"/>
      <c r="T117" s="653"/>
      <c r="U117" s="653"/>
      <c r="V117" s="653"/>
      <c r="W117" s="653"/>
      <c r="X117" s="653"/>
      <c r="Y117" s="653"/>
      <c r="Z117" s="653"/>
      <c r="AA117" s="653"/>
      <c r="AB117" s="653"/>
      <c r="AC117" s="653"/>
      <c r="AD117" s="653"/>
      <c r="AE117" s="653"/>
      <c r="AF117" s="653"/>
      <c r="AG117" s="653"/>
      <c r="AH117" s="655">
        <f t="shared" si="8"/>
        <v>0</v>
      </c>
    </row>
    <row r="118" spans="1:50" s="178" customFormat="1" ht="18" customHeight="1" thickBot="1" x14ac:dyDescent="0.25">
      <c r="A118" s="651"/>
      <c r="B118" s="657"/>
      <c r="C118" s="653"/>
      <c r="D118" s="653"/>
      <c r="E118" s="653"/>
      <c r="F118" s="653"/>
      <c r="G118" s="653"/>
      <c r="H118" s="653"/>
      <c r="I118" s="653"/>
      <c r="J118" s="653"/>
      <c r="K118" s="654"/>
      <c r="L118" s="653"/>
      <c r="M118" s="653"/>
      <c r="N118" s="653"/>
      <c r="O118" s="653"/>
      <c r="P118" s="653"/>
      <c r="Q118" s="653"/>
      <c r="R118" s="653"/>
      <c r="S118" s="653"/>
      <c r="T118" s="653"/>
      <c r="U118" s="653"/>
      <c r="V118" s="653"/>
      <c r="W118" s="653"/>
      <c r="X118" s="653"/>
      <c r="Y118" s="653"/>
      <c r="Z118" s="653"/>
      <c r="AA118" s="653"/>
      <c r="AB118" s="653"/>
      <c r="AC118" s="653"/>
      <c r="AD118" s="653"/>
      <c r="AE118" s="653"/>
      <c r="AF118" s="653"/>
      <c r="AG118" s="653"/>
      <c r="AH118" s="655"/>
    </row>
    <row r="119" spans="1:50" s="222" customFormat="1" ht="33" customHeight="1" thickBot="1" x14ac:dyDescent="0.25">
      <c r="A119" s="324" t="s">
        <v>730</v>
      </c>
      <c r="B119" s="327" t="s">
        <v>104</v>
      </c>
      <c r="C119" s="328" t="e">
        <f t="shared" ref="C119:Q119" si="10">SUM(C100:C118)</f>
        <v>#REF!</v>
      </c>
      <c r="D119" s="328" t="e">
        <f t="shared" si="10"/>
        <v>#REF!</v>
      </c>
      <c r="E119" s="328" t="e">
        <f t="shared" si="10"/>
        <v>#REF!</v>
      </c>
      <c r="F119" s="328">
        <f t="shared" si="10"/>
        <v>0</v>
      </c>
      <c r="G119" s="328">
        <f t="shared" si="10"/>
        <v>0</v>
      </c>
      <c r="H119" s="328">
        <f t="shared" si="10"/>
        <v>0</v>
      </c>
      <c r="I119" s="328">
        <f t="shared" si="10"/>
        <v>0</v>
      </c>
      <c r="J119" s="328">
        <f t="shared" si="10"/>
        <v>0</v>
      </c>
      <c r="K119" s="328" t="e">
        <f t="shared" si="10"/>
        <v>#REF!</v>
      </c>
      <c r="L119" s="328" t="e">
        <f t="shared" si="10"/>
        <v>#REF!</v>
      </c>
      <c r="M119" s="328">
        <f t="shared" si="10"/>
        <v>0</v>
      </c>
      <c r="N119" s="328">
        <f t="shared" si="10"/>
        <v>0</v>
      </c>
      <c r="O119" s="328">
        <f t="shared" si="10"/>
        <v>0</v>
      </c>
      <c r="P119" s="328">
        <f t="shared" si="10"/>
        <v>0</v>
      </c>
      <c r="Q119" s="328" t="e">
        <f t="shared" si="10"/>
        <v>#REF!</v>
      </c>
      <c r="R119" s="328"/>
      <c r="S119" s="328">
        <f t="shared" ref="S119:AH119" si="11">SUM(S100:S118)</f>
        <v>0</v>
      </c>
      <c r="T119" s="328">
        <f t="shared" si="11"/>
        <v>0</v>
      </c>
      <c r="U119" s="328">
        <f t="shared" si="11"/>
        <v>0</v>
      </c>
      <c r="V119" s="328">
        <f t="shared" si="11"/>
        <v>0</v>
      </c>
      <c r="W119" s="328" t="e">
        <f t="shared" si="11"/>
        <v>#REF!</v>
      </c>
      <c r="X119" s="328">
        <f t="shared" si="11"/>
        <v>0</v>
      </c>
      <c r="Y119" s="328">
        <f t="shared" si="11"/>
        <v>0</v>
      </c>
      <c r="Z119" s="328">
        <f t="shared" si="11"/>
        <v>0</v>
      </c>
      <c r="AA119" s="328" t="e">
        <f t="shared" si="11"/>
        <v>#REF!</v>
      </c>
      <c r="AB119" s="328" t="e">
        <f t="shared" si="11"/>
        <v>#REF!</v>
      </c>
      <c r="AC119" s="328">
        <f t="shared" si="11"/>
        <v>0</v>
      </c>
      <c r="AD119" s="328">
        <f t="shared" si="11"/>
        <v>0</v>
      </c>
      <c r="AE119" s="328">
        <f t="shared" si="11"/>
        <v>0</v>
      </c>
      <c r="AF119" s="328">
        <f t="shared" si="11"/>
        <v>0</v>
      </c>
      <c r="AG119" s="328">
        <f t="shared" si="11"/>
        <v>0</v>
      </c>
      <c r="AH119" s="648" t="e">
        <f t="shared" si="11"/>
        <v>#REF!</v>
      </c>
      <c r="AI119" s="178"/>
      <c r="AJ119" s="178"/>
      <c r="AK119" s="178"/>
      <c r="AL119" s="178"/>
      <c r="AM119" s="178"/>
      <c r="AN119" s="178"/>
      <c r="AO119" s="178"/>
      <c r="AP119" s="178"/>
      <c r="AQ119" s="178"/>
      <c r="AR119" s="178"/>
      <c r="AS119" s="178"/>
      <c r="AT119" s="178"/>
      <c r="AU119" s="178"/>
      <c r="AV119" s="178"/>
      <c r="AW119" s="178"/>
      <c r="AX119" s="178"/>
    </row>
    <row r="120" spans="1:50" s="178" customFormat="1" ht="20.100000000000001" customHeight="1" thickBot="1" x14ac:dyDescent="0.25">
      <c r="A120" s="324"/>
      <c r="B120" s="647" t="s">
        <v>1181</v>
      </c>
      <c r="C120" s="328" t="e">
        <f>#REF!</f>
        <v>#REF!</v>
      </c>
      <c r="D120" s="328" t="e">
        <f>#REF!</f>
        <v>#REF!</v>
      </c>
      <c r="E120" s="328" t="e">
        <f>#REF!</f>
        <v>#REF!</v>
      </c>
      <c r="F120" s="328" t="e">
        <f>#REF!</f>
        <v>#REF!</v>
      </c>
      <c r="G120" s="328" t="e">
        <f>#REF!</f>
        <v>#REF!</v>
      </c>
      <c r="H120" s="328" t="e">
        <f>#REF!</f>
        <v>#REF!</v>
      </c>
      <c r="I120" s="328" t="e">
        <f>#REF!</f>
        <v>#REF!</v>
      </c>
      <c r="J120" s="328" t="e">
        <f>#REF!</f>
        <v>#REF!</v>
      </c>
      <c r="K120" s="328" t="e">
        <f>#REF!</f>
        <v>#REF!</v>
      </c>
      <c r="L120" s="328" t="e">
        <f>#REF!</f>
        <v>#REF!</v>
      </c>
      <c r="M120" s="328" t="e">
        <f>#REF!</f>
        <v>#REF!</v>
      </c>
      <c r="N120" s="328" t="e">
        <f>#REF!</f>
        <v>#REF!</v>
      </c>
      <c r="O120" s="328" t="e">
        <f>#REF!</f>
        <v>#REF!</v>
      </c>
      <c r="P120" s="328" t="e">
        <f>#REF!</f>
        <v>#REF!</v>
      </c>
      <c r="Q120" s="328" t="e">
        <f>SUM(C120:O120)</f>
        <v>#REF!</v>
      </c>
      <c r="R120" s="328"/>
      <c r="S120" s="328" t="e">
        <f>#REF!</f>
        <v>#REF!</v>
      </c>
      <c r="T120" s="328" t="e">
        <f>#REF!</f>
        <v>#REF!</v>
      </c>
      <c r="U120" s="328" t="e">
        <f>#REF!</f>
        <v>#REF!</v>
      </c>
      <c r="V120" s="328" t="e">
        <f>#REF!</f>
        <v>#REF!</v>
      </c>
      <c r="W120" s="328" t="e">
        <f>#REF!</f>
        <v>#REF!</v>
      </c>
      <c r="X120" s="328" t="e">
        <f>#REF!</f>
        <v>#REF!</v>
      </c>
      <c r="Y120" s="328" t="e">
        <f>#REF!</f>
        <v>#REF!</v>
      </c>
      <c r="Z120" s="328" t="e">
        <f>#REF!</f>
        <v>#REF!</v>
      </c>
      <c r="AA120" s="328" t="e">
        <f>#REF!</f>
        <v>#REF!</v>
      </c>
      <c r="AB120" s="328" t="e">
        <f>#REF!</f>
        <v>#REF!</v>
      </c>
      <c r="AC120" s="328" t="e">
        <f>#REF!</f>
        <v>#REF!</v>
      </c>
      <c r="AD120" s="328" t="e">
        <f>#REF!</f>
        <v>#REF!</v>
      </c>
      <c r="AE120" s="328" t="e">
        <f>#REF!</f>
        <v>#REF!</v>
      </c>
      <c r="AF120" s="328" t="e">
        <f>#REF!</f>
        <v>#REF!</v>
      </c>
      <c r="AG120" s="328" t="e">
        <f>#REF!</f>
        <v>#REF!</v>
      </c>
      <c r="AH120" s="648" t="e">
        <f>SUM(S120:AG120)</f>
        <v>#REF!</v>
      </c>
    </row>
    <row r="121" spans="1:50" s="178" customFormat="1" ht="20.100000000000001" customHeight="1" thickBot="1" x14ac:dyDescent="0.25">
      <c r="A121" s="324" t="s">
        <v>1487</v>
      </c>
      <c r="B121" s="659" t="e">
        <f>Q119-18493-26734-2578337-80500-46830-4858-755-8255-6051-535499-3545-82863</f>
        <v>#REF!</v>
      </c>
      <c r="C121" s="328" t="e">
        <f t="shared" ref="C121:AG121" si="12">C119-C120</f>
        <v>#REF!</v>
      </c>
      <c r="D121" s="328" t="e">
        <f t="shared" si="12"/>
        <v>#REF!</v>
      </c>
      <c r="E121" s="328" t="e">
        <f t="shared" si="12"/>
        <v>#REF!</v>
      </c>
      <c r="F121" s="328" t="e">
        <f t="shared" si="12"/>
        <v>#REF!</v>
      </c>
      <c r="G121" s="328" t="e">
        <f t="shared" si="12"/>
        <v>#REF!</v>
      </c>
      <c r="H121" s="328" t="e">
        <f t="shared" si="12"/>
        <v>#REF!</v>
      </c>
      <c r="I121" s="328" t="e">
        <f t="shared" si="12"/>
        <v>#REF!</v>
      </c>
      <c r="J121" s="328" t="e">
        <f t="shared" si="12"/>
        <v>#REF!</v>
      </c>
      <c r="K121" s="328" t="e">
        <f t="shared" si="12"/>
        <v>#REF!</v>
      </c>
      <c r="L121" s="328" t="e">
        <f t="shared" si="12"/>
        <v>#REF!</v>
      </c>
      <c r="M121" s="328" t="e">
        <f t="shared" si="12"/>
        <v>#REF!</v>
      </c>
      <c r="N121" s="328" t="e">
        <f t="shared" si="12"/>
        <v>#REF!</v>
      </c>
      <c r="O121" s="328" t="e">
        <f t="shared" si="12"/>
        <v>#REF!</v>
      </c>
      <c r="P121" s="328" t="e">
        <f t="shared" si="12"/>
        <v>#REF!</v>
      </c>
      <c r="Q121" s="328" t="e">
        <f t="shared" si="12"/>
        <v>#REF!</v>
      </c>
      <c r="R121" s="328">
        <f t="shared" si="12"/>
        <v>0</v>
      </c>
      <c r="S121" s="328" t="e">
        <f t="shared" si="12"/>
        <v>#REF!</v>
      </c>
      <c r="T121" s="328" t="e">
        <f t="shared" si="12"/>
        <v>#REF!</v>
      </c>
      <c r="U121" s="328" t="e">
        <f t="shared" si="12"/>
        <v>#REF!</v>
      </c>
      <c r="V121" s="328" t="e">
        <f t="shared" si="12"/>
        <v>#REF!</v>
      </c>
      <c r="W121" s="328" t="e">
        <f t="shared" si="12"/>
        <v>#REF!</v>
      </c>
      <c r="X121" s="328" t="e">
        <f t="shared" si="12"/>
        <v>#REF!</v>
      </c>
      <c r="Y121" s="328" t="e">
        <f t="shared" si="12"/>
        <v>#REF!</v>
      </c>
      <c r="Z121" s="328" t="e">
        <f t="shared" si="12"/>
        <v>#REF!</v>
      </c>
      <c r="AA121" s="328" t="e">
        <f t="shared" si="12"/>
        <v>#REF!</v>
      </c>
      <c r="AB121" s="328" t="e">
        <f t="shared" si="12"/>
        <v>#REF!</v>
      </c>
      <c r="AC121" s="328" t="e">
        <f t="shared" si="12"/>
        <v>#REF!</v>
      </c>
      <c r="AD121" s="328" t="e">
        <f t="shared" si="12"/>
        <v>#REF!</v>
      </c>
      <c r="AE121" s="328" t="e">
        <f t="shared" si="12"/>
        <v>#REF!</v>
      </c>
      <c r="AF121" s="328" t="e">
        <f t="shared" si="12"/>
        <v>#REF!</v>
      </c>
      <c r="AG121" s="328" t="e">
        <f t="shared" si="12"/>
        <v>#REF!</v>
      </c>
      <c r="AH121" s="648" t="e">
        <f>AH119-AH120</f>
        <v>#REF!</v>
      </c>
    </row>
    <row r="122" spans="1:50" s="178" customFormat="1" ht="13.5" customHeight="1" x14ac:dyDescent="0.2">
      <c r="A122" s="651"/>
      <c r="B122" s="772" t="e">
        <f>AH119-1623-5461-2540-500</f>
        <v>#REF!</v>
      </c>
      <c r="C122" s="653"/>
      <c r="D122" s="653"/>
      <c r="E122" s="653"/>
      <c r="F122" s="653"/>
      <c r="G122" s="653"/>
      <c r="H122" s="653"/>
      <c r="I122" s="653"/>
      <c r="J122" s="653"/>
      <c r="K122" s="654"/>
      <c r="L122" s="653"/>
      <c r="M122" s="653"/>
      <c r="N122" s="653"/>
      <c r="O122" s="653"/>
      <c r="P122" s="653"/>
      <c r="Q122" s="653"/>
      <c r="R122" s="653"/>
      <c r="S122" s="653"/>
      <c r="T122" s="653"/>
      <c r="U122" s="653"/>
      <c r="V122" s="653"/>
      <c r="W122" s="653"/>
      <c r="X122" s="653"/>
      <c r="Y122" s="653"/>
      <c r="Z122" s="653"/>
      <c r="AA122" s="653"/>
      <c r="AB122" s="653"/>
      <c r="AC122" s="653"/>
      <c r="AD122" s="653"/>
      <c r="AE122" s="653"/>
      <c r="AF122" s="653"/>
      <c r="AG122" s="653"/>
      <c r="AH122" s="655"/>
    </row>
    <row r="123" spans="1:50" s="178" customFormat="1" ht="18" customHeight="1" x14ac:dyDescent="0.2">
      <c r="A123" s="651"/>
      <c r="B123" s="772"/>
      <c r="C123" s="653"/>
      <c r="D123" s="653"/>
      <c r="E123" s="653"/>
      <c r="F123" s="653"/>
      <c r="G123" s="653"/>
      <c r="H123" s="653"/>
      <c r="I123" s="653"/>
      <c r="J123" s="653"/>
      <c r="K123" s="654"/>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c r="AG123" s="653"/>
      <c r="AH123" s="655"/>
    </row>
    <row r="124" spans="1:50" s="178" customFormat="1" ht="23.1" customHeight="1" x14ac:dyDescent="0.2">
      <c r="A124" s="651" t="s">
        <v>788</v>
      </c>
      <c r="B124" s="652" t="s">
        <v>1177</v>
      </c>
      <c r="C124" s="653">
        <v>53462</v>
      </c>
      <c r="D124" s="653">
        <v>9664</v>
      </c>
      <c r="E124" s="653">
        <v>117600</v>
      </c>
      <c r="F124" s="653"/>
      <c r="G124" s="653"/>
      <c r="H124" s="653"/>
      <c r="I124" s="653"/>
      <c r="J124" s="653"/>
      <c r="K124" s="654"/>
      <c r="L124" s="653"/>
      <c r="M124" s="653"/>
      <c r="N124" s="653"/>
      <c r="O124" s="653"/>
      <c r="P124" s="653"/>
      <c r="Q124" s="653">
        <f t="shared" ref="Q124:Q141" si="13">SUM(C124:O124)</f>
        <v>180726</v>
      </c>
      <c r="R124" s="653"/>
      <c r="S124" s="653"/>
      <c r="T124" s="653"/>
      <c r="U124" s="653"/>
      <c r="V124" s="653"/>
      <c r="W124" s="653"/>
      <c r="X124" s="653"/>
      <c r="Y124" s="653"/>
      <c r="Z124" s="653"/>
      <c r="AA124" s="653"/>
      <c r="AB124" s="653"/>
      <c r="AC124" s="653"/>
      <c r="AD124" s="653"/>
      <c r="AE124" s="653"/>
      <c r="AF124" s="653"/>
      <c r="AG124" s="653"/>
      <c r="AH124" s="655">
        <f t="shared" ref="AH124:AH141" si="14">SUM(S124:AG124)</f>
        <v>0</v>
      </c>
    </row>
    <row r="125" spans="1:50" s="178" customFormat="1" ht="23.1" customHeight="1" x14ac:dyDescent="0.2">
      <c r="A125" s="651" t="s">
        <v>1185</v>
      </c>
      <c r="B125" s="657" t="s">
        <v>1186</v>
      </c>
      <c r="C125" s="653">
        <v>1824340</v>
      </c>
      <c r="D125" s="653">
        <v>315648</v>
      </c>
      <c r="E125" s="653">
        <v>32952</v>
      </c>
      <c r="F125" s="653"/>
      <c r="G125" s="653"/>
      <c r="H125" s="653"/>
      <c r="I125" s="653"/>
      <c r="J125" s="653"/>
      <c r="K125" s="654">
        <v>3600</v>
      </c>
      <c r="L125" s="653"/>
      <c r="M125" s="653"/>
      <c r="N125" s="653"/>
      <c r="O125" s="653"/>
      <c r="P125" s="653"/>
      <c r="Q125" s="653">
        <f t="shared" si="13"/>
        <v>2176540</v>
      </c>
      <c r="R125" s="653"/>
      <c r="S125" s="653"/>
      <c r="T125" s="653"/>
      <c r="U125" s="653"/>
      <c r="V125" s="653"/>
      <c r="W125" s="653">
        <v>792</v>
      </c>
      <c r="X125" s="653"/>
      <c r="Y125" s="653"/>
      <c r="Z125" s="653"/>
      <c r="AA125" s="653"/>
      <c r="AB125" s="653"/>
      <c r="AC125" s="653"/>
      <c r="AD125" s="653"/>
      <c r="AE125" s="653"/>
      <c r="AF125" s="653"/>
      <c r="AG125" s="653"/>
      <c r="AH125" s="655">
        <f t="shared" si="14"/>
        <v>792</v>
      </c>
    </row>
    <row r="126" spans="1:50" s="178" customFormat="1" ht="23.1" customHeight="1" x14ac:dyDescent="0.2">
      <c r="A126" s="651" t="s">
        <v>1187</v>
      </c>
      <c r="B126" s="658" t="s">
        <v>1212</v>
      </c>
      <c r="C126" s="653">
        <v>5657</v>
      </c>
      <c r="D126" s="653">
        <v>945</v>
      </c>
      <c r="E126" s="653"/>
      <c r="F126" s="653"/>
      <c r="G126" s="653"/>
      <c r="H126" s="653"/>
      <c r="I126" s="653"/>
      <c r="J126" s="653"/>
      <c r="K126" s="654"/>
      <c r="L126" s="653"/>
      <c r="M126" s="653"/>
      <c r="N126" s="653"/>
      <c r="O126" s="653"/>
      <c r="P126" s="653"/>
      <c r="Q126" s="653">
        <f t="shared" si="13"/>
        <v>6602</v>
      </c>
      <c r="R126" s="653"/>
      <c r="S126" s="653"/>
      <c r="T126" s="653"/>
      <c r="U126" s="653"/>
      <c r="V126" s="653"/>
      <c r="W126" s="653"/>
      <c r="X126" s="653"/>
      <c r="Y126" s="653"/>
      <c r="Z126" s="653"/>
      <c r="AA126" s="653"/>
      <c r="AB126" s="653"/>
      <c r="AC126" s="653"/>
      <c r="AD126" s="653"/>
      <c r="AE126" s="653"/>
      <c r="AF126" s="653"/>
      <c r="AG126" s="653"/>
      <c r="AH126" s="655">
        <f t="shared" si="14"/>
        <v>0</v>
      </c>
    </row>
    <row r="127" spans="1:50" s="178" customFormat="1" ht="23.1" customHeight="1" x14ac:dyDescent="0.2">
      <c r="A127" s="651" t="s">
        <v>796</v>
      </c>
      <c r="B127" s="657" t="s">
        <v>1155</v>
      </c>
      <c r="C127" s="653">
        <v>89538</v>
      </c>
      <c r="D127" s="653">
        <v>18902</v>
      </c>
      <c r="E127" s="653">
        <v>134341</v>
      </c>
      <c r="F127" s="653"/>
      <c r="G127" s="653"/>
      <c r="H127" s="653"/>
      <c r="I127" s="653"/>
      <c r="J127" s="653"/>
      <c r="K127" s="654">
        <v>22420</v>
      </c>
      <c r="L127" s="653"/>
      <c r="M127" s="653"/>
      <c r="N127" s="653"/>
      <c r="O127" s="653"/>
      <c r="P127" s="653"/>
      <c r="Q127" s="653">
        <f t="shared" si="13"/>
        <v>265201</v>
      </c>
      <c r="R127" s="653"/>
      <c r="S127" s="653"/>
      <c r="T127" s="653"/>
      <c r="U127" s="653"/>
      <c r="V127" s="653"/>
      <c r="W127" s="653">
        <v>54</v>
      </c>
      <c r="X127" s="653"/>
      <c r="Y127" s="653"/>
      <c r="Z127" s="653"/>
      <c r="AA127" s="653"/>
      <c r="AB127" s="653"/>
      <c r="AC127" s="653"/>
      <c r="AD127" s="653"/>
      <c r="AE127" s="653"/>
      <c r="AF127" s="653"/>
      <c r="AG127" s="653"/>
      <c r="AH127" s="655">
        <f t="shared" si="14"/>
        <v>54</v>
      </c>
    </row>
    <row r="128" spans="1:50" s="178" customFormat="1" ht="23.1" customHeight="1" x14ac:dyDescent="0.2">
      <c r="A128" s="651" t="s">
        <v>1157</v>
      </c>
      <c r="B128" s="657" t="s">
        <v>1158</v>
      </c>
      <c r="C128" s="653">
        <v>292794</v>
      </c>
      <c r="D128" s="653">
        <v>52161</v>
      </c>
      <c r="E128" s="653">
        <v>6503</v>
      </c>
      <c r="F128" s="653"/>
      <c r="G128" s="653"/>
      <c r="H128" s="653"/>
      <c r="I128" s="653"/>
      <c r="J128" s="653"/>
      <c r="K128" s="654">
        <v>100</v>
      </c>
      <c r="L128" s="653"/>
      <c r="M128" s="653"/>
      <c r="N128" s="653"/>
      <c r="O128" s="653"/>
      <c r="P128" s="653"/>
      <c r="Q128" s="653">
        <f t="shared" si="13"/>
        <v>351558</v>
      </c>
      <c r="R128" s="653"/>
      <c r="S128" s="653"/>
      <c r="T128" s="653"/>
      <c r="U128" s="653"/>
      <c r="V128" s="653"/>
      <c r="W128" s="653">
        <v>54</v>
      </c>
      <c r="X128" s="653"/>
      <c r="Y128" s="653"/>
      <c r="Z128" s="653"/>
      <c r="AA128" s="653"/>
      <c r="AB128" s="653"/>
      <c r="AC128" s="653"/>
      <c r="AD128" s="653"/>
      <c r="AE128" s="653"/>
      <c r="AF128" s="653"/>
      <c r="AG128" s="653"/>
      <c r="AH128" s="655">
        <f t="shared" si="14"/>
        <v>54</v>
      </c>
    </row>
    <row r="129" spans="1:34" s="178" customFormat="1" ht="23.1" customHeight="1" x14ac:dyDescent="0.2">
      <c r="A129" s="651" t="s">
        <v>1213</v>
      </c>
      <c r="B129" s="657" t="s">
        <v>1214</v>
      </c>
      <c r="C129" s="653">
        <v>11830</v>
      </c>
      <c r="D129" s="653">
        <v>1834</v>
      </c>
      <c r="E129" s="653">
        <v>3585</v>
      </c>
      <c r="F129" s="653"/>
      <c r="G129" s="653"/>
      <c r="H129" s="653"/>
      <c r="I129" s="653"/>
      <c r="J129" s="653"/>
      <c r="K129" s="654"/>
      <c r="L129" s="653"/>
      <c r="M129" s="653"/>
      <c r="N129" s="653"/>
      <c r="O129" s="653"/>
      <c r="P129" s="653"/>
      <c r="Q129" s="653">
        <f t="shared" si="13"/>
        <v>17249</v>
      </c>
      <c r="R129" s="653"/>
      <c r="S129" s="653"/>
      <c r="T129" s="653"/>
      <c r="U129" s="653"/>
      <c r="V129" s="653"/>
      <c r="W129" s="653"/>
      <c r="X129" s="653"/>
      <c r="Y129" s="653"/>
      <c r="Z129" s="653"/>
      <c r="AA129" s="653"/>
      <c r="AB129" s="653"/>
      <c r="AC129" s="653"/>
      <c r="AD129" s="653"/>
      <c r="AE129" s="653"/>
      <c r="AF129" s="653"/>
      <c r="AG129" s="653"/>
      <c r="AH129" s="655">
        <f t="shared" si="14"/>
        <v>0</v>
      </c>
    </row>
    <row r="130" spans="1:34" s="178" customFormat="1" ht="23.1" customHeight="1" x14ac:dyDescent="0.2">
      <c r="A130" s="651" t="s">
        <v>1161</v>
      </c>
      <c r="B130" s="657" t="s">
        <v>1162</v>
      </c>
      <c r="C130" s="653">
        <v>51045</v>
      </c>
      <c r="D130" s="653">
        <v>8060</v>
      </c>
      <c r="E130" s="653">
        <v>26394</v>
      </c>
      <c r="F130" s="653"/>
      <c r="G130" s="653"/>
      <c r="H130" s="653"/>
      <c r="I130" s="653"/>
      <c r="J130" s="653"/>
      <c r="K130" s="654">
        <v>1000</v>
      </c>
      <c r="L130" s="653"/>
      <c r="M130" s="653"/>
      <c r="N130" s="653"/>
      <c r="O130" s="653"/>
      <c r="P130" s="653"/>
      <c r="Q130" s="653">
        <f t="shared" si="13"/>
        <v>86499</v>
      </c>
      <c r="R130" s="653"/>
      <c r="S130" s="653"/>
      <c r="T130" s="653"/>
      <c r="U130" s="653"/>
      <c r="V130" s="653"/>
      <c r="W130" s="653">
        <v>1460</v>
      </c>
      <c r="X130" s="653"/>
      <c r="Y130" s="653"/>
      <c r="Z130" s="653"/>
      <c r="AA130" s="653"/>
      <c r="AB130" s="653"/>
      <c r="AC130" s="653"/>
      <c r="AD130" s="653"/>
      <c r="AE130" s="653"/>
      <c r="AF130" s="653"/>
      <c r="AG130" s="653"/>
      <c r="AH130" s="655">
        <f t="shared" si="14"/>
        <v>1460</v>
      </c>
    </row>
    <row r="131" spans="1:34" s="178" customFormat="1" ht="23.1" customHeight="1" x14ac:dyDescent="0.2">
      <c r="A131" s="651">
        <v>102025</v>
      </c>
      <c r="B131" s="657" t="s">
        <v>1296</v>
      </c>
      <c r="C131" s="653">
        <v>31868</v>
      </c>
      <c r="D131" s="653">
        <v>5026</v>
      </c>
      <c r="E131" s="653">
        <v>10869</v>
      </c>
      <c r="F131" s="653"/>
      <c r="G131" s="653"/>
      <c r="H131" s="653"/>
      <c r="I131" s="653"/>
      <c r="J131" s="653"/>
      <c r="K131" s="654">
        <v>50</v>
      </c>
      <c r="L131" s="653"/>
      <c r="M131" s="653"/>
      <c r="N131" s="653"/>
      <c r="O131" s="653"/>
      <c r="P131" s="653"/>
      <c r="Q131" s="653">
        <f t="shared" si="13"/>
        <v>47813</v>
      </c>
      <c r="R131" s="653"/>
      <c r="S131" s="653"/>
      <c r="T131" s="653"/>
      <c r="U131" s="653"/>
      <c r="V131" s="653"/>
      <c r="W131" s="653">
        <v>4962</v>
      </c>
      <c r="X131" s="653"/>
      <c r="Y131" s="653"/>
      <c r="Z131" s="653"/>
      <c r="AA131" s="653"/>
      <c r="AB131" s="653"/>
      <c r="AC131" s="653"/>
      <c r="AD131" s="653"/>
      <c r="AE131" s="653"/>
      <c r="AF131" s="653"/>
      <c r="AG131" s="653"/>
      <c r="AH131" s="655">
        <f t="shared" si="14"/>
        <v>4962</v>
      </c>
    </row>
    <row r="132" spans="1:34" s="178" customFormat="1" ht="23.1" customHeight="1" x14ac:dyDescent="0.2">
      <c r="A132" s="651" t="s">
        <v>1297</v>
      </c>
      <c r="B132" s="1161" t="s">
        <v>1298</v>
      </c>
      <c r="C132" s="653">
        <v>52034</v>
      </c>
      <c r="D132" s="653">
        <v>10488</v>
      </c>
      <c r="E132" s="653">
        <v>27974</v>
      </c>
      <c r="F132" s="653"/>
      <c r="G132" s="653"/>
      <c r="H132" s="653"/>
      <c r="I132" s="653"/>
      <c r="J132" s="653"/>
      <c r="K132" s="654">
        <v>600</v>
      </c>
      <c r="L132" s="653"/>
      <c r="M132" s="653"/>
      <c r="N132" s="653"/>
      <c r="O132" s="653"/>
      <c r="P132" s="653"/>
      <c r="Q132" s="653">
        <f t="shared" si="13"/>
        <v>91096</v>
      </c>
      <c r="R132" s="653"/>
      <c r="S132" s="653"/>
      <c r="T132" s="653"/>
      <c r="U132" s="653"/>
      <c r="V132" s="653"/>
      <c r="W132" s="653"/>
      <c r="X132" s="653"/>
      <c r="Y132" s="653"/>
      <c r="Z132" s="653"/>
      <c r="AA132" s="653"/>
      <c r="AB132" s="653"/>
      <c r="AC132" s="653"/>
      <c r="AD132" s="653"/>
      <c r="AE132" s="653"/>
      <c r="AF132" s="653"/>
      <c r="AG132" s="653"/>
      <c r="AH132" s="655">
        <f t="shared" si="14"/>
        <v>0</v>
      </c>
    </row>
    <row r="133" spans="1:34" s="178" customFormat="1" ht="23.1" customHeight="1" x14ac:dyDescent="0.2">
      <c r="A133" s="651">
        <v>102032</v>
      </c>
      <c r="B133" s="1161" t="s">
        <v>1426</v>
      </c>
      <c r="C133" s="653">
        <v>7842</v>
      </c>
      <c r="D133" s="653">
        <v>1216</v>
      </c>
      <c r="E133" s="653">
        <v>2991</v>
      </c>
      <c r="F133" s="653"/>
      <c r="G133" s="653"/>
      <c r="H133" s="653"/>
      <c r="I133" s="653"/>
      <c r="J133" s="653"/>
      <c r="K133" s="654">
        <v>200</v>
      </c>
      <c r="L133" s="653"/>
      <c r="M133" s="653"/>
      <c r="N133" s="653"/>
      <c r="O133" s="653"/>
      <c r="P133" s="653"/>
      <c r="Q133" s="653">
        <f t="shared" si="13"/>
        <v>12249</v>
      </c>
      <c r="R133" s="653"/>
      <c r="S133" s="653"/>
      <c r="T133" s="653"/>
      <c r="U133" s="653"/>
      <c r="V133" s="653"/>
      <c r="W133" s="653">
        <v>1000</v>
      </c>
      <c r="X133" s="653"/>
      <c r="Y133" s="653"/>
      <c r="Z133" s="653"/>
      <c r="AA133" s="653"/>
      <c r="AB133" s="653"/>
      <c r="AC133" s="653"/>
      <c r="AD133" s="653"/>
      <c r="AE133" s="653"/>
      <c r="AF133" s="653"/>
      <c r="AG133" s="653"/>
      <c r="AH133" s="655">
        <f t="shared" si="14"/>
        <v>1000</v>
      </c>
    </row>
    <row r="134" spans="1:34" s="178" customFormat="1" ht="23.1" customHeight="1" x14ac:dyDescent="0.2">
      <c r="A134" s="651" t="s">
        <v>832</v>
      </c>
      <c r="B134" s="1161" t="s">
        <v>1209</v>
      </c>
      <c r="C134" s="653">
        <v>9000</v>
      </c>
      <c r="D134" s="653">
        <v>1396</v>
      </c>
      <c r="E134" s="653"/>
      <c r="F134" s="653"/>
      <c r="G134" s="653"/>
      <c r="H134" s="653"/>
      <c r="I134" s="653"/>
      <c r="J134" s="653"/>
      <c r="K134" s="654"/>
      <c r="L134" s="653"/>
      <c r="M134" s="653"/>
      <c r="N134" s="653"/>
      <c r="O134" s="653"/>
      <c r="P134" s="653"/>
      <c r="Q134" s="653">
        <f t="shared" si="13"/>
        <v>10396</v>
      </c>
      <c r="R134" s="653"/>
      <c r="S134" s="653"/>
      <c r="T134" s="653"/>
      <c r="U134" s="653"/>
      <c r="V134" s="653"/>
      <c r="W134" s="653">
        <v>1270</v>
      </c>
      <c r="X134" s="653"/>
      <c r="Y134" s="653"/>
      <c r="Z134" s="653"/>
      <c r="AA134" s="653"/>
      <c r="AB134" s="653"/>
      <c r="AC134" s="653"/>
      <c r="AD134" s="653"/>
      <c r="AE134" s="653"/>
      <c r="AF134" s="653"/>
      <c r="AG134" s="653"/>
      <c r="AH134" s="655">
        <f t="shared" si="14"/>
        <v>1270</v>
      </c>
    </row>
    <row r="135" spans="1:34" s="178" customFormat="1" ht="23.1" customHeight="1" x14ac:dyDescent="0.2">
      <c r="A135" s="651" t="s">
        <v>1294</v>
      </c>
      <c r="B135" s="1161" t="s">
        <v>1295</v>
      </c>
      <c r="C135" s="653">
        <v>614589</v>
      </c>
      <c r="D135" s="653">
        <v>106986</v>
      </c>
      <c r="E135" s="653">
        <v>72898</v>
      </c>
      <c r="F135" s="653"/>
      <c r="G135" s="653"/>
      <c r="H135" s="653"/>
      <c r="I135" s="653"/>
      <c r="J135" s="653"/>
      <c r="K135" s="654">
        <v>7318</v>
      </c>
      <c r="L135" s="653"/>
      <c r="M135" s="653"/>
      <c r="N135" s="653"/>
      <c r="O135" s="653"/>
      <c r="P135" s="653"/>
      <c r="Q135" s="653">
        <f t="shared" si="13"/>
        <v>801791</v>
      </c>
      <c r="R135" s="653"/>
      <c r="S135" s="653"/>
      <c r="T135" s="653"/>
      <c r="U135" s="653"/>
      <c r="V135" s="653"/>
      <c r="W135" s="653">
        <v>38684</v>
      </c>
      <c r="X135" s="653"/>
      <c r="Y135" s="653"/>
      <c r="Z135" s="653"/>
      <c r="AA135" s="653"/>
      <c r="AB135" s="653"/>
      <c r="AC135" s="653"/>
      <c r="AD135" s="653"/>
      <c r="AE135" s="653"/>
      <c r="AF135" s="653"/>
      <c r="AG135" s="653"/>
      <c r="AH135" s="655">
        <f t="shared" si="14"/>
        <v>38684</v>
      </c>
    </row>
    <row r="136" spans="1:34" s="178" customFormat="1" ht="23.1" customHeight="1" x14ac:dyDescent="0.2">
      <c r="A136" s="651" t="s">
        <v>1210</v>
      </c>
      <c r="B136" s="1161" t="s">
        <v>1211</v>
      </c>
      <c r="C136" s="653">
        <v>82906</v>
      </c>
      <c r="D136" s="653">
        <v>14408</v>
      </c>
      <c r="E136" s="653">
        <v>44149</v>
      </c>
      <c r="F136" s="653"/>
      <c r="G136" s="653"/>
      <c r="H136" s="653"/>
      <c r="I136" s="653"/>
      <c r="J136" s="653"/>
      <c r="K136" s="654">
        <v>2088</v>
      </c>
      <c r="L136" s="653"/>
      <c r="M136" s="653"/>
      <c r="N136" s="653"/>
      <c r="O136" s="653"/>
      <c r="P136" s="653"/>
      <c r="Q136" s="653">
        <f t="shared" si="13"/>
        <v>143551</v>
      </c>
      <c r="R136" s="653"/>
      <c r="S136" s="653"/>
      <c r="T136" s="653"/>
      <c r="U136" s="653"/>
      <c r="V136" s="653"/>
      <c r="W136" s="653">
        <v>25168</v>
      </c>
      <c r="X136" s="653"/>
      <c r="Y136" s="653"/>
      <c r="Z136" s="653"/>
      <c r="AA136" s="653"/>
      <c r="AB136" s="653"/>
      <c r="AC136" s="653"/>
      <c r="AD136" s="653"/>
      <c r="AE136" s="653"/>
      <c r="AF136" s="653"/>
      <c r="AG136" s="653"/>
      <c r="AH136" s="655">
        <f t="shared" si="14"/>
        <v>25168</v>
      </c>
    </row>
    <row r="137" spans="1:34" s="178" customFormat="1" ht="23.1" customHeight="1" x14ac:dyDescent="0.2">
      <c r="A137" s="651" t="s">
        <v>1217</v>
      </c>
      <c r="B137" s="1161" t="s">
        <v>1218</v>
      </c>
      <c r="C137" s="653">
        <v>79904</v>
      </c>
      <c r="D137" s="653">
        <v>13687</v>
      </c>
      <c r="E137" s="653">
        <v>41050</v>
      </c>
      <c r="F137" s="653"/>
      <c r="G137" s="653"/>
      <c r="H137" s="653"/>
      <c r="I137" s="653"/>
      <c r="J137" s="653"/>
      <c r="K137" s="654">
        <v>1060</v>
      </c>
      <c r="L137" s="653"/>
      <c r="M137" s="653"/>
      <c r="N137" s="653"/>
      <c r="O137" s="653"/>
      <c r="P137" s="653"/>
      <c r="Q137" s="653">
        <f t="shared" si="13"/>
        <v>135701</v>
      </c>
      <c r="R137" s="653"/>
      <c r="S137" s="653"/>
      <c r="T137" s="653"/>
      <c r="U137" s="653"/>
      <c r="V137" s="653"/>
      <c r="W137" s="653"/>
      <c r="X137" s="653"/>
      <c r="Y137" s="653"/>
      <c r="Z137" s="653"/>
      <c r="AA137" s="653"/>
      <c r="AB137" s="653"/>
      <c r="AC137" s="653"/>
      <c r="AD137" s="653"/>
      <c r="AE137" s="653"/>
      <c r="AF137" s="653"/>
      <c r="AG137" s="653"/>
      <c r="AH137" s="655">
        <f t="shared" si="14"/>
        <v>0</v>
      </c>
    </row>
    <row r="138" spans="1:34" s="178" customFormat="1" ht="23.1" customHeight="1" x14ac:dyDescent="0.2">
      <c r="A138" s="651" t="s">
        <v>1299</v>
      </c>
      <c r="B138" s="1161" t="s">
        <v>1300</v>
      </c>
      <c r="C138" s="653">
        <v>117662</v>
      </c>
      <c r="D138" s="653">
        <v>21173</v>
      </c>
      <c r="E138" s="653">
        <v>7950</v>
      </c>
      <c r="F138" s="653"/>
      <c r="G138" s="653"/>
      <c r="H138" s="653"/>
      <c r="I138" s="653"/>
      <c r="J138" s="653"/>
      <c r="K138" s="654"/>
      <c r="L138" s="653"/>
      <c r="M138" s="653"/>
      <c r="N138" s="653"/>
      <c r="O138" s="653"/>
      <c r="P138" s="653"/>
      <c r="Q138" s="653">
        <f t="shared" si="13"/>
        <v>146785</v>
      </c>
      <c r="R138" s="653"/>
      <c r="S138" s="653"/>
      <c r="T138" s="653"/>
      <c r="U138" s="653"/>
      <c r="V138" s="653"/>
      <c r="W138" s="653"/>
      <c r="X138" s="653"/>
      <c r="Y138" s="653"/>
      <c r="Z138" s="653"/>
      <c r="AA138" s="653"/>
      <c r="AB138" s="653"/>
      <c r="AC138" s="653"/>
      <c r="AD138" s="653"/>
      <c r="AE138" s="653"/>
      <c r="AF138" s="653"/>
      <c r="AG138" s="653"/>
      <c r="AH138" s="655">
        <f t="shared" si="14"/>
        <v>0</v>
      </c>
    </row>
    <row r="139" spans="1:34" s="178" customFormat="1" ht="23.1" customHeight="1" x14ac:dyDescent="0.2">
      <c r="A139" s="651" t="s">
        <v>1170</v>
      </c>
      <c r="B139" s="1161" t="s">
        <v>1171</v>
      </c>
      <c r="C139" s="653">
        <v>39556</v>
      </c>
      <c r="D139" s="653">
        <v>6169</v>
      </c>
      <c r="E139" s="653">
        <v>106823</v>
      </c>
      <c r="F139" s="653"/>
      <c r="G139" s="653"/>
      <c r="H139" s="653"/>
      <c r="I139" s="653"/>
      <c r="J139" s="653"/>
      <c r="K139" s="654">
        <v>50</v>
      </c>
      <c r="L139" s="653"/>
      <c r="M139" s="653"/>
      <c r="N139" s="653"/>
      <c r="O139" s="653"/>
      <c r="P139" s="653"/>
      <c r="Q139" s="653">
        <f t="shared" si="13"/>
        <v>152598</v>
      </c>
      <c r="R139" s="653"/>
      <c r="S139" s="653"/>
      <c r="T139" s="653"/>
      <c r="U139" s="653"/>
      <c r="V139" s="653"/>
      <c r="W139" s="653">
        <v>35267</v>
      </c>
      <c r="X139" s="653"/>
      <c r="Y139" s="653"/>
      <c r="Z139" s="653"/>
      <c r="AA139" s="653"/>
      <c r="AB139" s="653"/>
      <c r="AC139" s="653"/>
      <c r="AD139" s="653"/>
      <c r="AE139" s="653"/>
      <c r="AF139" s="653"/>
      <c r="AG139" s="653"/>
      <c r="AH139" s="655">
        <f t="shared" si="14"/>
        <v>35267</v>
      </c>
    </row>
    <row r="140" spans="1:34" s="178" customFormat="1" ht="23.1" customHeight="1" x14ac:dyDescent="0.2">
      <c r="A140" s="651" t="s">
        <v>1172</v>
      </c>
      <c r="B140" s="1161" t="s">
        <v>1173</v>
      </c>
      <c r="C140" s="653">
        <v>156340</v>
      </c>
      <c r="D140" s="653">
        <v>27020</v>
      </c>
      <c r="E140" s="653">
        <v>20810</v>
      </c>
      <c r="F140" s="653"/>
      <c r="G140" s="653"/>
      <c r="H140" s="653"/>
      <c r="I140" s="653"/>
      <c r="J140" s="653"/>
      <c r="K140" s="654">
        <v>500</v>
      </c>
      <c r="L140" s="653"/>
      <c r="M140" s="653"/>
      <c r="N140" s="653"/>
      <c r="O140" s="653"/>
      <c r="P140" s="653"/>
      <c r="Q140" s="653">
        <f t="shared" si="13"/>
        <v>204670</v>
      </c>
      <c r="R140" s="653"/>
      <c r="S140" s="653"/>
      <c r="T140" s="653"/>
      <c r="U140" s="653"/>
      <c r="V140" s="653"/>
      <c r="W140" s="653">
        <v>17001</v>
      </c>
      <c r="X140" s="653"/>
      <c r="Y140" s="653"/>
      <c r="Z140" s="653"/>
      <c r="AA140" s="653"/>
      <c r="AB140" s="653"/>
      <c r="AC140" s="653"/>
      <c r="AD140" s="653"/>
      <c r="AE140" s="653"/>
      <c r="AF140" s="653"/>
      <c r="AG140" s="653"/>
      <c r="AH140" s="655">
        <f t="shared" si="14"/>
        <v>17001</v>
      </c>
    </row>
    <row r="141" spans="1:34" s="178" customFormat="1" ht="23.1" customHeight="1" x14ac:dyDescent="0.2">
      <c r="A141" s="651" t="s">
        <v>1215</v>
      </c>
      <c r="B141" s="1161" t="s">
        <v>1216</v>
      </c>
      <c r="C141" s="653">
        <v>6416</v>
      </c>
      <c r="D141" s="653">
        <v>1007</v>
      </c>
      <c r="E141" s="653">
        <v>3938</v>
      </c>
      <c r="F141" s="653"/>
      <c r="G141" s="653"/>
      <c r="H141" s="653"/>
      <c r="I141" s="653"/>
      <c r="J141" s="653"/>
      <c r="K141" s="654">
        <v>50</v>
      </c>
      <c r="L141" s="653"/>
      <c r="M141" s="653"/>
      <c r="N141" s="653"/>
      <c r="O141" s="653"/>
      <c r="P141" s="653"/>
      <c r="Q141" s="653">
        <f t="shared" si="13"/>
        <v>11411</v>
      </c>
      <c r="R141" s="653"/>
      <c r="S141" s="653"/>
      <c r="T141" s="653"/>
      <c r="U141" s="653"/>
      <c r="V141" s="653"/>
      <c r="W141" s="653">
        <v>1983</v>
      </c>
      <c r="X141" s="653"/>
      <c r="Y141" s="653"/>
      <c r="Z141" s="653"/>
      <c r="AA141" s="653"/>
      <c r="AB141" s="653"/>
      <c r="AC141" s="653"/>
      <c r="AD141" s="653"/>
      <c r="AE141" s="653"/>
      <c r="AF141" s="653"/>
      <c r="AG141" s="653"/>
      <c r="AH141" s="655">
        <f t="shared" si="14"/>
        <v>1983</v>
      </c>
    </row>
    <row r="142" spans="1:34" s="178" customFormat="1" ht="18" customHeight="1" thickBot="1" x14ac:dyDescent="0.25">
      <c r="A142" s="651"/>
      <c r="B142" s="1162"/>
      <c r="C142" s="1163"/>
      <c r="D142" s="653"/>
      <c r="E142" s="653"/>
      <c r="F142" s="653"/>
      <c r="G142" s="653"/>
      <c r="H142" s="653"/>
      <c r="I142" s="653"/>
      <c r="J142" s="653"/>
      <c r="K142" s="654"/>
      <c r="L142" s="653"/>
      <c r="M142" s="653"/>
      <c r="N142" s="653"/>
      <c r="O142" s="653"/>
      <c r="P142" s="653"/>
      <c r="Q142" s="653"/>
      <c r="R142" s="653"/>
      <c r="S142" s="653"/>
      <c r="T142" s="653"/>
      <c r="U142" s="653"/>
      <c r="V142" s="653"/>
      <c r="W142" s="653"/>
      <c r="X142" s="653"/>
      <c r="Y142" s="653"/>
      <c r="Z142" s="653"/>
      <c r="AA142" s="653"/>
      <c r="AB142" s="653"/>
      <c r="AC142" s="653"/>
      <c r="AD142" s="653"/>
      <c r="AE142" s="653"/>
      <c r="AF142" s="653"/>
      <c r="AG142" s="653"/>
      <c r="AH142" s="655"/>
    </row>
    <row r="143" spans="1:34" s="178" customFormat="1" ht="30.95" customHeight="1" thickBot="1" x14ac:dyDescent="0.25">
      <c r="A143" s="324" t="s">
        <v>722</v>
      </c>
      <c r="B143" s="562" t="s">
        <v>680</v>
      </c>
      <c r="C143" s="328">
        <f t="shared" ref="C143:P143" si="15">SUM(C122:C142)</f>
        <v>3526783</v>
      </c>
      <c r="D143" s="328">
        <f t="shared" si="15"/>
        <v>615790</v>
      </c>
      <c r="E143" s="328">
        <f t="shared" si="15"/>
        <v>660827</v>
      </c>
      <c r="F143" s="328">
        <f t="shared" si="15"/>
        <v>0</v>
      </c>
      <c r="G143" s="328">
        <f t="shared" si="15"/>
        <v>0</v>
      </c>
      <c r="H143" s="328">
        <f t="shared" si="15"/>
        <v>0</v>
      </c>
      <c r="I143" s="328">
        <f t="shared" si="15"/>
        <v>0</v>
      </c>
      <c r="J143" s="328">
        <f t="shared" si="15"/>
        <v>0</v>
      </c>
      <c r="K143" s="328">
        <f t="shared" si="15"/>
        <v>39036</v>
      </c>
      <c r="L143" s="328">
        <f t="shared" si="15"/>
        <v>0</v>
      </c>
      <c r="M143" s="328">
        <f t="shared" si="15"/>
        <v>0</v>
      </c>
      <c r="N143" s="328">
        <f t="shared" si="15"/>
        <v>0</v>
      </c>
      <c r="O143" s="328">
        <f t="shared" si="15"/>
        <v>0</v>
      </c>
      <c r="P143" s="328">
        <f t="shared" si="15"/>
        <v>0</v>
      </c>
      <c r="Q143" s="328">
        <f>SUM(Q122:Q142)</f>
        <v>4842436</v>
      </c>
      <c r="R143" s="328"/>
      <c r="S143" s="328">
        <f t="shared" ref="S143:AH143" si="16">SUM(S122:S142)</f>
        <v>0</v>
      </c>
      <c r="T143" s="328">
        <f t="shared" si="16"/>
        <v>0</v>
      </c>
      <c r="U143" s="328">
        <f t="shared" si="16"/>
        <v>0</v>
      </c>
      <c r="V143" s="328">
        <f t="shared" si="16"/>
        <v>0</v>
      </c>
      <c r="W143" s="328">
        <f t="shared" si="16"/>
        <v>127695</v>
      </c>
      <c r="X143" s="328">
        <f t="shared" si="16"/>
        <v>0</v>
      </c>
      <c r="Y143" s="328">
        <f t="shared" si="16"/>
        <v>0</v>
      </c>
      <c r="Z143" s="328">
        <f t="shared" si="16"/>
        <v>0</v>
      </c>
      <c r="AA143" s="328">
        <f t="shared" si="16"/>
        <v>0</v>
      </c>
      <c r="AB143" s="328">
        <f t="shared" si="16"/>
        <v>0</v>
      </c>
      <c r="AC143" s="328">
        <f t="shared" si="16"/>
        <v>0</v>
      </c>
      <c r="AD143" s="328">
        <f t="shared" si="16"/>
        <v>0</v>
      </c>
      <c r="AE143" s="328">
        <f t="shared" si="16"/>
        <v>0</v>
      </c>
      <c r="AF143" s="328">
        <f t="shared" si="16"/>
        <v>0</v>
      </c>
      <c r="AG143" s="328">
        <f t="shared" si="16"/>
        <v>0</v>
      </c>
      <c r="AH143" s="648">
        <f t="shared" si="16"/>
        <v>127695</v>
      </c>
    </row>
    <row r="144" spans="1:34" s="178" customFormat="1" ht="15.75" customHeight="1" thickBot="1" x14ac:dyDescent="0.25">
      <c r="A144" s="324"/>
      <c r="B144" s="647" t="s">
        <v>1181</v>
      </c>
      <c r="C144" s="328" t="e">
        <f>#REF!</f>
        <v>#REF!</v>
      </c>
      <c r="D144" s="328" t="e">
        <f>#REF!</f>
        <v>#REF!</v>
      </c>
      <c r="E144" s="328" t="e">
        <f>#REF!</f>
        <v>#REF!</v>
      </c>
      <c r="F144" s="328" t="e">
        <f>#REF!</f>
        <v>#REF!</v>
      </c>
      <c r="G144" s="328" t="e">
        <f>#REF!</f>
        <v>#REF!</v>
      </c>
      <c r="H144" s="328" t="e">
        <f>#REF!</f>
        <v>#REF!</v>
      </c>
      <c r="I144" s="328" t="e">
        <f>#REF!</f>
        <v>#REF!</v>
      </c>
      <c r="J144" s="328" t="e">
        <f>#REF!</f>
        <v>#REF!</v>
      </c>
      <c r="K144" s="328" t="e">
        <f>#REF!</f>
        <v>#REF!</v>
      </c>
      <c r="L144" s="328" t="e">
        <f>#REF!</f>
        <v>#REF!</v>
      </c>
      <c r="M144" s="328" t="e">
        <f>#REF!</f>
        <v>#REF!</v>
      </c>
      <c r="N144" s="328" t="e">
        <f>#REF!</f>
        <v>#REF!</v>
      </c>
      <c r="O144" s="328" t="e">
        <f>#REF!</f>
        <v>#REF!</v>
      </c>
      <c r="P144" s="328" t="e">
        <f>#REF!</f>
        <v>#REF!</v>
      </c>
      <c r="Q144" s="328" t="e">
        <f>SUM(C144:O144)</f>
        <v>#REF!</v>
      </c>
      <c r="R144" s="328"/>
      <c r="S144" s="328" t="e">
        <f>#REF!</f>
        <v>#REF!</v>
      </c>
      <c r="T144" s="328" t="e">
        <f>#REF!</f>
        <v>#REF!</v>
      </c>
      <c r="U144" s="328" t="e">
        <f>#REF!</f>
        <v>#REF!</v>
      </c>
      <c r="V144" s="328" t="e">
        <f>#REF!</f>
        <v>#REF!</v>
      </c>
      <c r="W144" s="328" t="e">
        <f>#REF!</f>
        <v>#REF!</v>
      </c>
      <c r="X144" s="328" t="e">
        <f>#REF!</f>
        <v>#REF!</v>
      </c>
      <c r="Y144" s="328" t="e">
        <f>#REF!</f>
        <v>#REF!</v>
      </c>
      <c r="Z144" s="328" t="e">
        <f>#REF!</f>
        <v>#REF!</v>
      </c>
      <c r="AA144" s="328" t="e">
        <f>#REF!</f>
        <v>#REF!</v>
      </c>
      <c r="AB144" s="328" t="e">
        <f>#REF!</f>
        <v>#REF!</v>
      </c>
      <c r="AC144" s="328" t="e">
        <f>#REF!</f>
        <v>#REF!</v>
      </c>
      <c r="AD144" s="328" t="e">
        <f>#REF!</f>
        <v>#REF!</v>
      </c>
      <c r="AE144" s="328" t="e">
        <f>#REF!</f>
        <v>#REF!</v>
      </c>
      <c r="AF144" s="328" t="e">
        <f>#REF!</f>
        <v>#REF!</v>
      </c>
      <c r="AG144" s="328" t="e">
        <f>#REF!</f>
        <v>#REF!</v>
      </c>
      <c r="AH144" s="648" t="e">
        <f>SUM(S144:AG144)</f>
        <v>#REF!</v>
      </c>
    </row>
    <row r="145" spans="1:34" s="178" customFormat="1" ht="13.5" customHeight="1" x14ac:dyDescent="0.2">
      <c r="A145" s="651"/>
      <c r="B145" s="773" t="s">
        <v>1290</v>
      </c>
      <c r="C145" s="653" t="e">
        <f>C143-C144</f>
        <v>#REF!</v>
      </c>
      <c r="D145" s="653" t="e">
        <f t="shared" ref="D145:K145" si="17">D143-D144</f>
        <v>#REF!</v>
      </c>
      <c r="E145" s="653" t="e">
        <f t="shared" si="17"/>
        <v>#REF!</v>
      </c>
      <c r="F145" s="653" t="e">
        <f t="shared" si="17"/>
        <v>#REF!</v>
      </c>
      <c r="G145" s="653" t="e">
        <f t="shared" si="17"/>
        <v>#REF!</v>
      </c>
      <c r="H145" s="653" t="e">
        <f t="shared" si="17"/>
        <v>#REF!</v>
      </c>
      <c r="I145" s="653" t="e">
        <f t="shared" si="17"/>
        <v>#REF!</v>
      </c>
      <c r="J145" s="653" t="e">
        <f t="shared" si="17"/>
        <v>#REF!</v>
      </c>
      <c r="K145" s="653" t="e">
        <f t="shared" si="17"/>
        <v>#REF!</v>
      </c>
      <c r="L145" s="653" t="e">
        <f t="shared" ref="L145:Q145" si="18">L143-L144</f>
        <v>#REF!</v>
      </c>
      <c r="M145" s="653" t="e">
        <f t="shared" si="18"/>
        <v>#REF!</v>
      </c>
      <c r="N145" s="653" t="e">
        <f t="shared" si="18"/>
        <v>#REF!</v>
      </c>
      <c r="O145" s="653" t="e">
        <f t="shared" si="18"/>
        <v>#REF!</v>
      </c>
      <c r="P145" s="653" t="e">
        <f t="shared" si="18"/>
        <v>#REF!</v>
      </c>
      <c r="Q145" s="653" t="e">
        <f t="shared" si="18"/>
        <v>#REF!</v>
      </c>
      <c r="R145" s="653"/>
      <c r="S145" s="653" t="e">
        <f t="shared" ref="S145:AH145" si="19">S143-S144</f>
        <v>#REF!</v>
      </c>
      <c r="T145" s="653" t="e">
        <f t="shared" si="19"/>
        <v>#REF!</v>
      </c>
      <c r="U145" s="653" t="e">
        <f t="shared" si="19"/>
        <v>#REF!</v>
      </c>
      <c r="V145" s="653" t="e">
        <f t="shared" si="19"/>
        <v>#REF!</v>
      </c>
      <c r="W145" s="653" t="e">
        <f t="shared" si="19"/>
        <v>#REF!</v>
      </c>
      <c r="X145" s="653" t="e">
        <f t="shared" si="19"/>
        <v>#REF!</v>
      </c>
      <c r="Y145" s="653" t="e">
        <f t="shared" si="19"/>
        <v>#REF!</v>
      </c>
      <c r="Z145" s="653" t="e">
        <f t="shared" si="19"/>
        <v>#REF!</v>
      </c>
      <c r="AA145" s="653" t="e">
        <f t="shared" si="19"/>
        <v>#REF!</v>
      </c>
      <c r="AB145" s="653" t="e">
        <f t="shared" si="19"/>
        <v>#REF!</v>
      </c>
      <c r="AC145" s="653" t="e">
        <f t="shared" si="19"/>
        <v>#REF!</v>
      </c>
      <c r="AD145" s="653" t="e">
        <f t="shared" si="19"/>
        <v>#REF!</v>
      </c>
      <c r="AE145" s="653" t="e">
        <f t="shared" si="19"/>
        <v>#REF!</v>
      </c>
      <c r="AF145" s="653" t="e">
        <f t="shared" si="19"/>
        <v>#REF!</v>
      </c>
      <c r="AG145" s="653" t="e">
        <f t="shared" si="19"/>
        <v>#REF!</v>
      </c>
      <c r="AH145" s="655" t="e">
        <f t="shared" si="19"/>
        <v>#REF!</v>
      </c>
    </row>
    <row r="146" spans="1:34" s="178" customFormat="1" ht="18" customHeight="1" x14ac:dyDescent="0.2">
      <c r="A146" s="651"/>
      <c r="B146" s="657"/>
      <c r="C146" s="653"/>
      <c r="D146" s="653"/>
      <c r="E146" s="653"/>
      <c r="F146" s="653"/>
      <c r="G146" s="653"/>
      <c r="H146" s="653"/>
      <c r="I146" s="653"/>
      <c r="J146" s="653"/>
      <c r="K146" s="654"/>
      <c r="L146" s="653"/>
      <c r="M146" s="653"/>
      <c r="N146" s="653"/>
      <c r="O146" s="653"/>
      <c r="P146" s="653"/>
      <c r="Q146" s="653"/>
      <c r="R146" s="653"/>
      <c r="S146" s="653"/>
      <c r="T146" s="653"/>
      <c r="U146" s="653"/>
      <c r="V146" s="653"/>
      <c r="W146" s="653"/>
      <c r="X146" s="653"/>
      <c r="Y146" s="653"/>
      <c r="Z146" s="653"/>
      <c r="AA146" s="653"/>
      <c r="AB146" s="653"/>
      <c r="AC146" s="653"/>
      <c r="AD146" s="653"/>
      <c r="AE146" s="653"/>
      <c r="AF146" s="653"/>
      <c r="AG146" s="653"/>
      <c r="AH146" s="655"/>
    </row>
    <row r="147" spans="1:34" s="178" customFormat="1" ht="23.1" customHeight="1" x14ac:dyDescent="0.2">
      <c r="A147" s="850" t="s">
        <v>785</v>
      </c>
      <c r="B147" s="657" t="s">
        <v>1675</v>
      </c>
      <c r="C147" s="653"/>
      <c r="D147" s="653"/>
      <c r="E147" s="653">
        <v>42000</v>
      </c>
      <c r="F147" s="653"/>
      <c r="G147" s="653"/>
      <c r="H147" s="653"/>
      <c r="I147" s="653"/>
      <c r="J147" s="653"/>
      <c r="K147" s="654"/>
      <c r="L147" s="653"/>
      <c r="M147" s="653"/>
      <c r="N147" s="653"/>
      <c r="O147" s="653"/>
      <c r="P147" s="653"/>
      <c r="Q147" s="653">
        <f t="shared" ref="Q147:Q155" si="20">SUM(C147:O147)</f>
        <v>42000</v>
      </c>
      <c r="R147" s="653"/>
      <c r="S147" s="653"/>
      <c r="T147" s="653"/>
      <c r="U147" s="653"/>
      <c r="V147" s="653"/>
      <c r="W147" s="653">
        <v>42000</v>
      </c>
      <c r="X147" s="653"/>
      <c r="Y147" s="653"/>
      <c r="Z147" s="653"/>
      <c r="AA147" s="653"/>
      <c r="AB147" s="653"/>
      <c r="AC147" s="653"/>
      <c r="AD147" s="653"/>
      <c r="AE147" s="653"/>
      <c r="AF147" s="653"/>
      <c r="AG147" s="653"/>
      <c r="AH147" s="655">
        <f t="shared" ref="AH147:AH155" si="21">SUM(S147:AG147)</f>
        <v>42000</v>
      </c>
    </row>
    <row r="148" spans="1:34" s="178" customFormat="1" ht="23.1" customHeight="1" x14ac:dyDescent="0.2">
      <c r="A148" s="651" t="s">
        <v>1191</v>
      </c>
      <c r="B148" s="657" t="s">
        <v>1192</v>
      </c>
      <c r="C148" s="653">
        <v>1420913</v>
      </c>
      <c r="D148" s="653">
        <v>184529</v>
      </c>
      <c r="E148" s="653">
        <v>184300</v>
      </c>
      <c r="F148" s="653"/>
      <c r="G148" s="653"/>
      <c r="H148" s="653"/>
      <c r="I148" s="653"/>
      <c r="J148" s="653"/>
      <c r="K148" s="654">
        <v>6000</v>
      </c>
      <c r="L148" s="653"/>
      <c r="M148" s="653"/>
      <c r="N148" s="653"/>
      <c r="O148" s="653"/>
      <c r="P148" s="653"/>
      <c r="Q148" s="653">
        <f t="shared" si="20"/>
        <v>1795742</v>
      </c>
      <c r="R148" s="653"/>
      <c r="S148" s="653"/>
      <c r="T148" s="653"/>
      <c r="U148" s="653">
        <v>1452774</v>
      </c>
      <c r="V148" s="653"/>
      <c r="W148" s="653">
        <v>2000</v>
      </c>
      <c r="X148" s="653"/>
      <c r="Y148" s="653"/>
      <c r="Z148" s="653"/>
      <c r="AA148" s="653"/>
      <c r="AB148" s="653"/>
      <c r="AC148" s="653"/>
      <c r="AD148" s="653"/>
      <c r="AE148" s="653"/>
      <c r="AF148" s="653"/>
      <c r="AG148" s="653"/>
      <c r="AH148" s="655">
        <f t="shared" si="21"/>
        <v>1454774</v>
      </c>
    </row>
    <row r="149" spans="1:34" s="178" customFormat="1" ht="23.1" customHeight="1" x14ac:dyDescent="0.2">
      <c r="A149" s="651" t="s">
        <v>1193</v>
      </c>
      <c r="B149" s="657" t="s">
        <v>1194</v>
      </c>
      <c r="C149" s="653">
        <v>130142</v>
      </c>
      <c r="D149" s="653">
        <v>20172</v>
      </c>
      <c r="E149" s="653">
        <v>971</v>
      </c>
      <c r="F149" s="653"/>
      <c r="G149" s="653"/>
      <c r="H149" s="653"/>
      <c r="I149" s="653"/>
      <c r="J149" s="653"/>
      <c r="K149" s="654"/>
      <c r="L149" s="653"/>
      <c r="M149" s="653"/>
      <c r="N149" s="653"/>
      <c r="O149" s="653"/>
      <c r="P149" s="653"/>
      <c r="Q149" s="653">
        <f t="shared" si="20"/>
        <v>151285</v>
      </c>
      <c r="R149" s="653"/>
      <c r="S149" s="653"/>
      <c r="T149" s="653"/>
      <c r="U149" s="653">
        <v>140315</v>
      </c>
      <c r="V149" s="653"/>
      <c r="W149" s="653">
        <v>9000</v>
      </c>
      <c r="X149" s="653"/>
      <c r="Y149" s="653"/>
      <c r="Z149" s="653"/>
      <c r="AA149" s="653"/>
      <c r="AB149" s="653"/>
      <c r="AC149" s="653"/>
      <c r="AD149" s="653"/>
      <c r="AE149" s="653"/>
      <c r="AF149" s="653"/>
      <c r="AG149" s="653"/>
      <c r="AH149" s="655">
        <f t="shared" si="21"/>
        <v>149315</v>
      </c>
    </row>
    <row r="150" spans="1:34" s="178" customFormat="1" ht="23.1" customHeight="1" x14ac:dyDescent="0.2">
      <c r="A150" s="651" t="s">
        <v>1195</v>
      </c>
      <c r="B150" s="657" t="s">
        <v>1196</v>
      </c>
      <c r="C150" s="653">
        <v>214605</v>
      </c>
      <c r="D150" s="653">
        <v>33264</v>
      </c>
      <c r="E150" s="653">
        <v>4000</v>
      </c>
      <c r="F150" s="653"/>
      <c r="G150" s="653"/>
      <c r="H150" s="653"/>
      <c r="I150" s="653"/>
      <c r="J150" s="653"/>
      <c r="K150" s="654"/>
      <c r="L150" s="653"/>
      <c r="M150" s="653"/>
      <c r="N150" s="653"/>
      <c r="O150" s="653"/>
      <c r="P150" s="653"/>
      <c r="Q150" s="653">
        <f t="shared" si="20"/>
        <v>251869</v>
      </c>
      <c r="R150" s="653"/>
      <c r="S150" s="653"/>
      <c r="T150" s="653"/>
      <c r="U150" s="653">
        <v>231379</v>
      </c>
      <c r="V150" s="653"/>
      <c r="W150" s="653"/>
      <c r="X150" s="653"/>
      <c r="Y150" s="653"/>
      <c r="Z150" s="653"/>
      <c r="AA150" s="653"/>
      <c r="AB150" s="653"/>
      <c r="AC150" s="653"/>
      <c r="AD150" s="653"/>
      <c r="AE150" s="653"/>
      <c r="AF150" s="653"/>
      <c r="AG150" s="653"/>
      <c r="AH150" s="655">
        <f t="shared" si="21"/>
        <v>231379</v>
      </c>
    </row>
    <row r="151" spans="1:34" s="178" customFormat="1" ht="23.1" customHeight="1" x14ac:dyDescent="0.2">
      <c r="A151" s="651" t="s">
        <v>1197</v>
      </c>
      <c r="B151" s="657" t="s">
        <v>1198</v>
      </c>
      <c r="C151" s="653">
        <v>46895</v>
      </c>
      <c r="D151" s="653">
        <v>7269</v>
      </c>
      <c r="E151" s="653">
        <v>2100</v>
      </c>
      <c r="F151" s="653"/>
      <c r="G151" s="653"/>
      <c r="H151" s="653"/>
      <c r="I151" s="653"/>
      <c r="J151" s="653"/>
      <c r="K151" s="654"/>
      <c r="L151" s="653"/>
      <c r="M151" s="653"/>
      <c r="N151" s="653"/>
      <c r="O151" s="653"/>
      <c r="P151" s="653"/>
      <c r="Q151" s="653">
        <f t="shared" si="20"/>
        <v>56264</v>
      </c>
      <c r="R151" s="653"/>
      <c r="S151" s="653"/>
      <c r="T151" s="653"/>
      <c r="U151" s="653">
        <v>50560</v>
      </c>
      <c r="V151" s="653"/>
      <c r="W151" s="653"/>
      <c r="X151" s="653"/>
      <c r="Y151" s="653"/>
      <c r="Z151" s="653"/>
      <c r="AA151" s="653"/>
      <c r="AB151" s="653"/>
      <c r="AC151" s="653"/>
      <c r="AD151" s="653"/>
      <c r="AE151" s="653"/>
      <c r="AF151" s="653"/>
      <c r="AG151" s="653"/>
      <c r="AH151" s="655">
        <f t="shared" si="21"/>
        <v>50560</v>
      </c>
    </row>
    <row r="152" spans="1:34" s="178" customFormat="1" ht="23.1" customHeight="1" x14ac:dyDescent="0.2">
      <c r="A152" s="651" t="s">
        <v>1199</v>
      </c>
      <c r="B152" s="657" t="s">
        <v>1200</v>
      </c>
      <c r="C152" s="653">
        <v>123044</v>
      </c>
      <c r="D152" s="653">
        <v>19072</v>
      </c>
      <c r="E152" s="653">
        <v>108426</v>
      </c>
      <c r="F152" s="653"/>
      <c r="G152" s="653"/>
      <c r="H152" s="653"/>
      <c r="I152" s="653"/>
      <c r="J152" s="653"/>
      <c r="K152" s="654"/>
      <c r="L152" s="653"/>
      <c r="M152" s="653"/>
      <c r="N152" s="653"/>
      <c r="O152" s="653"/>
      <c r="P152" s="653"/>
      <c r="Q152" s="653">
        <f t="shared" si="20"/>
        <v>250542</v>
      </c>
      <c r="R152" s="653"/>
      <c r="S152" s="653"/>
      <c r="T152" s="653"/>
      <c r="U152" s="653">
        <v>208134</v>
      </c>
      <c r="V152" s="653"/>
      <c r="W152" s="653">
        <v>7500</v>
      </c>
      <c r="X152" s="653"/>
      <c r="Y152" s="653"/>
      <c r="Z152" s="653"/>
      <c r="AA152" s="653"/>
      <c r="AB152" s="653"/>
      <c r="AC152" s="653"/>
      <c r="AD152" s="653"/>
      <c r="AE152" s="653"/>
      <c r="AF152" s="653"/>
      <c r="AG152" s="653"/>
      <c r="AH152" s="655">
        <f t="shared" si="21"/>
        <v>215634</v>
      </c>
    </row>
    <row r="153" spans="1:34" s="178" customFormat="1" ht="23.1" customHeight="1" x14ac:dyDescent="0.2">
      <c r="A153" s="651" t="s">
        <v>1201</v>
      </c>
      <c r="B153" s="657" t="s">
        <v>1202</v>
      </c>
      <c r="C153" s="653"/>
      <c r="D153" s="653"/>
      <c r="E153" s="653"/>
      <c r="F153" s="653"/>
      <c r="G153" s="653"/>
      <c r="H153" s="653"/>
      <c r="I153" s="653"/>
      <c r="J153" s="653"/>
      <c r="K153" s="654"/>
      <c r="L153" s="653"/>
      <c r="M153" s="653"/>
      <c r="N153" s="653"/>
      <c r="O153" s="653"/>
      <c r="P153" s="653"/>
      <c r="Q153" s="653">
        <f t="shared" si="20"/>
        <v>0</v>
      </c>
      <c r="R153" s="653"/>
      <c r="S153" s="653"/>
      <c r="T153" s="653"/>
      <c r="U153" s="653"/>
      <c r="V153" s="653"/>
      <c r="W153" s="653">
        <v>17300</v>
      </c>
      <c r="X153" s="653"/>
      <c r="Y153" s="653"/>
      <c r="Z153" s="653"/>
      <c r="AA153" s="653"/>
      <c r="AB153" s="653"/>
      <c r="AC153" s="653"/>
      <c r="AD153" s="653"/>
      <c r="AE153" s="653"/>
      <c r="AF153" s="653"/>
      <c r="AG153" s="653"/>
      <c r="AH153" s="655">
        <f t="shared" si="21"/>
        <v>17300</v>
      </c>
    </row>
    <row r="154" spans="1:34" s="178" customFormat="1" ht="23.1" customHeight="1" x14ac:dyDescent="0.2">
      <c r="A154" s="651" t="s">
        <v>1203</v>
      </c>
      <c r="B154" s="657" t="s">
        <v>1204</v>
      </c>
      <c r="C154" s="653">
        <v>374029</v>
      </c>
      <c r="D154" s="653">
        <v>57974</v>
      </c>
      <c r="E154" s="653">
        <v>4500</v>
      </c>
      <c r="F154" s="653"/>
      <c r="G154" s="653"/>
      <c r="H154" s="653"/>
      <c r="I154" s="653"/>
      <c r="J154" s="653"/>
      <c r="K154" s="654"/>
      <c r="L154" s="653"/>
      <c r="M154" s="653"/>
      <c r="N154" s="653"/>
      <c r="O154" s="653"/>
      <c r="P154" s="653"/>
      <c r="Q154" s="653">
        <f t="shared" si="20"/>
        <v>436503</v>
      </c>
      <c r="R154" s="653"/>
      <c r="S154" s="653"/>
      <c r="T154" s="653"/>
      <c r="U154" s="653">
        <v>403265</v>
      </c>
      <c r="V154" s="653"/>
      <c r="W154" s="653"/>
      <c r="X154" s="653"/>
      <c r="Y154" s="653"/>
      <c r="Z154" s="653"/>
      <c r="AA154" s="653"/>
      <c r="AB154" s="653"/>
      <c r="AC154" s="653"/>
      <c r="AD154" s="653"/>
      <c r="AE154" s="653"/>
      <c r="AF154" s="653"/>
      <c r="AG154" s="653"/>
      <c r="AH154" s="655">
        <f t="shared" si="21"/>
        <v>403265</v>
      </c>
    </row>
    <row r="155" spans="1:34" s="178" customFormat="1" ht="23.1" customHeight="1" x14ac:dyDescent="0.2">
      <c r="A155" s="651" t="s">
        <v>1205</v>
      </c>
      <c r="B155" s="657" t="s">
        <v>1206</v>
      </c>
      <c r="C155" s="653">
        <v>49050</v>
      </c>
      <c r="D155" s="653">
        <v>7603</v>
      </c>
      <c r="E155" s="653">
        <v>2500</v>
      </c>
      <c r="F155" s="653"/>
      <c r="G155" s="653"/>
      <c r="H155" s="653"/>
      <c r="I155" s="653"/>
      <c r="J155" s="653"/>
      <c r="K155" s="654"/>
      <c r="L155" s="653"/>
      <c r="M155" s="653"/>
      <c r="N155" s="653"/>
      <c r="O155" s="653"/>
      <c r="P155" s="653"/>
      <c r="Q155" s="653">
        <f t="shared" si="20"/>
        <v>59153</v>
      </c>
      <c r="R155" s="653"/>
      <c r="S155" s="653"/>
      <c r="T155" s="653"/>
      <c r="U155" s="653">
        <v>56617</v>
      </c>
      <c r="V155" s="653"/>
      <c r="W155" s="653"/>
      <c r="X155" s="653"/>
      <c r="Y155" s="653"/>
      <c r="Z155" s="653"/>
      <c r="AA155" s="653"/>
      <c r="AB155" s="653"/>
      <c r="AC155" s="653"/>
      <c r="AD155" s="653"/>
      <c r="AE155" s="653"/>
      <c r="AF155" s="653"/>
      <c r="AG155" s="653"/>
      <c r="AH155" s="655">
        <f t="shared" si="21"/>
        <v>56617</v>
      </c>
    </row>
    <row r="156" spans="1:34" s="178" customFormat="1" ht="18" customHeight="1" thickBot="1" x14ac:dyDescent="0.25">
      <c r="A156" s="651"/>
      <c r="B156" s="657"/>
      <c r="C156" s="653"/>
      <c r="D156" s="653"/>
      <c r="E156" s="653"/>
      <c r="F156" s="653"/>
      <c r="G156" s="653"/>
      <c r="H156" s="653"/>
      <c r="I156" s="653"/>
      <c r="J156" s="653"/>
      <c r="K156" s="654"/>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5"/>
    </row>
    <row r="157" spans="1:34" s="178" customFormat="1" ht="30.95" customHeight="1" thickBot="1" x14ac:dyDescent="0.25">
      <c r="A157" s="324" t="s">
        <v>723</v>
      </c>
      <c r="B157" s="327" t="s">
        <v>150</v>
      </c>
      <c r="C157" s="328">
        <f t="shared" ref="C157:Q157" si="22">SUM(C147:C156)</f>
        <v>2358678</v>
      </c>
      <c r="D157" s="328">
        <f t="shared" si="22"/>
        <v>329883</v>
      </c>
      <c r="E157" s="328">
        <f t="shared" si="22"/>
        <v>348797</v>
      </c>
      <c r="F157" s="328">
        <f t="shared" si="22"/>
        <v>0</v>
      </c>
      <c r="G157" s="328">
        <f t="shared" si="22"/>
        <v>0</v>
      </c>
      <c r="H157" s="328">
        <f t="shared" si="22"/>
        <v>0</v>
      </c>
      <c r="I157" s="328">
        <f t="shared" si="22"/>
        <v>0</v>
      </c>
      <c r="J157" s="328">
        <f t="shared" si="22"/>
        <v>0</v>
      </c>
      <c r="K157" s="328">
        <f t="shared" si="22"/>
        <v>6000</v>
      </c>
      <c r="L157" s="328">
        <f t="shared" si="22"/>
        <v>0</v>
      </c>
      <c r="M157" s="328">
        <f t="shared" si="22"/>
        <v>0</v>
      </c>
      <c r="N157" s="328">
        <f t="shared" si="22"/>
        <v>0</v>
      </c>
      <c r="O157" s="328">
        <f t="shared" si="22"/>
        <v>0</v>
      </c>
      <c r="P157" s="328">
        <f t="shared" si="22"/>
        <v>0</v>
      </c>
      <c r="Q157" s="328">
        <f t="shared" si="22"/>
        <v>3043358</v>
      </c>
      <c r="R157" s="328"/>
      <c r="S157" s="328">
        <f t="shared" ref="S157:AE157" si="23">SUM(S147:S156)</f>
        <v>0</v>
      </c>
      <c r="T157" s="328">
        <f t="shared" si="23"/>
        <v>0</v>
      </c>
      <c r="U157" s="328">
        <f t="shared" si="23"/>
        <v>2543044</v>
      </c>
      <c r="V157" s="328">
        <f t="shared" si="23"/>
        <v>0</v>
      </c>
      <c r="W157" s="328">
        <f t="shared" si="23"/>
        <v>77800</v>
      </c>
      <c r="X157" s="328">
        <f t="shared" si="23"/>
        <v>0</v>
      </c>
      <c r="Y157" s="328">
        <f t="shared" si="23"/>
        <v>0</v>
      </c>
      <c r="Z157" s="328">
        <f t="shared" si="23"/>
        <v>0</v>
      </c>
      <c r="AA157" s="328">
        <f t="shared" si="23"/>
        <v>0</v>
      </c>
      <c r="AB157" s="328">
        <f t="shared" si="23"/>
        <v>0</v>
      </c>
      <c r="AC157" s="328">
        <f t="shared" si="23"/>
        <v>0</v>
      </c>
      <c r="AD157" s="328">
        <f t="shared" si="23"/>
        <v>0</v>
      </c>
      <c r="AE157" s="328">
        <f t="shared" si="23"/>
        <v>0</v>
      </c>
      <c r="AF157" s="328">
        <f>SUM(AF148:AF156)</f>
        <v>0</v>
      </c>
      <c r="AG157" s="328">
        <f>SUM(AG148:AG156)</f>
        <v>0</v>
      </c>
      <c r="AH157" s="648">
        <f>SUM(AH147:AH156)</f>
        <v>2620844</v>
      </c>
    </row>
    <row r="158" spans="1:34" s="178" customFormat="1" ht="15" customHeight="1" thickBot="1" x14ac:dyDescent="0.25">
      <c r="A158" s="324"/>
      <c r="B158" s="647" t="s">
        <v>1181</v>
      </c>
      <c r="C158" s="328" t="e">
        <f>#REF!</f>
        <v>#REF!</v>
      </c>
      <c r="D158" s="328" t="e">
        <f>#REF!</f>
        <v>#REF!</v>
      </c>
      <c r="E158" s="328" t="e">
        <f>#REF!</f>
        <v>#REF!</v>
      </c>
      <c r="F158" s="328" t="e">
        <f>#REF!</f>
        <v>#REF!</v>
      </c>
      <c r="G158" s="328" t="e">
        <f>#REF!</f>
        <v>#REF!</v>
      </c>
      <c r="H158" s="328" t="e">
        <f>#REF!</f>
        <v>#REF!</v>
      </c>
      <c r="I158" s="328" t="e">
        <f>#REF!</f>
        <v>#REF!</v>
      </c>
      <c r="J158" s="328" t="e">
        <f>#REF!</f>
        <v>#REF!</v>
      </c>
      <c r="K158" s="328" t="e">
        <f>#REF!</f>
        <v>#REF!</v>
      </c>
      <c r="L158" s="328" t="e">
        <f>#REF!</f>
        <v>#REF!</v>
      </c>
      <c r="M158" s="328" t="e">
        <f>#REF!</f>
        <v>#REF!</v>
      </c>
      <c r="N158" s="328" t="e">
        <f>#REF!</f>
        <v>#REF!</v>
      </c>
      <c r="O158" s="328" t="e">
        <f>#REF!</f>
        <v>#REF!</v>
      </c>
      <c r="P158" s="328" t="e">
        <f>#REF!</f>
        <v>#REF!</v>
      </c>
      <c r="Q158" s="328" t="e">
        <f>SUM(C158:O158)</f>
        <v>#REF!</v>
      </c>
      <c r="R158" s="328"/>
      <c r="S158" s="328" t="e">
        <f>#REF!</f>
        <v>#REF!</v>
      </c>
      <c r="T158" s="328" t="e">
        <f>#REF!</f>
        <v>#REF!</v>
      </c>
      <c r="U158" s="328" t="e">
        <f>#REF!</f>
        <v>#REF!</v>
      </c>
      <c r="V158" s="328" t="e">
        <f>#REF!</f>
        <v>#REF!</v>
      </c>
      <c r="W158" s="328" t="e">
        <f>#REF!</f>
        <v>#REF!</v>
      </c>
      <c r="X158" s="328" t="e">
        <f>#REF!</f>
        <v>#REF!</v>
      </c>
      <c r="Y158" s="328" t="e">
        <f>#REF!</f>
        <v>#REF!</v>
      </c>
      <c r="Z158" s="328" t="e">
        <f>#REF!</f>
        <v>#REF!</v>
      </c>
      <c r="AA158" s="328" t="e">
        <f>#REF!</f>
        <v>#REF!</v>
      </c>
      <c r="AB158" s="328" t="e">
        <f>#REF!</f>
        <v>#REF!</v>
      </c>
      <c r="AC158" s="328" t="e">
        <f>#REF!</f>
        <v>#REF!</v>
      </c>
      <c r="AD158" s="328" t="e">
        <f>#REF!</f>
        <v>#REF!</v>
      </c>
      <c r="AE158" s="328" t="e">
        <f>#REF!</f>
        <v>#REF!</v>
      </c>
      <c r="AF158" s="328" t="e">
        <f>#REF!</f>
        <v>#REF!</v>
      </c>
      <c r="AG158" s="328" t="e">
        <f>#REF!</f>
        <v>#REF!</v>
      </c>
      <c r="AH158" s="648" t="e">
        <f>SUM(S158:AG158)</f>
        <v>#REF!</v>
      </c>
    </row>
    <row r="159" spans="1:34" s="161" customFormat="1" ht="30.95" customHeight="1" thickBot="1" x14ac:dyDescent="0.25">
      <c r="A159" s="324" t="s">
        <v>216</v>
      </c>
      <c r="B159" s="325" t="s">
        <v>724</v>
      </c>
      <c r="C159" s="326" t="e">
        <f t="shared" ref="C159:Q159" si="24">C95+C119+C143+C157</f>
        <v>#REF!</v>
      </c>
      <c r="D159" s="326" t="e">
        <f t="shared" si="24"/>
        <v>#REF!</v>
      </c>
      <c r="E159" s="326" t="e">
        <f t="shared" si="24"/>
        <v>#REF!</v>
      </c>
      <c r="F159" s="326" t="e">
        <f t="shared" si="24"/>
        <v>#REF!</v>
      </c>
      <c r="G159" s="326" t="e">
        <f t="shared" si="24"/>
        <v>#REF!</v>
      </c>
      <c r="H159" s="326" t="e">
        <f t="shared" si="24"/>
        <v>#REF!</v>
      </c>
      <c r="I159" s="326" t="e">
        <f t="shared" si="24"/>
        <v>#REF!</v>
      </c>
      <c r="J159" s="326" t="e">
        <f t="shared" si="24"/>
        <v>#REF!</v>
      </c>
      <c r="K159" s="326" t="e">
        <f t="shared" si="24"/>
        <v>#REF!</v>
      </c>
      <c r="L159" s="326" t="e">
        <f t="shared" si="24"/>
        <v>#REF!</v>
      </c>
      <c r="M159" s="326" t="e">
        <f t="shared" si="24"/>
        <v>#REF!</v>
      </c>
      <c r="N159" s="326">
        <f t="shared" si="24"/>
        <v>0</v>
      </c>
      <c r="O159" s="326" t="e">
        <f t="shared" si="24"/>
        <v>#REF!</v>
      </c>
      <c r="P159" s="326" t="e">
        <f t="shared" si="24"/>
        <v>#REF!</v>
      </c>
      <c r="Q159" s="326" t="e">
        <f t="shared" si="24"/>
        <v>#REF!</v>
      </c>
      <c r="R159" s="326"/>
      <c r="S159" s="326" t="e">
        <f t="shared" ref="S159:AH159" si="25">S95+S119+S143+S157</f>
        <v>#REF!</v>
      </c>
      <c r="T159" s="326">
        <f t="shared" si="25"/>
        <v>0</v>
      </c>
      <c r="U159" s="326" t="e">
        <f t="shared" si="25"/>
        <v>#REF!</v>
      </c>
      <c r="V159" s="326" t="e">
        <f t="shared" si="25"/>
        <v>#REF!</v>
      </c>
      <c r="W159" s="326" t="e">
        <f t="shared" si="25"/>
        <v>#REF!</v>
      </c>
      <c r="X159" s="326">
        <f t="shared" si="25"/>
        <v>0</v>
      </c>
      <c r="Y159" s="326">
        <f t="shared" si="25"/>
        <v>0</v>
      </c>
      <c r="Z159" s="326" t="e">
        <f t="shared" si="25"/>
        <v>#REF!</v>
      </c>
      <c r="AA159" s="326" t="e">
        <f t="shared" si="25"/>
        <v>#REF!</v>
      </c>
      <c r="AB159" s="326" t="e">
        <f t="shared" si="25"/>
        <v>#REF!</v>
      </c>
      <c r="AC159" s="326">
        <f t="shared" si="25"/>
        <v>0</v>
      </c>
      <c r="AD159" s="326" t="e">
        <f t="shared" si="25"/>
        <v>#REF!</v>
      </c>
      <c r="AE159" s="326" t="e">
        <f t="shared" si="25"/>
        <v>#REF!</v>
      </c>
      <c r="AF159" s="326">
        <f t="shared" si="25"/>
        <v>0</v>
      </c>
      <c r="AG159" s="326">
        <f t="shared" si="25"/>
        <v>0</v>
      </c>
      <c r="AH159" s="462" t="e">
        <f t="shared" si="25"/>
        <v>#REF!</v>
      </c>
    </row>
    <row r="160" spans="1:34" x14ac:dyDescent="0.2">
      <c r="A160" s="223"/>
      <c r="B160" s="210"/>
      <c r="C160" s="210"/>
      <c r="D160" s="210"/>
      <c r="E160" s="210"/>
      <c r="F160" s="210"/>
      <c r="G160" s="210"/>
      <c r="H160" s="210"/>
      <c r="I160" s="210"/>
      <c r="J160" s="210"/>
      <c r="K160" s="210"/>
      <c r="L160" s="210"/>
      <c r="M160" s="210"/>
      <c r="N160" s="210"/>
      <c r="O160" s="210"/>
      <c r="P160" s="210"/>
      <c r="Q160" s="224" t="e">
        <f>Q159-AH159</f>
        <v>#REF!</v>
      </c>
      <c r="R160" s="210"/>
      <c r="S160" s="210"/>
      <c r="T160" s="210"/>
      <c r="U160" s="210"/>
      <c r="V160" s="210"/>
      <c r="W160" s="210"/>
      <c r="X160" s="210"/>
      <c r="Y160" s="210"/>
      <c r="Z160" s="210"/>
      <c r="AA160" s="210"/>
      <c r="AB160" s="210"/>
      <c r="AC160" s="210"/>
      <c r="AD160" s="210"/>
      <c r="AE160" s="210"/>
      <c r="AF160" s="210"/>
    </row>
    <row r="161" spans="1:34" x14ac:dyDescent="0.2">
      <c r="A161" s="223"/>
      <c r="B161" s="210" t="s">
        <v>1293</v>
      </c>
      <c r="C161" s="224" t="e">
        <f>#REF!-C159</f>
        <v>#REF!</v>
      </c>
      <c r="D161" s="224" t="e">
        <f>#REF!-D159</f>
        <v>#REF!</v>
      </c>
      <c r="E161" s="224" t="e">
        <f>#REF!-E159</f>
        <v>#REF!</v>
      </c>
      <c r="F161" s="224" t="e">
        <f>#REF!-F159</f>
        <v>#REF!</v>
      </c>
      <c r="G161" s="224" t="e">
        <f>#REF!-G159</f>
        <v>#REF!</v>
      </c>
      <c r="H161" s="224" t="e">
        <f>#REF!-H159</f>
        <v>#REF!</v>
      </c>
      <c r="I161" s="224" t="e">
        <f>#REF!-I159</f>
        <v>#REF!</v>
      </c>
      <c r="J161" s="224" t="e">
        <f>#REF!-J159</f>
        <v>#REF!</v>
      </c>
      <c r="K161" s="224" t="e">
        <f>#REF!-K159</f>
        <v>#REF!</v>
      </c>
      <c r="L161" s="224" t="e">
        <f>#REF!-L159</f>
        <v>#REF!</v>
      </c>
      <c r="M161" s="224" t="e">
        <f>#REF!-M159</f>
        <v>#REF!</v>
      </c>
      <c r="N161" s="224" t="e">
        <f>#REF!-N159</f>
        <v>#REF!</v>
      </c>
      <c r="O161" s="224" t="e">
        <f>#REF!-O159</f>
        <v>#REF!</v>
      </c>
      <c r="P161" s="224"/>
      <c r="Q161" s="224" t="e">
        <f>#REF!-Q159</f>
        <v>#REF!</v>
      </c>
      <c r="R161" s="224"/>
      <c r="S161" s="224" t="e">
        <f>#REF!-S159</f>
        <v>#REF!</v>
      </c>
      <c r="T161" s="224" t="e">
        <f>#REF!-T159</f>
        <v>#REF!</v>
      </c>
      <c r="U161" s="224" t="e">
        <f>#REF!-U159</f>
        <v>#REF!</v>
      </c>
      <c r="V161" s="224" t="e">
        <f>#REF!-V159</f>
        <v>#REF!</v>
      </c>
      <c r="W161" s="224" t="e">
        <f>#REF!-W159</f>
        <v>#REF!</v>
      </c>
      <c r="X161" s="224" t="e">
        <f>#REF!-X159</f>
        <v>#REF!</v>
      </c>
      <c r="Y161" s="224" t="e">
        <f>#REF!-Y159</f>
        <v>#REF!</v>
      </c>
      <c r="Z161" s="224" t="e">
        <f>#REF!-Z159</f>
        <v>#REF!</v>
      </c>
      <c r="AA161" s="224" t="e">
        <f>#REF!-AA159</f>
        <v>#REF!</v>
      </c>
      <c r="AB161" s="224" t="e">
        <f>#REF!-AB159</f>
        <v>#REF!</v>
      </c>
      <c r="AC161" s="224" t="e">
        <f>#REF!-AC159</f>
        <v>#REF!</v>
      </c>
      <c r="AD161" s="224" t="e">
        <f>#REF!-AD159</f>
        <v>#REF!</v>
      </c>
      <c r="AE161" s="224" t="e">
        <f>#REF!-AE159</f>
        <v>#REF!</v>
      </c>
      <c r="AF161" s="224" t="e">
        <f>#REF!-AF159</f>
        <v>#REF!</v>
      </c>
      <c r="AG161" s="224" t="e">
        <f>#REF!-AG159</f>
        <v>#REF!</v>
      </c>
    </row>
    <row r="162" spans="1:34" x14ac:dyDescent="0.2">
      <c r="A162" s="452"/>
      <c r="B162" s="774" t="s">
        <v>1291</v>
      </c>
      <c r="C162" s="224" t="e">
        <f>#REF!-C95</f>
        <v>#REF!</v>
      </c>
      <c r="D162" s="224" t="e">
        <f>#REF!-D95</f>
        <v>#REF!</v>
      </c>
      <c r="E162" s="224" t="e">
        <f>#REF!-E95</f>
        <v>#REF!</v>
      </c>
      <c r="F162" s="224" t="e">
        <f>#REF!-F95</f>
        <v>#REF!</v>
      </c>
      <c r="G162" s="224" t="e">
        <f>#REF!-G95</f>
        <v>#REF!</v>
      </c>
      <c r="H162" s="224" t="e">
        <f>#REF!-H95</f>
        <v>#REF!</v>
      </c>
      <c r="I162" s="224" t="e">
        <f>#REF!-I95</f>
        <v>#REF!</v>
      </c>
      <c r="J162" s="224" t="e">
        <f>#REF!+#REF!+#REF!-J95</f>
        <v>#REF!</v>
      </c>
      <c r="K162" s="224" t="e">
        <f>#REF!-K95</f>
        <v>#REF!</v>
      </c>
      <c r="L162" s="224" t="e">
        <f>#REF!-L95</f>
        <v>#REF!</v>
      </c>
      <c r="M162" s="224" t="e">
        <f>#REF!-M95</f>
        <v>#REF!</v>
      </c>
      <c r="N162" s="224" t="e">
        <f>#REF!-N95</f>
        <v>#REF!</v>
      </c>
      <c r="O162" s="224" t="e">
        <f>#REF!-O95</f>
        <v>#REF!</v>
      </c>
      <c r="P162" s="224"/>
      <c r="Q162" s="224"/>
      <c r="R162" s="224"/>
      <c r="S162" s="224"/>
      <c r="T162" s="224"/>
      <c r="U162" s="224"/>
      <c r="V162" s="224"/>
      <c r="W162" s="224"/>
      <c r="X162" s="224"/>
      <c r="Y162" s="224"/>
      <c r="Z162" s="224"/>
      <c r="AA162" s="224"/>
      <c r="AB162" s="224"/>
      <c r="AC162" s="224"/>
      <c r="AD162" s="224"/>
      <c r="AE162" s="224"/>
      <c r="AF162" s="224"/>
      <c r="AG162" s="224"/>
    </row>
    <row r="163" spans="1:34" x14ac:dyDescent="0.2">
      <c r="A163" s="223"/>
      <c r="B163" s="774" t="s">
        <v>1292</v>
      </c>
      <c r="C163" s="224" t="e">
        <f>#REF!-C95</f>
        <v>#REF!</v>
      </c>
      <c r="D163" s="224" t="e">
        <f>#REF!-D95</f>
        <v>#REF!</v>
      </c>
      <c r="E163" s="224" t="e">
        <f>#REF!-E95</f>
        <v>#REF!</v>
      </c>
      <c r="F163" s="224" t="e">
        <f>#REF!-F95</f>
        <v>#REF!</v>
      </c>
      <c r="G163" s="224" t="e">
        <f>#REF!-G95</f>
        <v>#REF!</v>
      </c>
      <c r="H163" s="224" t="e">
        <f>#REF!-H95</f>
        <v>#REF!</v>
      </c>
      <c r="I163" s="224" t="e">
        <f>#REF!-I95</f>
        <v>#REF!</v>
      </c>
      <c r="J163" s="224" t="e">
        <f>#REF!+#REF!+#REF!-J95</f>
        <v>#REF!</v>
      </c>
      <c r="K163" s="224" t="e">
        <f>#REF!-K95</f>
        <v>#REF!</v>
      </c>
      <c r="L163" s="224" t="e">
        <f>#REF!-L95</f>
        <v>#REF!</v>
      </c>
      <c r="M163" s="224" t="e">
        <f>#REF!-M95</f>
        <v>#REF!</v>
      </c>
      <c r="N163" s="224" t="e">
        <f>#REF!-N95</f>
        <v>#REF!</v>
      </c>
      <c r="O163" s="224" t="e">
        <f>#REF!-O95</f>
        <v>#REF!</v>
      </c>
      <c r="P163" s="224"/>
      <c r="Q163" s="224"/>
      <c r="R163" s="210"/>
      <c r="S163" s="210"/>
      <c r="T163" s="210"/>
      <c r="U163" s="210"/>
      <c r="V163" s="210"/>
      <c r="W163" s="210"/>
      <c r="X163" s="210"/>
      <c r="Y163" s="210"/>
      <c r="Z163" s="210"/>
      <c r="AA163" s="210"/>
      <c r="AB163" s="210"/>
      <c r="AC163" s="210"/>
      <c r="AD163" s="210"/>
      <c r="AE163" s="210"/>
      <c r="AF163" s="210"/>
      <c r="AG163" s="210"/>
      <c r="AH163" s="210"/>
    </row>
    <row r="164" spans="1:34" x14ac:dyDescent="0.2">
      <c r="A164" s="223"/>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row>
    <row r="165" spans="1:34" x14ac:dyDescent="0.2">
      <c r="A165" s="223"/>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row>
    <row r="166" spans="1:34" x14ac:dyDescent="0.2">
      <c r="A166" s="223"/>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row>
    <row r="167" spans="1:34" x14ac:dyDescent="0.2">
      <c r="A167" s="223"/>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row>
    <row r="168" spans="1:34" x14ac:dyDescent="0.2">
      <c r="A168" s="223"/>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row>
    <row r="169" spans="1:34" x14ac:dyDescent="0.2">
      <c r="A169" s="223"/>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row>
    <row r="170" spans="1:34" x14ac:dyDescent="0.2">
      <c r="A170" s="223"/>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row>
    <row r="171" spans="1:34" x14ac:dyDescent="0.2">
      <c r="A171" s="223"/>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row>
    <row r="172" spans="1:34" x14ac:dyDescent="0.2">
      <c r="A172" s="223"/>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row>
    <row r="173" spans="1:34" x14ac:dyDescent="0.2">
      <c r="A173" s="223"/>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row>
    <row r="174" spans="1:34" x14ac:dyDescent="0.2">
      <c r="A174" s="223"/>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row>
    <row r="175" spans="1:34" x14ac:dyDescent="0.2">
      <c r="A175" s="223"/>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row>
    <row r="176" spans="1:34" x14ac:dyDescent="0.2">
      <c r="A176" s="223"/>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row>
    <row r="177" spans="1:34" x14ac:dyDescent="0.2">
      <c r="A177" s="223"/>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row>
    <row r="178" spans="1:34" x14ac:dyDescent="0.2">
      <c r="A178" s="223"/>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row>
    <row r="179" spans="1:34" x14ac:dyDescent="0.2">
      <c r="A179" s="223"/>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row>
    <row r="180" spans="1:34" x14ac:dyDescent="0.2">
      <c r="A180" s="223"/>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row>
    <row r="181" spans="1:34" x14ac:dyDescent="0.2">
      <c r="A181" s="223"/>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row>
    <row r="182" spans="1:34" x14ac:dyDescent="0.2">
      <c r="A182" s="223"/>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row>
    <row r="183" spans="1:34" x14ac:dyDescent="0.2">
      <c r="A183" s="223"/>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row>
    <row r="184" spans="1:34" x14ac:dyDescent="0.2">
      <c r="A184" s="223"/>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row>
    <row r="185" spans="1:34" x14ac:dyDescent="0.2">
      <c r="A185" s="223"/>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row>
    <row r="186" spans="1:34" x14ac:dyDescent="0.2">
      <c r="A186" s="223"/>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row>
    <row r="187" spans="1:34" x14ac:dyDescent="0.2">
      <c r="A187" s="223"/>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row>
    <row r="188" spans="1:34" x14ac:dyDescent="0.2">
      <c r="A188" s="223"/>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row>
    <row r="189" spans="1:34" x14ac:dyDescent="0.2">
      <c r="A189" s="223"/>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row>
    <row r="190" spans="1:34" x14ac:dyDescent="0.2">
      <c r="A190" s="223"/>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row>
    <row r="191" spans="1:34" x14ac:dyDescent="0.2">
      <c r="A191" s="223"/>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row>
    <row r="192" spans="1:34" x14ac:dyDescent="0.2">
      <c r="A192" s="223"/>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row>
    <row r="193" spans="1:34" x14ac:dyDescent="0.2">
      <c r="A193" s="223"/>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row>
    <row r="194" spans="1:34" x14ac:dyDescent="0.2">
      <c r="A194" s="223"/>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row>
    <row r="195" spans="1:34" x14ac:dyDescent="0.2">
      <c r="A195" s="223"/>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row>
    <row r="196" spans="1:34" x14ac:dyDescent="0.2">
      <c r="A196" s="223"/>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row>
    <row r="197" spans="1:34" x14ac:dyDescent="0.2">
      <c r="A197" s="223"/>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row>
    <row r="198" spans="1:34" x14ac:dyDescent="0.2">
      <c r="A198" s="223"/>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row>
    <row r="199" spans="1:34" x14ac:dyDescent="0.2">
      <c r="A199" s="223"/>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row>
    <row r="200" spans="1:34" x14ac:dyDescent="0.2">
      <c r="A200" s="223"/>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row>
    <row r="201" spans="1:34" x14ac:dyDescent="0.2">
      <c r="A201" s="223"/>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row>
    <row r="202" spans="1:34" x14ac:dyDescent="0.2">
      <c r="A202" s="223"/>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row>
    <row r="203" spans="1:34" x14ac:dyDescent="0.2">
      <c r="A203" s="223"/>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row>
    <row r="204" spans="1:34" x14ac:dyDescent="0.2">
      <c r="A204" s="223"/>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row>
    <row r="205" spans="1:34" x14ac:dyDescent="0.2">
      <c r="A205" s="223"/>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row>
    <row r="206" spans="1:34" x14ac:dyDescent="0.2">
      <c r="A206" s="223"/>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row>
    <row r="207" spans="1:34" x14ac:dyDescent="0.2">
      <c r="A207" s="223"/>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row>
    <row r="208" spans="1:34" x14ac:dyDescent="0.2">
      <c r="A208" s="223"/>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row>
    <row r="209" spans="1:34" x14ac:dyDescent="0.2">
      <c r="A209" s="223"/>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row>
    <row r="210" spans="1:34" x14ac:dyDescent="0.2">
      <c r="A210" s="223"/>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row>
    <row r="211" spans="1:34" x14ac:dyDescent="0.2">
      <c r="A211" s="223"/>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row>
    <row r="212" spans="1:34" x14ac:dyDescent="0.2">
      <c r="A212" s="223"/>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row>
    <row r="213" spans="1:34" x14ac:dyDescent="0.2">
      <c r="A213" s="223"/>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row>
    <row r="214" spans="1:34" x14ac:dyDescent="0.2">
      <c r="A214" s="223"/>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row>
    <row r="215" spans="1:34" x14ac:dyDescent="0.2">
      <c r="A215" s="223"/>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1:34" x14ac:dyDescent="0.2">
      <c r="A216" s="223"/>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1:34" x14ac:dyDescent="0.2">
      <c r="A217" s="223"/>
      <c r="B217" s="210"/>
      <c r="C217" s="210"/>
      <c r="D217" s="210"/>
      <c r="E217" s="210"/>
      <c r="F217" s="210"/>
      <c r="G217" s="210"/>
      <c r="H217" s="210"/>
      <c r="I217" s="210"/>
      <c r="J217" s="210"/>
      <c r="K217" s="210"/>
      <c r="L217" s="210"/>
      <c r="M217" s="210"/>
      <c r="N217" s="210"/>
      <c r="O217" s="210"/>
      <c r="P217" s="210"/>
      <c r="Q217" s="210"/>
    </row>
  </sheetData>
  <mergeCells count="6">
    <mergeCell ref="C8:O8"/>
    <mergeCell ref="S8:AG8"/>
    <mergeCell ref="A8:B9"/>
    <mergeCell ref="A4:AH4"/>
    <mergeCell ref="A5:AH5"/>
    <mergeCell ref="A6:AH6"/>
  </mergeCells>
  <printOptions horizontalCentered="1"/>
  <pageMargins left="0" right="0" top="0.9055118110236221" bottom="0.70866141732283472" header="0.15748031496062992" footer="0.15748031496062992"/>
  <pageSetup paperSize="8" scale="70" firstPageNumber="0" orientation="landscape" horizontalDpi="300" verticalDpi="300" r:id="rId1"/>
  <headerFooter alignWithMargins="0">
    <oddFooter>&amp;P. oldal</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Munkalapok</vt:lpstr>
      </vt:variant>
      <vt:variant>
        <vt:i4>26</vt:i4>
      </vt:variant>
      <vt:variant>
        <vt:lpstr>Névvel ellátott tartományok</vt:lpstr>
      </vt:variant>
      <vt:variant>
        <vt:i4>37</vt:i4>
      </vt:variant>
    </vt:vector>
  </HeadingPairs>
  <TitlesOfParts>
    <vt:vector size="63" baseType="lpstr">
      <vt:lpstr>Adósság</vt:lpstr>
      <vt:lpstr>8051_PmKab_bér</vt:lpstr>
      <vt:lpstr>8401 Ép.Fejl.O.</vt:lpstr>
      <vt:lpstr>9035_KDNP</vt:lpstr>
      <vt:lpstr>9055 OK</vt:lpstr>
      <vt:lpstr>10061 OK SZÉTVÁLT Törlés</vt:lpstr>
      <vt:lpstr>9085 OK</vt:lpstr>
      <vt:lpstr>9085_IGO_Finansz</vt:lpstr>
      <vt:lpstr>9085_IGO_Bev</vt:lpstr>
      <vt:lpstr>ö_086_Iskolák K_B</vt:lpstr>
      <vt:lpstr>9420_MLSZ_pályaép</vt:lpstr>
      <vt:lpstr>9421 Főv.EU-s csat.fejl_B</vt:lpstr>
      <vt:lpstr>10427_TÉR-Köz_Adyligeti park</vt:lpstr>
      <vt:lpstr>10429 VEKOP-6.1.1 Kadarka Ó.</vt:lpstr>
      <vt:lpstr>11020_Választás KP</vt:lpstr>
      <vt:lpstr>11020 Választás saját</vt:lpstr>
      <vt:lpstr>005_NÉPSZAV közp.</vt:lpstr>
      <vt:lpstr>006_NÉPSZAV saját</vt:lpstr>
      <vt:lpstr>ö_037_LMP</vt:lpstr>
      <vt:lpstr>ö_120_bevétel</vt:lpstr>
      <vt:lpstr>1_mérleg</vt:lpstr>
      <vt:lpstr>2_kiadás</vt:lpstr>
      <vt:lpstr>3_bevétel</vt:lpstr>
      <vt:lpstr>4_öNK.felújítások</vt:lpstr>
      <vt:lpstr>5_ öNK. beruházások</vt:lpstr>
      <vt:lpstr>T_4_5_COFOG</vt:lpstr>
      <vt:lpstr>'5_ öNK. beruházások'!Excel_BuiltIn_Print_Area_109_1</vt:lpstr>
      <vt:lpstr>'005_NÉPSZAV közp.'!Nyomtatási_cím</vt:lpstr>
      <vt:lpstr>'006_NÉPSZAV saját'!Nyomtatási_cím</vt:lpstr>
      <vt:lpstr>'11020 Választás saját'!Nyomtatási_cím</vt:lpstr>
      <vt:lpstr>'11020_Választás KP'!Nyomtatási_cím</vt:lpstr>
      <vt:lpstr>'4_öNK.felújítások'!Nyomtatási_cím</vt:lpstr>
      <vt:lpstr>'5_ öNK. beruházások'!Nyomtatási_cím</vt:lpstr>
      <vt:lpstr>'8051_PmKab_bér'!Nyomtatási_cím</vt:lpstr>
      <vt:lpstr>'8401 Ép.Fejl.O.'!Nyomtatási_cím</vt:lpstr>
      <vt:lpstr>'9085 OK'!Nyomtatási_cím</vt:lpstr>
      <vt:lpstr>'ö_086_Iskolák K_B'!Nyomtatási_cím</vt:lpstr>
      <vt:lpstr>T_4_5_COFOG!Nyomtatási_cím</vt:lpstr>
      <vt:lpstr>'005_NÉPSZAV közp.'!Nyomtatási_terület</vt:lpstr>
      <vt:lpstr>'006_NÉPSZAV saját'!Nyomtatási_terület</vt:lpstr>
      <vt:lpstr>'1_mérleg'!Nyomtatási_terület</vt:lpstr>
      <vt:lpstr>'10061 OK SZÉTVÁLT Törlés'!Nyomtatási_terület</vt:lpstr>
      <vt:lpstr>'10427_TÉR-Köz_Adyligeti park'!Nyomtatási_terület</vt:lpstr>
      <vt:lpstr>'10429 VEKOP-6.1.1 Kadarka Ó.'!Nyomtatási_terület</vt:lpstr>
      <vt:lpstr>'11020 Választás saját'!Nyomtatási_terület</vt:lpstr>
      <vt:lpstr>'11020_Választás KP'!Nyomtatási_terület</vt:lpstr>
      <vt:lpstr>'2_kiadás'!Nyomtatási_terület</vt:lpstr>
      <vt:lpstr>'3_bevétel'!Nyomtatási_terület</vt:lpstr>
      <vt:lpstr>'4_öNK.felújítások'!Nyomtatási_terület</vt:lpstr>
      <vt:lpstr>'5_ öNK. beruházások'!Nyomtatási_terület</vt:lpstr>
      <vt:lpstr>'8051_PmKab_bér'!Nyomtatási_terület</vt:lpstr>
      <vt:lpstr>'8401 Ép.Fejl.O.'!Nyomtatási_terület</vt:lpstr>
      <vt:lpstr>'9035_KDNP'!Nyomtatási_terület</vt:lpstr>
      <vt:lpstr>'9055 OK'!Nyomtatási_terület</vt:lpstr>
      <vt:lpstr>'9085 OK'!Nyomtatási_terület</vt:lpstr>
      <vt:lpstr>'9085_IGO_Bev'!Nyomtatási_terület</vt:lpstr>
      <vt:lpstr>'9085_IGO_Finansz'!Nyomtatási_terület</vt:lpstr>
      <vt:lpstr>'9420_MLSZ_pályaép'!Nyomtatási_terület</vt:lpstr>
      <vt:lpstr>'9421 Főv.EU-s csat.fejl_B'!Nyomtatási_terület</vt:lpstr>
      <vt:lpstr>ö_037_LMP!Nyomtatási_terület</vt:lpstr>
      <vt:lpstr>'ö_086_Iskolák K_B'!Nyomtatási_terület</vt:lpstr>
      <vt:lpstr>ö_120_bevétel!Nyomtatási_terület</vt:lpstr>
      <vt:lpstr>T_4_5_COFOG!Nyomtatási_terület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PÜ</dc:creator>
  <cp:keywords/>
  <dc:description/>
  <cp:lastModifiedBy>Silye Tamás</cp:lastModifiedBy>
  <cp:revision>1</cp:revision>
  <cp:lastPrinted>2021-08-13T09:06:15Z</cp:lastPrinted>
  <dcterms:created xsi:type="dcterms:W3CDTF">2000-06-16T09:18:22Z</dcterms:created>
  <dcterms:modified xsi:type="dcterms:W3CDTF">2021-08-18T07:09:30Z</dcterms:modified>
</cp:coreProperties>
</file>