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0\Rendelet módosítások\Második módosítás\Leadott\"/>
    </mc:Choice>
  </mc:AlternateContent>
  <bookViews>
    <workbookView xWindow="0" yWindow="0" windowWidth="28800" windowHeight="11835"/>
  </bookViews>
  <sheets>
    <sheet name="5.sz. melléklet" sheetId="20" r:id="rId1"/>
    <sheet name="6. sz. melléklet" sheetId="2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0">#REF!</definedName>
    <definedName name="Excel_BuiltIn_Print_Area_14_1">#REF!</definedName>
    <definedName name="Excel_BuiltIn_Print_Area_14_1_1" localSheetId="0">#REF!</definedName>
    <definedName name="Excel_BuiltIn_Print_Area_14_1_1">#REF!</definedName>
    <definedName name="Excel_BuiltIn_Print_Area_29_1" localSheetId="0">#REF!</definedName>
    <definedName name="Excel_BuiltIn_Print_Area_29_1">#REF!</definedName>
    <definedName name="Excel_BuiltIn_Print_Area_29_1_1" localSheetId="0">#REF!</definedName>
    <definedName name="Excel_BuiltIn_Print_Area_29_1_1">#REF!</definedName>
    <definedName name="Excel_BuiltIn_Print_Area_31_1" localSheetId="0">#REF!</definedName>
    <definedName name="Excel_BuiltIn_Print_Area_31_1">#REF!</definedName>
    <definedName name="Excel_BuiltIn_Print_Area_32_1" localSheetId="0">#REF!</definedName>
    <definedName name="Excel_BuiltIn_Print_Area_32_1">#REF!</definedName>
    <definedName name="Excel_BuiltIn_Print_Area_34_1" localSheetId="0">#REF!</definedName>
    <definedName name="Excel_BuiltIn_Print_Area_34_1">#REF!</definedName>
    <definedName name="Excel_BuiltIn_Print_Area_37_1" localSheetId="0">#REF!</definedName>
    <definedName name="Excel_BuiltIn_Print_Area_37_1">#REF!</definedName>
    <definedName name="Excel_BuiltIn_Print_Area_55_1" localSheetId="0">#REF!</definedName>
    <definedName name="Excel_BuiltIn_Print_Area_55_1">#REF!</definedName>
    <definedName name="mama">#REF!</definedName>
    <definedName name="_xlnm.Print_Area" localSheetId="0">'5.sz. melléklet'!$A$1:$M$52</definedName>
    <definedName name="_xlnm.Print_Area" localSheetId="1">'6. sz. melléklet'!$A$1:$O$52</definedName>
    <definedName name="pm" localSheetId="0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C50" i="2" l="1"/>
  <c r="E50" i="20"/>
  <c r="D50" i="20"/>
  <c r="M46" i="2" l="1"/>
  <c r="K46" i="2"/>
  <c r="F46" i="20"/>
  <c r="I46" i="20"/>
  <c r="E28" i="20"/>
  <c r="F40" i="20"/>
  <c r="F39" i="20"/>
  <c r="F34" i="20"/>
  <c r="F32" i="20"/>
  <c r="F30" i="20"/>
  <c r="F29" i="20"/>
  <c r="F28" i="20"/>
  <c r="F27" i="20"/>
  <c r="F26" i="20"/>
  <c r="F24" i="20"/>
  <c r="E40" i="20"/>
  <c r="E39" i="20"/>
  <c r="E34" i="20"/>
  <c r="E32" i="20"/>
  <c r="E30" i="20"/>
  <c r="E27" i="20"/>
  <c r="E26" i="20"/>
  <c r="E24" i="20"/>
  <c r="D40" i="20"/>
  <c r="D39" i="20"/>
  <c r="D34" i="20"/>
  <c r="D32" i="20"/>
  <c r="D30" i="20"/>
  <c r="D28" i="20"/>
  <c r="D27" i="20"/>
  <c r="D26" i="20"/>
  <c r="D24" i="20"/>
  <c r="D19" i="20"/>
  <c r="E19" i="20"/>
  <c r="E42" i="20"/>
  <c r="D42" i="20"/>
  <c r="E46" i="20"/>
  <c r="D46" i="20"/>
  <c r="K50" i="2"/>
  <c r="K42" i="2"/>
  <c r="K30" i="2"/>
  <c r="K19" i="2"/>
  <c r="K39" i="2"/>
  <c r="K41" i="2"/>
  <c r="K40" i="2"/>
  <c r="K38" i="2"/>
  <c r="E41" i="20"/>
  <c r="D41" i="20"/>
  <c r="E38" i="20"/>
  <c r="D38" i="20"/>
  <c r="F33" i="20"/>
  <c r="F31" i="20"/>
  <c r="F25" i="20"/>
  <c r="E33" i="20"/>
  <c r="E31" i="20"/>
  <c r="E25" i="20"/>
  <c r="D33" i="20"/>
  <c r="D31" i="20"/>
  <c r="D25" i="20"/>
  <c r="C46" i="20" l="1"/>
  <c r="C50" i="20"/>
  <c r="D44" i="2"/>
  <c r="E44" i="2"/>
  <c r="F44" i="2"/>
  <c r="G44" i="2"/>
  <c r="H44" i="2"/>
  <c r="I44" i="2"/>
  <c r="J44" i="2"/>
  <c r="K44" i="2"/>
  <c r="L44" i="2"/>
  <c r="M44" i="2"/>
  <c r="N44" i="2"/>
  <c r="O44" i="2"/>
  <c r="C44" i="2"/>
  <c r="E36" i="2"/>
  <c r="F36" i="2"/>
  <c r="G36" i="2"/>
  <c r="H36" i="2"/>
  <c r="I36" i="2"/>
  <c r="J36" i="2"/>
  <c r="K36" i="2"/>
  <c r="L36" i="2"/>
  <c r="M36" i="2"/>
  <c r="N36" i="2"/>
  <c r="O36" i="2"/>
  <c r="D36" i="2"/>
  <c r="C36" i="2"/>
  <c r="E21" i="2"/>
  <c r="F21" i="2"/>
  <c r="G21" i="2"/>
  <c r="G48" i="2" s="1"/>
  <c r="G52" i="2" s="1"/>
  <c r="H21" i="2"/>
  <c r="H48" i="2" s="1"/>
  <c r="H52" i="2" s="1"/>
  <c r="I21" i="2"/>
  <c r="J21" i="2"/>
  <c r="K21" i="2"/>
  <c r="L21" i="2"/>
  <c r="M21" i="2"/>
  <c r="N21" i="2"/>
  <c r="O21" i="2"/>
  <c r="O48" i="2" s="1"/>
  <c r="O52" i="2" s="1"/>
  <c r="D21" i="2"/>
  <c r="C21" i="2"/>
  <c r="K52" i="20"/>
  <c r="L52" i="20"/>
  <c r="M52" i="20"/>
  <c r="J48" i="20"/>
  <c r="J52" i="20" s="1"/>
  <c r="K48" i="20"/>
  <c r="L48" i="20"/>
  <c r="M48" i="20"/>
  <c r="D36" i="20"/>
  <c r="M44" i="20"/>
  <c r="L44" i="20"/>
  <c r="K44" i="20"/>
  <c r="J44" i="20"/>
  <c r="I44" i="20"/>
  <c r="H44" i="20"/>
  <c r="G44" i="20"/>
  <c r="F44" i="20"/>
  <c r="C42" i="20"/>
  <c r="C41" i="20"/>
  <c r="C40" i="20"/>
  <c r="E44" i="20"/>
  <c r="C39" i="20"/>
  <c r="D44" i="20"/>
  <c r="M36" i="20"/>
  <c r="L36" i="20"/>
  <c r="K36" i="20"/>
  <c r="J36" i="20"/>
  <c r="I36" i="20"/>
  <c r="H36" i="20"/>
  <c r="G36" i="20"/>
  <c r="F36" i="20"/>
  <c r="E36" i="20"/>
  <c r="C33" i="20"/>
  <c r="C32" i="20"/>
  <c r="C31" i="20"/>
  <c r="C30" i="20"/>
  <c r="C29" i="20"/>
  <c r="C28" i="20"/>
  <c r="C27" i="20"/>
  <c r="C26" i="20"/>
  <c r="C25" i="20"/>
  <c r="C24" i="20"/>
  <c r="C23" i="20"/>
  <c r="M21" i="20"/>
  <c r="L21" i="20"/>
  <c r="K21" i="20"/>
  <c r="J21" i="20"/>
  <c r="I21" i="20"/>
  <c r="H21" i="20"/>
  <c r="G21" i="20"/>
  <c r="F21" i="20"/>
  <c r="E21" i="20"/>
  <c r="D21" i="20"/>
  <c r="I48" i="2" l="1"/>
  <c r="I52" i="2" s="1"/>
  <c r="E48" i="2"/>
  <c r="E52" i="2" s="1"/>
  <c r="C48" i="2"/>
  <c r="C52" i="2" s="1"/>
  <c r="D48" i="2"/>
  <c r="D52" i="2" s="1"/>
  <c r="G48" i="20"/>
  <c r="G52" i="20" s="1"/>
  <c r="M48" i="2"/>
  <c r="M52" i="2" s="1"/>
  <c r="N48" i="2"/>
  <c r="N52" i="2" s="1"/>
  <c r="F48" i="2"/>
  <c r="F52" i="2" s="1"/>
  <c r="H48" i="20"/>
  <c r="H52" i="20" s="1"/>
  <c r="I48" i="20"/>
  <c r="I52" i="20" s="1"/>
  <c r="L48" i="2"/>
  <c r="L52" i="2" s="1"/>
  <c r="J48" i="2"/>
  <c r="J52" i="2" s="1"/>
  <c r="K48" i="2"/>
  <c r="E48" i="20"/>
  <c r="E52" i="20" s="1"/>
  <c r="F48" i="20"/>
  <c r="F52" i="20" s="1"/>
  <c r="D48" i="20"/>
  <c r="D52" i="20" s="1"/>
  <c r="C34" i="20"/>
  <c r="C19" i="20"/>
  <c r="C38" i="20"/>
  <c r="K52" i="2" l="1"/>
  <c r="C36" i="20"/>
  <c r="C44" i="20"/>
  <c r="C21" i="20"/>
  <c r="C48" i="20" l="1"/>
  <c r="C52" i="20" l="1"/>
</calcChain>
</file>

<file path=xl/sharedStrings.xml><?xml version="1.0" encoding="utf-8"?>
<sst xmlns="http://schemas.openxmlformats.org/spreadsheetml/2006/main" count="194" uniqueCount="96">
  <si>
    <t>ezer Ft-ban</t>
  </si>
  <si>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</si>
  <si>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</si>
  <si>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</si>
  <si>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</si>
  <si>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</si>
  <si>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</si>
  <si>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</si>
  <si>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</si>
  <si>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</si>
  <si>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</si>
  <si>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</si>
  <si>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</si>
  <si>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</si>
  <si>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</si>
  <si>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</si>
  <si>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</si>
  <si>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</si>
  <si>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</si>
  <si>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</si>
  <si>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</si>
  <si>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</si>
  <si>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</si>
  <si>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</si>
  <si>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</si>
  <si>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</si>
  <si>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</si>
  <si>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</si>
  <si>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</si>
  <si>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</si>
  <si>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</si>
  <si>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</si>
  <si>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</si>
  <si>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</si>
  <si>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</si>
  <si>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</si>
  <si>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</si>
  <si>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</si>
  <si>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</si>
  <si>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</si>
  <si>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</si>
  <si>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</si>
  <si>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</si>
  <si>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</si>
  <si>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</si>
  <si>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</si>
  <si>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</si>
  <si>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</si>
  <si>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</si>
  <si>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</si>
  <si>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</si>
  <si>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</si>
  <si>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</si>
  <si>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</si>
  <si>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</si>
  <si>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</si>
  <si>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</si>
  <si>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</si>
  <si>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</si>
  <si>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</si>
  <si>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</si>
  <si>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</si>
  <si>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</si>
  <si>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</si>
  <si>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</si>
  <si>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</si>
  <si>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</si>
  <si>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</si>
  <si>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</si>
  <si>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</si>
  <si>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</si>
  <si>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</si>
  <si>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</si>
  <si>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</si>
  <si>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</si>
  <si>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</si>
  <si>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</si>
  <si>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</si>
  <si>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</si>
  <si>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</si>
  <si>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</si>
  <si>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</si>
  <si>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</si>
  <si>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</si>
  <si>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</si>
  <si>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</si>
  <si>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</si>
  <si>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l</t>
  </si>
  <si>
    <t>Völgy  Utcai Óvoda</t>
  </si>
  <si>
    <t>Völgy Utcai Óvoda</t>
  </si>
  <si>
    <t>Budapest Főváros II. Kerületi Önkormányzat irányítása alá tartozó gazdasági szervezettel nem rendelkező költségvetési szervek és az Egészségügyi Szolgálat bevételi előirányzat változásai</t>
  </si>
  <si>
    <t>Család és Gyermekjóléti Központ</t>
  </si>
  <si>
    <t>EÜ</t>
  </si>
  <si>
    <t>6. sz. melléklet</t>
  </si>
  <si>
    <t>5. sz. melléklet</t>
  </si>
  <si>
    <t>2020. május 1-július 31-ig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</si>
</sst>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\ _F_t_-;\-* #,##0.000\ _F_t_-;_-* &quot;-&quot;??\ _F_t_-;_-@_-"/>
    <numFmt numFmtId="166" formatCode="#,##0_ ;\-#,##0\ "/>
    <numFmt numFmtId="167" formatCode="0_ ;\-0\ "/>
  </numFmts>
  <fonts count="38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86">
    <xf numFmtId="0" fontId="0" fillId="0" borderId="0" xfId="0"/>
    <xf numFmtId="164" fontId="20" fillId="0" borderId="0" xfId="43" applyNumberFormat="1" applyFont="1"/>
    <xf numFmtId="164" fontId="20" fillId="0" borderId="0" xfId="43" applyNumberFormat="1" applyFont="1" applyAlignment="1">
      <alignment horizontal="right"/>
    </xf>
    <xf numFmtId="164" fontId="22" fillId="0" borderId="0" xfId="43" applyNumberFormat="1" applyFont="1"/>
    <xf numFmtId="164" fontId="21" fillId="0" borderId="0" xfId="43" applyNumberFormat="1" applyFont="1" applyAlignment="1"/>
    <xf numFmtId="164" fontId="23" fillId="0" borderId="0" xfId="43" applyNumberFormat="1" applyFont="1"/>
    <xf numFmtId="164" fontId="24" fillId="0" borderId="0" xfId="43" applyNumberFormat="1" applyFont="1" applyAlignment="1"/>
    <xf numFmtId="164" fontId="21" fillId="0" borderId="0" xfId="43" applyNumberFormat="1" applyFont="1" applyAlignment="1">
      <alignment horizontal="center"/>
    </xf>
    <xf numFmtId="164" fontId="25" fillId="0" borderId="0" xfId="43" applyNumberFormat="1" applyFont="1" applyAlignment="1">
      <alignment horizontal="right"/>
    </xf>
    <xf numFmtId="164" fontId="22" fillId="0" borderId="10" xfId="43" applyNumberFormat="1" applyFont="1" applyBorder="1"/>
    <xf numFmtId="164" fontId="21" fillId="0" borderId="11" xfId="43" applyNumberFormat="1" applyFont="1" applyBorder="1" applyAlignment="1"/>
    <xf numFmtId="164" fontId="26" fillId="0" borderId="12" xfId="43" applyNumberFormat="1" applyFont="1" applyBorder="1"/>
    <xf numFmtId="164" fontId="26" fillId="0" borderId="13" xfId="43" applyNumberFormat="1" applyFont="1" applyBorder="1"/>
    <xf numFmtId="164" fontId="22" fillId="0" borderId="15" xfId="43" applyNumberFormat="1" applyFont="1" applyBorder="1"/>
    <xf numFmtId="164" fontId="22" fillId="0" borderId="17" xfId="43" applyNumberFormat="1" applyFont="1" applyBorder="1"/>
    <xf numFmtId="164" fontId="21" fillId="0" borderId="15" xfId="43" applyNumberFormat="1" applyFont="1" applyBorder="1" applyAlignment="1"/>
    <xf numFmtId="164" fontId="21" fillId="0" borderId="18" xfId="43" applyNumberFormat="1" applyFont="1" applyBorder="1" applyAlignment="1"/>
    <xf numFmtId="164" fontId="28" fillId="0" borderId="15" xfId="43" applyNumberFormat="1" applyFont="1" applyBorder="1" applyAlignment="1">
      <alignment horizontal="center"/>
    </xf>
    <xf numFmtId="164" fontId="29" fillId="0" borderId="17" xfId="43" applyNumberFormat="1" applyFont="1" applyBorder="1" applyAlignment="1">
      <alignment horizontal="center"/>
    </xf>
    <xf numFmtId="164" fontId="22" fillId="0" borderId="17" xfId="43" applyNumberFormat="1" applyFont="1" applyBorder="1" applyAlignment="1">
      <alignment horizontal="center"/>
    </xf>
    <xf numFmtId="164" fontId="22" fillId="0" borderId="0" xfId="43" applyNumberFormat="1" applyFont="1" applyBorder="1"/>
    <xf numFmtId="164" fontId="22" fillId="0" borderId="20" xfId="43" applyNumberFormat="1" applyFont="1" applyBorder="1" applyAlignment="1">
      <alignment horizontal="center"/>
    </xf>
    <xf numFmtId="164" fontId="22" fillId="0" borderId="16" xfId="43" applyNumberFormat="1" applyFont="1" applyBorder="1" applyAlignment="1">
      <alignment horizontal="center"/>
    </xf>
    <xf numFmtId="164" fontId="22" fillId="0" borderId="46" xfId="43" applyNumberFormat="1" applyFont="1" applyBorder="1"/>
    <xf numFmtId="164" fontId="22" fillId="0" borderId="18" xfId="43" applyNumberFormat="1" applyFont="1" applyBorder="1" applyAlignment="1">
      <alignment horizontal="center"/>
    </xf>
    <xf numFmtId="164" fontId="22" fillId="0" borderId="15" xfId="43" applyNumberFormat="1" applyFont="1" applyFill="1" applyBorder="1" applyAlignment="1">
      <alignment horizontal="center"/>
    </xf>
    <xf numFmtId="164" fontId="22" fillId="0" borderId="21" xfId="43" applyNumberFormat="1" applyFont="1" applyFill="1" applyBorder="1" applyAlignment="1">
      <alignment horizontal="center"/>
    </xf>
    <xf numFmtId="164" fontId="22" fillId="0" borderId="0" xfId="43" applyNumberFormat="1" applyFont="1" applyBorder="1" applyAlignment="1">
      <alignment horizontal="center"/>
    </xf>
    <xf numFmtId="164" fontId="22" fillId="0" borderId="20" xfId="43" applyNumberFormat="1" applyFont="1" applyFill="1" applyBorder="1" applyAlignment="1">
      <alignment horizontal="center"/>
    </xf>
    <xf numFmtId="164" fontId="22" fillId="0" borderId="21" xfId="43" applyNumberFormat="1" applyFont="1" applyBorder="1" applyAlignment="1">
      <alignment horizontal="center"/>
    </xf>
    <xf numFmtId="164" fontId="28" fillId="0" borderId="15" xfId="43" applyNumberFormat="1" applyFont="1" applyBorder="1" applyAlignment="1">
      <alignment horizontal="center" vertical="center"/>
    </xf>
    <xf numFmtId="164" fontId="22" fillId="0" borderId="15" xfId="43" applyNumberFormat="1" applyFont="1" applyBorder="1" applyAlignment="1">
      <alignment horizontal="center" vertical="center"/>
    </xf>
    <xf numFmtId="164" fontId="22" fillId="0" borderId="20" xfId="43" applyNumberFormat="1" applyFont="1" applyBorder="1"/>
    <xf numFmtId="164" fontId="27" fillId="0" borderId="15" xfId="43" applyNumberFormat="1" applyFont="1" applyBorder="1" applyAlignment="1">
      <alignment horizontal="center" vertical="center"/>
    </xf>
    <xf numFmtId="164" fontId="20" fillId="0" borderId="15" xfId="43" applyNumberFormat="1" applyFont="1" applyBorder="1"/>
    <xf numFmtId="164" fontId="20" fillId="0" borderId="20" xfId="43" applyNumberFormat="1" applyFont="1" applyBorder="1"/>
    <xf numFmtId="164" fontId="28" fillId="0" borderId="44" xfId="43" applyNumberFormat="1" applyFont="1" applyBorder="1" applyAlignment="1">
      <alignment horizontal="center"/>
    </xf>
    <xf numFmtId="164" fontId="28" fillId="0" borderId="17" xfId="43" applyNumberFormat="1" applyFont="1" applyBorder="1" applyAlignment="1">
      <alignment horizontal="center"/>
    </xf>
    <xf numFmtId="164" fontId="22" fillId="0" borderId="16" xfId="43" applyNumberFormat="1" applyFont="1" applyBorder="1"/>
    <xf numFmtId="164" fontId="20" fillId="0" borderId="25" xfId="43" applyNumberFormat="1" applyFont="1" applyBorder="1"/>
    <xf numFmtId="164" fontId="20" fillId="0" borderId="26" xfId="43" applyNumberFormat="1" applyFont="1" applyBorder="1"/>
    <xf numFmtId="164" fontId="22" fillId="0" borderId="21" xfId="43" applyNumberFormat="1" applyFont="1" applyBorder="1"/>
    <xf numFmtId="164" fontId="22" fillId="0" borderId="27" xfId="43" applyNumberFormat="1" applyFont="1" applyBorder="1"/>
    <xf numFmtId="164" fontId="22" fillId="0" borderId="34" xfId="43" applyNumberFormat="1" applyFont="1" applyBorder="1" applyAlignment="1">
      <alignment horizontal="center"/>
    </xf>
    <xf numFmtId="164" fontId="22" fillId="0" borderId="15" xfId="43" applyNumberFormat="1" applyFont="1" applyBorder="1" applyAlignment="1">
      <alignment horizontal="center"/>
    </xf>
    <xf numFmtId="164" fontId="30" fillId="0" borderId="17" xfId="43" applyNumberFormat="1" applyFont="1" applyBorder="1"/>
    <xf numFmtId="164" fontId="30" fillId="0" borderId="17" xfId="43" applyNumberFormat="1" applyFont="1" applyFill="1" applyBorder="1" applyAlignment="1">
      <alignment horizontal="left"/>
    </xf>
    <xf numFmtId="164" fontId="29" fillId="0" borderId="34" xfId="43" applyNumberFormat="1" applyFont="1" applyBorder="1" applyAlignment="1">
      <alignment horizontal="center"/>
    </xf>
    <xf numFmtId="164" fontId="29" fillId="0" borderId="30" xfId="43" applyNumberFormat="1" applyFont="1" applyFill="1" applyBorder="1"/>
    <xf numFmtId="164" fontId="20" fillId="0" borderId="36" xfId="43" applyNumberFormat="1" applyFont="1" applyBorder="1"/>
    <xf numFmtId="164" fontId="37" fillId="0" borderId="0" xfId="43" applyNumberFormat="1" applyFont="1"/>
    <xf numFmtId="164" fontId="22" fillId="0" borderId="17" xfId="43" applyNumberFormat="1" applyFont="1" applyFill="1" applyBorder="1"/>
    <xf numFmtId="164" fontId="29" fillId="0" borderId="30" xfId="43" applyNumberFormat="1" applyFont="1" applyBorder="1"/>
    <xf numFmtId="164" fontId="29" fillId="0" borderId="15" xfId="43" applyNumberFormat="1" applyFont="1" applyBorder="1"/>
    <xf numFmtId="164" fontId="29" fillId="0" borderId="17" xfId="43" applyNumberFormat="1" applyFont="1" applyBorder="1"/>
    <xf numFmtId="164" fontId="30" fillId="0" borderId="30" xfId="43" applyNumberFormat="1" applyFont="1" applyBorder="1"/>
    <xf numFmtId="164" fontId="32" fillId="0" borderId="17" xfId="43" applyNumberFormat="1" applyFont="1" applyBorder="1"/>
    <xf numFmtId="164" fontId="29" fillId="0" borderId="12" xfId="43" applyNumberFormat="1" applyFont="1" applyBorder="1" applyAlignment="1">
      <alignment horizontal="center" wrapText="1"/>
    </xf>
    <xf numFmtId="164" fontId="29" fillId="0" borderId="40" xfId="43" applyNumberFormat="1" applyFont="1" applyBorder="1" applyAlignment="1">
      <alignment wrapText="1"/>
    </xf>
    <xf numFmtId="164" fontId="20" fillId="0" borderId="44" xfId="43" applyNumberFormat="1" applyFont="1" applyBorder="1"/>
    <xf numFmtId="164" fontId="22" fillId="0" borderId="43" xfId="43" applyNumberFormat="1" applyFont="1" applyBorder="1"/>
    <xf numFmtId="164" fontId="22" fillId="0" borderId="25" xfId="43" applyNumberFormat="1" applyFont="1" applyBorder="1"/>
    <xf numFmtId="164" fontId="26" fillId="0" borderId="34" xfId="43" applyNumberFormat="1" applyFont="1" applyBorder="1" applyAlignment="1">
      <alignment horizontal="center"/>
    </xf>
    <xf numFmtId="164" fontId="22" fillId="0" borderId="30" xfId="43" applyNumberFormat="1" applyFont="1" applyBorder="1"/>
    <xf numFmtId="164" fontId="26" fillId="0" borderId="40" xfId="43" applyNumberFormat="1" applyFont="1" applyBorder="1" applyAlignment="1">
      <alignment horizontal="center"/>
    </xf>
    <xf numFmtId="164" fontId="36" fillId="0" borderId="40" xfId="43" applyNumberFormat="1" applyFont="1" applyBorder="1"/>
    <xf numFmtId="164" fontId="20" fillId="0" borderId="0" xfId="43" applyNumberFormat="1" applyFont="1" applyBorder="1"/>
    <xf numFmtId="164" fontId="22" fillId="0" borderId="0" xfId="43" applyNumberFormat="1" applyFont="1" applyAlignment="1">
      <alignment horizontal="right"/>
    </xf>
    <xf numFmtId="164" fontId="33" fillId="0" borderId="0" xfId="43" applyNumberFormat="1" applyFont="1"/>
    <xf numFmtId="164" fontId="19" fillId="24" borderId="0" xfId="43" applyNumberFormat="1" applyFont="1" applyFill="1" applyBorder="1" applyAlignment="1">
      <alignment horizontal="right"/>
    </xf>
    <xf numFmtId="164" fontId="33" fillId="0" borderId="0" xfId="43" applyNumberFormat="1" applyFont="1" applyAlignment="1"/>
    <xf numFmtId="164" fontId="21" fillId="0" borderId="17" xfId="43" applyNumberFormat="1" applyFont="1" applyBorder="1" applyAlignment="1"/>
    <xf numFmtId="164" fontId="26" fillId="0" borderId="15" xfId="43" applyNumberFormat="1" applyFont="1" applyBorder="1" applyAlignment="1">
      <alignment horizontal="center"/>
    </xf>
    <xf numFmtId="164" fontId="26" fillId="0" borderId="18" xfId="43" applyNumberFormat="1" applyFont="1" applyBorder="1" applyAlignment="1">
      <alignment horizontal="center"/>
    </xf>
    <xf numFmtId="164" fontId="29" fillId="0" borderId="15" xfId="43" applyNumberFormat="1" applyFont="1" applyBorder="1" applyAlignment="1">
      <alignment horizontal="center"/>
    </xf>
    <xf numFmtId="164" fontId="20" fillId="0" borderId="16" xfId="43" applyNumberFormat="1" applyFont="1" applyBorder="1"/>
    <xf numFmtId="164" fontId="20" fillId="0" borderId="45" xfId="43" applyNumberFormat="1" applyFont="1" applyBorder="1"/>
    <xf numFmtId="164" fontId="20" fillId="0" borderId="18" xfId="43" applyNumberFormat="1" applyFont="1" applyBorder="1"/>
    <xf numFmtId="164" fontId="34" fillId="0" borderId="10" xfId="43" applyNumberFormat="1" applyFont="1" applyBorder="1" applyAlignment="1">
      <alignment horizontal="center"/>
    </xf>
    <xf numFmtId="164" fontId="22" fillId="0" borderId="18" xfId="43" applyNumberFormat="1" applyFont="1" applyBorder="1"/>
    <xf numFmtId="164" fontId="22" fillId="0" borderId="0" xfId="43" applyNumberFormat="1" applyFont="1" applyFill="1" applyBorder="1" applyAlignment="1">
      <alignment horizontal="center"/>
    </xf>
    <xf numFmtId="164" fontId="22" fillId="0" borderId="16" xfId="43" applyNumberFormat="1" applyFont="1" applyFill="1" applyBorder="1" applyAlignment="1">
      <alignment horizontal="center"/>
    </xf>
    <xf numFmtId="164" fontId="31" fillId="0" borderId="15" xfId="43" applyNumberFormat="1" applyFont="1" applyFill="1" applyBorder="1" applyAlignment="1">
      <alignment horizontal="center"/>
    </xf>
    <xf numFmtId="164" fontId="29" fillId="0" borderId="15" xfId="43" applyNumberFormat="1" applyFont="1" applyBorder="1" applyAlignment="1">
      <alignment horizontal="center" vertical="center"/>
    </xf>
    <xf numFmtId="164" fontId="34" fillId="0" borderId="15" xfId="43" applyNumberFormat="1" applyFont="1" applyFill="1" applyBorder="1" applyAlignment="1">
      <alignment horizontal="center"/>
    </xf>
    <xf numFmtId="164" fontId="30" fillId="0" borderId="36" xfId="43" applyNumberFormat="1" applyFont="1" applyBorder="1"/>
    <xf numFmtId="164" fontId="26" fillId="0" borderId="12" xfId="43" applyNumberFormat="1" applyFont="1" applyBorder="1" applyAlignment="1">
      <alignment horizontal="center"/>
    </xf>
    <xf numFmtId="164" fontId="29" fillId="0" borderId="0" xfId="43" applyNumberFormat="1" applyFont="1"/>
    <xf numFmtId="164" fontId="20" fillId="0" borderId="0" xfId="43" applyNumberFormat="1" applyFont="1" applyFill="1"/>
    <xf numFmtId="164" fontId="30" fillId="0" borderId="17" xfId="43" applyNumberFormat="1" applyFont="1" applyFill="1" applyBorder="1"/>
    <xf numFmtId="165" fontId="22" fillId="0" borderId="36" xfId="43" applyNumberFormat="1" applyFont="1" applyBorder="1" applyAlignment="1">
      <alignment horizontal="center"/>
    </xf>
    <xf numFmtId="165" fontId="22" fillId="0" borderId="0" xfId="43" applyNumberFormat="1" applyFont="1" applyBorder="1"/>
    <xf numFmtId="165" fontId="22" fillId="0" borderId="15" xfId="43" applyNumberFormat="1" applyFont="1" applyBorder="1"/>
    <xf numFmtId="165" fontId="22" fillId="0" borderId="19" xfId="43" applyNumberFormat="1" applyFont="1" applyBorder="1"/>
    <xf numFmtId="165" fontId="22" fillId="0" borderId="50" xfId="43" applyNumberFormat="1" applyFont="1" applyBorder="1"/>
    <xf numFmtId="164" fontId="22" fillId="0" borderId="36" xfId="43" applyNumberFormat="1" applyFont="1" applyBorder="1" applyAlignment="1">
      <alignment horizontal="center"/>
    </xf>
    <xf numFmtId="164" fontId="22" fillId="0" borderId="19" xfId="43" applyNumberFormat="1" applyFont="1" applyBorder="1"/>
    <xf numFmtId="166" fontId="22" fillId="0" borderId="17" xfId="43" applyNumberFormat="1" applyFont="1" applyFill="1" applyBorder="1" applyAlignment="1">
      <alignment horizontal="right"/>
    </xf>
    <xf numFmtId="166" fontId="22" fillId="0" borderId="0" xfId="43" applyNumberFormat="1" applyFont="1" applyFill="1" applyBorder="1"/>
    <xf numFmtId="166" fontId="22" fillId="0" borderId="15" xfId="43" applyNumberFormat="1" applyFont="1" applyFill="1" applyBorder="1"/>
    <xf numFmtId="166" fontId="22" fillId="0" borderId="0" xfId="43" applyNumberFormat="1" applyFont="1" applyBorder="1"/>
    <xf numFmtId="166" fontId="22" fillId="0" borderId="15" xfId="43" applyNumberFormat="1" applyFont="1" applyBorder="1"/>
    <xf numFmtId="166" fontId="22" fillId="0" borderId="19" xfId="43" applyNumberFormat="1" applyFont="1" applyBorder="1"/>
    <xf numFmtId="166" fontId="22" fillId="0" borderId="17" xfId="43" applyNumberFormat="1" applyFont="1" applyBorder="1" applyAlignment="1">
      <alignment horizontal="right"/>
    </xf>
    <xf numFmtId="166" fontId="29" fillId="0" borderId="30" xfId="43" applyNumberFormat="1" applyFont="1" applyBorder="1" applyAlignment="1">
      <alignment horizontal="right" vertical="center"/>
    </xf>
    <xf numFmtId="166" fontId="29" fillId="0" borderId="55" xfId="43" applyNumberFormat="1" applyFont="1" applyBorder="1" applyAlignment="1">
      <alignment horizontal="right" vertical="center"/>
    </xf>
    <xf numFmtId="166" fontId="29" fillId="0" borderId="32" xfId="43" applyNumberFormat="1" applyFont="1" applyBorder="1" applyAlignment="1">
      <alignment vertical="center"/>
    </xf>
    <xf numFmtId="166" fontId="29" fillId="0" borderId="34" xfId="43" applyNumberFormat="1" applyFont="1" applyBorder="1" applyAlignment="1">
      <alignment vertical="center"/>
    </xf>
    <xf numFmtId="166" fontId="29" fillId="0" borderId="55" xfId="43" applyNumberFormat="1" applyFont="1" applyBorder="1" applyAlignment="1">
      <alignment vertical="center"/>
    </xf>
    <xf numFmtId="166" fontId="29" fillId="0" borderId="37" xfId="43" applyNumberFormat="1" applyFont="1" applyBorder="1" applyAlignment="1">
      <alignment vertical="center"/>
    </xf>
    <xf numFmtId="166" fontId="22" fillId="0" borderId="56" xfId="43" applyNumberFormat="1" applyFont="1" applyBorder="1" applyAlignment="1">
      <alignment horizontal="right"/>
    </xf>
    <xf numFmtId="166" fontId="29" fillId="0" borderId="32" xfId="43" applyNumberFormat="1" applyFont="1" applyBorder="1" applyAlignment="1">
      <alignment horizontal="right" vertical="center"/>
    </xf>
    <xf numFmtId="166" fontId="29" fillId="0" borderId="34" xfId="43" applyNumberFormat="1" applyFont="1" applyBorder="1" applyAlignment="1">
      <alignment horizontal="right" vertical="center"/>
    </xf>
    <xf numFmtId="166" fontId="29" fillId="0" borderId="37" xfId="43" applyNumberFormat="1" applyFont="1" applyBorder="1" applyAlignment="1">
      <alignment horizontal="right" vertical="center"/>
    </xf>
    <xf numFmtId="166" fontId="29" fillId="0" borderId="57" xfId="43" applyNumberFormat="1" applyFont="1" applyBorder="1" applyAlignment="1">
      <alignment horizontal="right" vertical="center"/>
    </xf>
    <xf numFmtId="166" fontId="29" fillId="0" borderId="17" xfId="43" applyNumberFormat="1" applyFont="1" applyBorder="1" applyAlignment="1">
      <alignment horizontal="right"/>
    </xf>
    <xf numFmtId="166" fontId="29" fillId="0" borderId="0" xfId="43" applyNumberFormat="1" applyFont="1" applyFill="1" applyBorder="1" applyAlignment="1"/>
    <xf numFmtId="166" fontId="29" fillId="0" borderId="15" xfId="43" applyNumberFormat="1" applyFont="1" applyFill="1" applyBorder="1" applyAlignment="1"/>
    <xf numFmtId="166" fontId="29" fillId="0" borderId="0" xfId="43" applyNumberFormat="1" applyFont="1" applyBorder="1" applyAlignment="1">
      <alignment horizontal="right"/>
    </xf>
    <xf numFmtId="166" fontId="29" fillId="0" borderId="15" xfId="43" applyNumberFormat="1" applyFont="1" applyBorder="1" applyAlignment="1">
      <alignment horizontal="right"/>
    </xf>
    <xf numFmtId="166" fontId="29" fillId="0" borderId="19" xfId="43" applyNumberFormat="1" applyFont="1" applyBorder="1" applyAlignment="1">
      <alignment horizontal="right"/>
    </xf>
    <xf numFmtId="166" fontId="31" fillId="0" borderId="30" xfId="43" applyNumberFormat="1" applyFont="1" applyBorder="1" applyAlignment="1">
      <alignment horizontal="right"/>
    </xf>
    <xf numFmtId="166" fontId="31" fillId="0" borderId="28" xfId="43" applyNumberFormat="1" applyFont="1" applyFill="1" applyBorder="1" applyAlignment="1"/>
    <xf numFmtId="166" fontId="31" fillId="0" borderId="33" xfId="43" applyNumberFormat="1" applyFont="1" applyFill="1" applyBorder="1" applyAlignment="1"/>
    <xf numFmtId="166" fontId="31" fillId="0" borderId="33" xfId="43" applyNumberFormat="1" applyFont="1" applyFill="1" applyBorder="1" applyAlignment="1">
      <alignment horizontal="right"/>
    </xf>
    <xf numFmtId="166" fontId="31" fillId="0" borderId="34" xfId="43" applyNumberFormat="1" applyFont="1" applyFill="1" applyBorder="1" applyAlignment="1">
      <alignment horizontal="right"/>
    </xf>
    <xf numFmtId="166" fontId="29" fillId="0" borderId="33" xfId="43" applyNumberFormat="1" applyFont="1" applyBorder="1" applyAlignment="1">
      <alignment horizontal="right"/>
    </xf>
    <xf numFmtId="166" fontId="29" fillId="0" borderId="34" xfId="43" applyNumberFormat="1" applyFont="1" applyBorder="1" applyAlignment="1">
      <alignment horizontal="right"/>
    </xf>
    <xf numFmtId="166" fontId="29" fillId="0" borderId="37" xfId="43" applyNumberFormat="1" applyFont="1" applyBorder="1" applyAlignment="1">
      <alignment horizontal="right"/>
    </xf>
    <xf numFmtId="166" fontId="29" fillId="0" borderId="40" xfId="43" applyNumberFormat="1" applyFont="1" applyBorder="1" applyAlignment="1">
      <alignment horizontal="right"/>
    </xf>
    <xf numFmtId="166" fontId="29" fillId="0" borderId="40" xfId="43" applyNumberFormat="1" applyFont="1" applyFill="1" applyBorder="1" applyAlignment="1">
      <alignment horizontal="right"/>
    </xf>
    <xf numFmtId="166" fontId="22" fillId="0" borderId="44" xfId="43" applyNumberFormat="1" applyFont="1" applyBorder="1" applyAlignment="1">
      <alignment horizontal="right"/>
    </xf>
    <xf numFmtId="166" fontId="22" fillId="0" borderId="43" xfId="43" applyNumberFormat="1" applyFont="1" applyBorder="1"/>
    <xf numFmtId="166" fontId="22" fillId="0" borderId="47" xfId="43" applyNumberFormat="1" applyFont="1" applyBorder="1"/>
    <xf numFmtId="166" fontId="22" fillId="0" borderId="25" xfId="43" applyNumberFormat="1" applyFont="1" applyBorder="1"/>
    <xf numFmtId="166" fontId="22" fillId="0" borderId="28" xfId="43" applyNumberFormat="1" applyFont="1" applyBorder="1"/>
    <xf numFmtId="166" fontId="22" fillId="0" borderId="29" xfId="43" applyNumberFormat="1" applyFont="1" applyBorder="1"/>
    <xf numFmtId="166" fontId="22" fillId="0" borderId="32" xfId="43" applyNumberFormat="1" applyFont="1" applyBorder="1"/>
    <xf numFmtId="166" fontId="22" fillId="0" borderId="37" xfId="43" applyNumberFormat="1" applyFont="1" applyBorder="1"/>
    <xf numFmtId="166" fontId="22" fillId="0" borderId="33" xfId="43" applyNumberFormat="1" applyFont="1" applyBorder="1"/>
    <xf numFmtId="166" fontId="22" fillId="0" borderId="34" xfId="43" applyNumberFormat="1" applyFont="1" applyBorder="1"/>
    <xf numFmtId="166" fontId="36" fillId="0" borderId="40" xfId="43" applyNumberFormat="1" applyFont="1" applyBorder="1" applyAlignment="1">
      <alignment horizontal="right"/>
    </xf>
    <xf numFmtId="166" fontId="36" fillId="0" borderId="54" xfId="43" applyNumberFormat="1" applyFont="1" applyBorder="1" applyAlignment="1">
      <alignment horizontal="right"/>
    </xf>
    <xf numFmtId="166" fontId="36" fillId="0" borderId="42" xfId="43" applyNumberFormat="1" applyFont="1" applyBorder="1" applyAlignment="1">
      <alignment horizontal="right"/>
    </xf>
    <xf numFmtId="166" fontId="36" fillId="0" borderId="39" xfId="43" applyNumberFormat="1" applyFont="1" applyBorder="1" applyAlignment="1">
      <alignment horizontal="right"/>
    </xf>
    <xf numFmtId="166" fontId="22" fillId="0" borderId="51" xfId="43" applyNumberFormat="1" applyFont="1" applyBorder="1"/>
    <xf numFmtId="166" fontId="29" fillId="0" borderId="30" xfId="43" applyNumberFormat="1" applyFont="1" applyBorder="1" applyAlignment="1">
      <alignment horizontal="right"/>
    </xf>
    <xf numFmtId="166" fontId="29" fillId="0" borderId="28" xfId="43" applyNumberFormat="1" applyFont="1" applyBorder="1" applyAlignment="1">
      <alignment horizontal="right"/>
    </xf>
    <xf numFmtId="166" fontId="29" fillId="0" borderId="32" xfId="43" applyNumberFormat="1" applyFont="1" applyBorder="1" applyAlignment="1">
      <alignment horizontal="right"/>
    </xf>
    <xf numFmtId="166" fontId="22" fillId="0" borderId="36" xfId="43" applyNumberFormat="1" applyFont="1" applyBorder="1" applyAlignment="1">
      <alignment horizontal="right"/>
    </xf>
    <xf numFmtId="166" fontId="29" fillId="0" borderId="58" xfId="43" applyNumberFormat="1" applyFont="1" applyBorder="1" applyAlignment="1">
      <alignment horizontal="right"/>
    </xf>
    <xf numFmtId="166" fontId="29" fillId="0" borderId="51" xfId="43" applyNumberFormat="1" applyFont="1" applyBorder="1" applyAlignment="1">
      <alignment horizontal="right"/>
    </xf>
    <xf numFmtId="166" fontId="22" fillId="0" borderId="30" xfId="43" applyNumberFormat="1" applyFont="1" applyBorder="1" applyAlignment="1">
      <alignment horizontal="right"/>
    </xf>
    <xf numFmtId="166" fontId="22" fillId="0" borderId="29" xfId="43" applyNumberFormat="1" applyFont="1" applyBorder="1" applyAlignment="1">
      <alignment horizontal="right"/>
    </xf>
    <xf numFmtId="166" fontId="22" fillId="0" borderId="32" xfId="43" applyNumberFormat="1" applyFont="1" applyBorder="1" applyAlignment="1">
      <alignment horizontal="right"/>
    </xf>
    <xf numFmtId="166" fontId="31" fillId="0" borderId="35" xfId="43" applyNumberFormat="1" applyFont="1" applyBorder="1" applyAlignment="1">
      <alignment horizontal="right"/>
    </xf>
    <xf numFmtId="166" fontId="22" fillId="0" borderId="35" xfId="43" applyNumberFormat="1" applyFont="1" applyBorder="1" applyAlignment="1">
      <alignment horizontal="right"/>
    </xf>
    <xf numFmtId="166" fontId="31" fillId="0" borderId="37" xfId="43" applyNumberFormat="1" applyFont="1" applyBorder="1" applyAlignment="1">
      <alignment horizontal="right"/>
    </xf>
    <xf numFmtId="166" fontId="36" fillId="0" borderId="53" xfId="43" applyNumberFormat="1" applyFont="1" applyBorder="1"/>
    <xf numFmtId="166" fontId="36" fillId="0" borderId="40" xfId="43" applyNumberFormat="1" applyFont="1" applyBorder="1"/>
    <xf numFmtId="166" fontId="22" fillId="0" borderId="48" xfId="43" applyNumberFormat="1" applyFont="1" applyBorder="1"/>
    <xf numFmtId="166" fontId="22" fillId="0" borderId="52" xfId="43" applyNumberFormat="1" applyFont="1" applyBorder="1"/>
    <xf numFmtId="166" fontId="22" fillId="0" borderId="35" xfId="43" applyNumberFormat="1" applyFont="1" applyBorder="1"/>
    <xf numFmtId="166" fontId="22" fillId="0" borderId="38" xfId="43" applyNumberFormat="1" applyFont="1" applyBorder="1"/>
    <xf numFmtId="166" fontId="22" fillId="0" borderId="49" xfId="43" applyNumberFormat="1" applyFont="1" applyBorder="1"/>
    <xf numFmtId="164" fontId="20" fillId="0" borderId="0" xfId="43" applyNumberFormat="1" applyFont="1" applyAlignment="1">
      <alignment horizontal="right"/>
    </xf>
    <xf numFmtId="164" fontId="26" fillId="0" borderId="0" xfId="43" applyNumberFormat="1" applyFont="1" applyAlignment="1">
      <alignment horizontal="center"/>
    </xf>
    <xf numFmtId="164" fontId="26" fillId="0" borderId="41" xfId="43" applyNumberFormat="1" applyFont="1" applyBorder="1" applyAlignment="1">
      <alignment horizontal="center"/>
    </xf>
    <xf numFmtId="164" fontId="26" fillId="0" borderId="13" xfId="43" applyNumberFormat="1" applyFont="1" applyBorder="1" applyAlignment="1">
      <alignment horizontal="center"/>
    </xf>
    <xf numFmtId="164" fontId="24" fillId="0" borderId="23" xfId="43" applyNumberFormat="1" applyFont="1" applyBorder="1" applyAlignment="1">
      <alignment horizontal="center"/>
    </xf>
    <xf numFmtId="164" fontId="24" fillId="0" borderId="22" xfId="43" applyNumberFormat="1" applyFont="1" applyBorder="1" applyAlignment="1">
      <alignment horizontal="center"/>
    </xf>
    <xf numFmtId="164" fontId="24" fillId="0" borderId="24" xfId="43" applyNumberFormat="1" applyFont="1" applyBorder="1" applyAlignment="1">
      <alignment horizontal="center"/>
    </xf>
    <xf numFmtId="164" fontId="26" fillId="0" borderId="14" xfId="43" applyNumberFormat="1" applyFont="1" applyBorder="1" applyAlignment="1">
      <alignment horizontal="center"/>
    </xf>
    <xf numFmtId="164" fontId="26" fillId="0" borderId="12" xfId="43" applyNumberFormat="1" applyFont="1" applyBorder="1" applyAlignment="1">
      <alignment horizontal="center"/>
    </xf>
    <xf numFmtId="164" fontId="35" fillId="0" borderId="12" xfId="43" applyNumberFormat="1" applyFont="1" applyBorder="1" applyAlignment="1">
      <alignment horizontal="center"/>
    </xf>
    <xf numFmtId="164" fontId="35" fillId="0" borderId="41" xfId="43" applyNumberFormat="1" applyFont="1" applyBorder="1" applyAlignment="1">
      <alignment horizontal="center"/>
    </xf>
    <xf numFmtId="164" fontId="35" fillId="0" borderId="13" xfId="43" applyNumberFormat="1" applyFont="1" applyBorder="1" applyAlignment="1">
      <alignment horizontal="center"/>
    </xf>
    <xf numFmtId="167" fontId="22" fillId="0" borderId="34" xfId="43" applyNumberFormat="1" applyFont="1" applyBorder="1" applyAlignment="1">
      <alignment horizontal="center"/>
    </xf>
    <xf numFmtId="167" fontId="22" fillId="0" borderId="30" xfId="43" applyNumberFormat="1" applyFont="1" applyBorder="1" applyAlignment="1">
      <alignment horizontal="center"/>
    </xf>
    <xf numFmtId="167" fontId="22" fillId="0" borderId="31" xfId="43" applyNumberFormat="1" applyFont="1" applyBorder="1" applyAlignment="1">
      <alignment horizontal="center"/>
    </xf>
    <xf numFmtId="167" fontId="22" fillId="0" borderId="33" xfId="43" applyNumberFormat="1" applyFont="1" applyBorder="1" applyAlignment="1">
      <alignment horizontal="center"/>
    </xf>
    <xf numFmtId="167" fontId="22" fillId="0" borderId="37" xfId="43" applyNumberFormat="1" applyFont="1" applyBorder="1" applyAlignment="1">
      <alignment horizontal="center"/>
    </xf>
    <xf numFmtId="167" fontId="22" fillId="0" borderId="32" xfId="43" applyNumberFormat="1" applyFont="1" applyBorder="1" applyAlignment="1">
      <alignment horizontal="center"/>
    </xf>
    <xf numFmtId="167" fontId="22" fillId="0" borderId="28" xfId="43" applyNumberFormat="1" applyFont="1" applyBorder="1" applyAlignment="1">
      <alignment horizontal="center"/>
    </xf>
    <xf numFmtId="167" fontId="22" fillId="0" borderId="26" xfId="43" applyNumberFormat="1" applyFont="1" applyBorder="1" applyAlignment="1">
      <alignment horizontal="center"/>
    </xf>
    <xf numFmtId="167" fontId="22" fillId="0" borderId="27" xfId="43" applyNumberFormat="1" applyFont="1" applyBorder="1" applyAlignment="1">
      <alignment horizontal="center"/>
    </xf>
  </cellXfs>
  <cellStyles count="4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43" builtinId="3"/>
    <cellStyle name="Ezres 3" xfId="44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5"/>
  <sheetViews>
    <sheetView tabSelected="1" zoomScale="110" zoomScaleNormal="110" workbookViewId="0">
      <pane xSplit="3" ySplit="17" topLeftCell="D18" activePane="bottomRight" state="frozen"/>
      <selection activeCell="M1" sqref="M1:M65536"/>
      <selection pane="topRight" activeCell="M1" sqref="M1:M65536"/>
      <selection pane="bottomLeft" activeCell="M1" sqref="M1:M65536"/>
      <selection pane="bottomRight"/>
    </sheetView>
  </sheetViews>
  <sheetFormatPr defaultRowHeight="12.75" x14ac:dyDescent="0.2"/>
  <cols>
    <col min="1" max="1" width="7.85546875" style="1" bestFit="1" customWidth="1"/>
    <col min="2" max="2" width="30.7109375" style="1" customWidth="1"/>
    <col min="3" max="4" width="12.5703125" style="1" bestFit="1" customWidth="1"/>
    <col min="5" max="5" width="10.7109375" style="1" customWidth="1"/>
    <col min="6" max="6" width="12.5703125" style="1" bestFit="1" customWidth="1"/>
    <col min="7" max="11" width="10.7109375" style="1" customWidth="1"/>
    <col min="12" max="12" width="11.5703125" style="1" customWidth="1"/>
    <col min="13" max="13" width="12" style="1" customWidth="1"/>
    <col min="14" max="14" width="8.7109375" style="1" customWidth="1"/>
    <col min="15" max="16" width="7.7109375" style="1" customWidth="1"/>
    <col min="17" max="16384" width="9.140625" style="1"/>
  </cols>
  <sheetData>
    <row r="1" spans="1:15" x14ac:dyDescent="0.2">
      <c r="L1" s="165" t="s">
        <v>94</v>
      </c>
      <c r="M1" s="165"/>
    </row>
    <row r="2" spans="1:15" x14ac:dyDescent="0.2">
      <c r="M2" s="2"/>
    </row>
    <row r="3" spans="1:15" x14ac:dyDescent="0.2">
      <c r="M3" s="2"/>
    </row>
    <row r="4" spans="1:15" x14ac:dyDescent="0.2">
      <c r="A4" s="166" t="s">
        <v>86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5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x14ac:dyDescent="0.2">
      <c r="A6" s="166" t="s">
        <v>95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4"/>
      <c r="O6" s="5"/>
    </row>
    <row r="7" spans="1:15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 s="4"/>
      <c r="O7" s="5"/>
    </row>
    <row r="8" spans="1:15" ht="13.5" thickBot="1" x14ac:dyDescent="0.25">
      <c r="A8" s="3"/>
      <c r="B8" s="4"/>
      <c r="C8" s="4"/>
      <c r="D8" s="4"/>
      <c r="E8" s="7"/>
      <c r="F8" s="4"/>
      <c r="G8" s="4"/>
      <c r="H8" s="4"/>
      <c r="I8" s="4"/>
      <c r="J8" s="4"/>
      <c r="K8" s="4"/>
      <c r="L8" s="4"/>
      <c r="M8" s="8" t="s">
        <v>0</v>
      </c>
      <c r="N8" s="4"/>
      <c r="O8" s="5"/>
    </row>
    <row r="9" spans="1:15" ht="13.5" thickBot="1" x14ac:dyDescent="0.25">
      <c r="A9" s="9"/>
      <c r="B9" s="10"/>
      <c r="C9" s="10"/>
      <c r="D9" s="167" t="s">
        <v>1</v>
      </c>
      <c r="E9" s="167"/>
      <c r="F9" s="167"/>
      <c r="G9" s="167"/>
      <c r="H9" s="167"/>
      <c r="I9" s="167"/>
      <c r="J9" s="167"/>
      <c r="K9" s="168"/>
      <c r="L9" s="11" t="s">
        <v>2</v>
      </c>
      <c r="M9" s="12"/>
    </row>
    <row r="10" spans="1:15" ht="13.5" thickBot="1" x14ac:dyDescent="0.25">
      <c r="A10" s="13"/>
      <c r="B10" s="14"/>
      <c r="C10" s="14"/>
      <c r="D10" s="169" t="s">
        <v>62</v>
      </c>
      <c r="E10" s="169"/>
      <c r="F10" s="169"/>
      <c r="G10" s="169"/>
      <c r="H10" s="169"/>
      <c r="I10" s="170" t="s">
        <v>63</v>
      </c>
      <c r="J10" s="169"/>
      <c r="K10" s="171"/>
      <c r="L10" s="15"/>
      <c r="M10" s="16"/>
    </row>
    <row r="11" spans="1:15" ht="12.75" customHeight="1" x14ac:dyDescent="0.2">
      <c r="A11" s="17"/>
      <c r="B11" s="18"/>
      <c r="C11" s="19" t="s">
        <v>3</v>
      </c>
      <c r="D11" s="20"/>
      <c r="E11" s="21" t="s">
        <v>4</v>
      </c>
      <c r="F11" s="21"/>
      <c r="G11" s="22"/>
      <c r="H11" s="22"/>
      <c r="I11" s="9"/>
      <c r="J11" s="23"/>
      <c r="K11" s="24"/>
      <c r="L11" s="25"/>
      <c r="M11" s="26"/>
    </row>
    <row r="12" spans="1:15" x14ac:dyDescent="0.2">
      <c r="A12" s="17"/>
      <c r="B12" s="19" t="s">
        <v>60</v>
      </c>
      <c r="C12" s="19" t="s">
        <v>5</v>
      </c>
      <c r="D12" s="27" t="s">
        <v>6</v>
      </c>
      <c r="E12" s="21" t="s">
        <v>7</v>
      </c>
      <c r="F12" s="21" t="s">
        <v>8</v>
      </c>
      <c r="G12" s="22" t="s">
        <v>9</v>
      </c>
      <c r="H12" s="22" t="s">
        <v>47</v>
      </c>
      <c r="I12" s="25" t="s">
        <v>11</v>
      </c>
      <c r="J12" s="28" t="s">
        <v>12</v>
      </c>
      <c r="K12" s="29" t="s">
        <v>47</v>
      </c>
      <c r="L12" s="25" t="s">
        <v>10</v>
      </c>
      <c r="M12" s="26" t="s">
        <v>13</v>
      </c>
    </row>
    <row r="13" spans="1:15" x14ac:dyDescent="0.2">
      <c r="A13" s="30"/>
      <c r="B13" s="19" t="s">
        <v>20</v>
      </c>
      <c r="C13" s="19" t="s">
        <v>14</v>
      </c>
      <c r="D13" s="27" t="s">
        <v>15</v>
      </c>
      <c r="E13" s="21" t="s">
        <v>53</v>
      </c>
      <c r="F13" s="21" t="s">
        <v>5</v>
      </c>
      <c r="G13" s="22" t="s">
        <v>16</v>
      </c>
      <c r="H13" s="22" t="s">
        <v>51</v>
      </c>
      <c r="I13" s="25"/>
      <c r="J13" s="28"/>
      <c r="K13" s="29" t="s">
        <v>18</v>
      </c>
      <c r="L13" s="25" t="s">
        <v>17</v>
      </c>
      <c r="M13" s="26" t="s">
        <v>17</v>
      </c>
    </row>
    <row r="14" spans="1:15" x14ac:dyDescent="0.2">
      <c r="A14" s="31" t="s">
        <v>19</v>
      </c>
      <c r="B14" s="19"/>
      <c r="C14" s="18"/>
      <c r="D14" s="20"/>
      <c r="E14" s="28" t="s">
        <v>21</v>
      </c>
      <c r="F14" s="21"/>
      <c r="G14" s="22" t="s">
        <v>22</v>
      </c>
      <c r="H14" s="22" t="s">
        <v>17</v>
      </c>
      <c r="I14" s="13"/>
      <c r="J14" s="32"/>
      <c r="K14" s="29" t="s">
        <v>17</v>
      </c>
      <c r="L14" s="25"/>
      <c r="M14" s="26"/>
    </row>
    <row r="15" spans="1:15" x14ac:dyDescent="0.2">
      <c r="A15" s="33"/>
      <c r="B15" s="19"/>
      <c r="C15" s="18"/>
      <c r="D15" s="20"/>
      <c r="E15" s="28" t="s">
        <v>24</v>
      </c>
      <c r="F15" s="21"/>
      <c r="G15" s="22"/>
      <c r="H15" s="22" t="s">
        <v>5</v>
      </c>
      <c r="I15" s="34"/>
      <c r="J15" s="35"/>
      <c r="K15" s="29" t="s">
        <v>5</v>
      </c>
      <c r="L15" s="25"/>
      <c r="M15" s="26"/>
    </row>
    <row r="16" spans="1:15" x14ac:dyDescent="0.2">
      <c r="A16" s="30"/>
      <c r="B16" s="36"/>
      <c r="C16" s="37"/>
      <c r="D16" s="20"/>
      <c r="E16" s="28" t="s">
        <v>25</v>
      </c>
      <c r="F16" s="21"/>
      <c r="G16" s="20"/>
      <c r="H16" s="38"/>
      <c r="I16" s="39"/>
      <c r="J16" s="40"/>
      <c r="K16" s="41"/>
      <c r="L16" s="13"/>
      <c r="M16" s="42"/>
    </row>
    <row r="17" spans="1:18" x14ac:dyDescent="0.2">
      <c r="A17" s="177">
        <v>1</v>
      </c>
      <c r="B17" s="178">
        <v>2</v>
      </c>
      <c r="C17" s="178">
        <v>3</v>
      </c>
      <c r="D17" s="179">
        <v>4</v>
      </c>
      <c r="E17" s="182">
        <v>5</v>
      </c>
      <c r="F17" s="182">
        <v>6</v>
      </c>
      <c r="G17" s="182">
        <v>7</v>
      </c>
      <c r="H17" s="180">
        <v>8</v>
      </c>
      <c r="I17" s="183">
        <v>9</v>
      </c>
      <c r="J17" s="184">
        <v>10</v>
      </c>
      <c r="K17" s="181">
        <v>11</v>
      </c>
      <c r="L17" s="177">
        <v>12</v>
      </c>
      <c r="M17" s="185">
        <v>13</v>
      </c>
    </row>
    <row r="18" spans="1:18" x14ac:dyDescent="0.2">
      <c r="A18" s="44"/>
      <c r="B18" s="19"/>
      <c r="C18" s="95"/>
      <c r="D18" s="20"/>
      <c r="E18" s="20"/>
      <c r="F18" s="20"/>
      <c r="G18" s="20"/>
      <c r="H18" s="20"/>
      <c r="I18" s="13"/>
      <c r="J18" s="20"/>
      <c r="K18" s="96"/>
      <c r="L18" s="13"/>
      <c r="M18" s="96"/>
    </row>
    <row r="19" spans="1:18" x14ac:dyDescent="0.2">
      <c r="A19" s="44" t="s">
        <v>64</v>
      </c>
      <c r="B19" s="45" t="s">
        <v>27</v>
      </c>
      <c r="C19" s="97">
        <f>SUM(D19:M19)</f>
        <v>4401.8629999999994</v>
      </c>
      <c r="D19" s="98">
        <f>10.6+1234.347+10.6+1224.811+1255.308+10.6</f>
        <v>3746.2659999999996</v>
      </c>
      <c r="E19" s="98">
        <f>1.855+216.008+1.855+214.346+219.678+1.855</f>
        <v>655.59699999999998</v>
      </c>
      <c r="F19" s="98"/>
      <c r="G19" s="98"/>
      <c r="H19" s="98"/>
      <c r="I19" s="99"/>
      <c r="J19" s="100"/>
      <c r="K19" s="100"/>
      <c r="L19" s="101"/>
      <c r="M19" s="102"/>
    </row>
    <row r="20" spans="1:18" x14ac:dyDescent="0.2">
      <c r="A20" s="13"/>
      <c r="B20" s="46"/>
      <c r="C20" s="103"/>
      <c r="D20" s="100"/>
      <c r="E20" s="100"/>
      <c r="F20" s="100"/>
      <c r="G20" s="100"/>
      <c r="H20" s="100"/>
      <c r="I20" s="101"/>
      <c r="J20" s="100"/>
      <c r="K20" s="100"/>
      <c r="L20" s="101"/>
      <c r="M20" s="102"/>
    </row>
    <row r="21" spans="1:18" x14ac:dyDescent="0.2">
      <c r="A21" s="47" t="s">
        <v>26</v>
      </c>
      <c r="B21" s="48" t="s">
        <v>80</v>
      </c>
      <c r="C21" s="104">
        <f>SUM(C19:C20)</f>
        <v>4401.8629999999994</v>
      </c>
      <c r="D21" s="105">
        <f>SUM(D19:D20)</f>
        <v>3746.2659999999996</v>
      </c>
      <c r="E21" s="106">
        <f>SUM(E19:E20)</f>
        <v>655.59699999999998</v>
      </c>
      <c r="F21" s="106">
        <f t="shared" ref="F21:M21" si="0">SUM(F19:F20)</f>
        <v>0</v>
      </c>
      <c r="G21" s="106">
        <f t="shared" si="0"/>
        <v>0</v>
      </c>
      <c r="H21" s="106">
        <f t="shared" si="0"/>
        <v>0</v>
      </c>
      <c r="I21" s="107">
        <f t="shared" si="0"/>
        <v>0</v>
      </c>
      <c r="J21" s="106">
        <f t="shared" si="0"/>
        <v>0</v>
      </c>
      <c r="K21" s="108">
        <f t="shared" si="0"/>
        <v>0</v>
      </c>
      <c r="L21" s="107">
        <f t="shared" si="0"/>
        <v>0</v>
      </c>
      <c r="M21" s="109">
        <f t="shared" si="0"/>
        <v>0</v>
      </c>
    </row>
    <row r="22" spans="1:18" x14ac:dyDescent="0.2">
      <c r="A22" s="13"/>
      <c r="B22" s="49"/>
      <c r="C22" s="110"/>
      <c r="D22" s="100"/>
      <c r="E22" s="100"/>
      <c r="F22" s="100"/>
      <c r="G22" s="100"/>
      <c r="H22" s="100"/>
      <c r="I22" s="101"/>
      <c r="J22" s="100"/>
      <c r="K22" s="100"/>
      <c r="L22" s="101"/>
      <c r="M22" s="102"/>
    </row>
    <row r="23" spans="1:18" x14ac:dyDescent="0.2">
      <c r="A23" s="44" t="s">
        <v>64</v>
      </c>
      <c r="B23" s="45" t="s">
        <v>28</v>
      </c>
      <c r="C23" s="97">
        <f t="shared" ref="C23:C34" si="1">SUM(D23:M23)</f>
        <v>223</v>
      </c>
      <c r="D23" s="98"/>
      <c r="E23" s="98"/>
      <c r="F23" s="98">
        <v>223</v>
      </c>
      <c r="G23" s="98"/>
      <c r="H23" s="98"/>
      <c r="I23" s="99"/>
      <c r="J23" s="98"/>
      <c r="K23" s="100"/>
      <c r="L23" s="101"/>
      <c r="M23" s="102"/>
    </row>
    <row r="24" spans="1:18" x14ac:dyDescent="0.2">
      <c r="A24" s="44" t="s">
        <v>65</v>
      </c>
      <c r="B24" s="45" t="s">
        <v>30</v>
      </c>
      <c r="C24" s="97">
        <f t="shared" si="1"/>
        <v>223</v>
      </c>
      <c r="D24" s="98">
        <f>-550.19-185.529-377.484</f>
        <v>-1113.203</v>
      </c>
      <c r="E24" s="98">
        <f>-96.283-32.468-58.51</f>
        <v>-187.261</v>
      </c>
      <c r="F24" s="98">
        <f>646.473+217.997+223+435.994</f>
        <v>1523.4639999999999</v>
      </c>
      <c r="G24" s="98"/>
      <c r="H24" s="98"/>
      <c r="I24" s="99"/>
      <c r="J24" s="98"/>
      <c r="K24" s="100"/>
      <c r="L24" s="101"/>
      <c r="M24" s="102"/>
    </row>
    <row r="25" spans="1:18" x14ac:dyDescent="0.2">
      <c r="A25" s="44" t="s">
        <v>66</v>
      </c>
      <c r="B25" s="45" t="s">
        <v>32</v>
      </c>
      <c r="C25" s="97">
        <f>SUM(D25:M25)</f>
        <v>195</v>
      </c>
      <c r="D25" s="98">
        <f>-341.203-238.842</f>
        <v>-580.04499999999996</v>
      </c>
      <c r="E25" s="98">
        <f>-59.711-41.798</f>
        <v>-101.509</v>
      </c>
      <c r="F25" s="98">
        <f>400.914+280.64+195</f>
        <v>876.55399999999997</v>
      </c>
      <c r="G25" s="98"/>
      <c r="H25" s="98"/>
      <c r="I25" s="99"/>
      <c r="J25" s="98"/>
      <c r="K25" s="100"/>
      <c r="L25" s="101"/>
      <c r="M25" s="102"/>
    </row>
    <row r="26" spans="1:18" x14ac:dyDescent="0.2">
      <c r="A26" s="44" t="s">
        <v>67</v>
      </c>
      <c r="B26" s="45" t="s">
        <v>34</v>
      </c>
      <c r="C26" s="97">
        <f t="shared" si="1"/>
        <v>196</v>
      </c>
      <c r="D26" s="98">
        <f>-1113.175-1125.97-1540.307</f>
        <v>-3779.4520000000002</v>
      </c>
      <c r="E26" s="98">
        <f>-194.806-197.045-238.747</f>
        <v>-630.59799999999996</v>
      </c>
      <c r="F26" s="98">
        <f>1307.981+1323.015+196+1779.054</f>
        <v>4606.05</v>
      </c>
      <c r="G26" s="98"/>
      <c r="H26" s="98"/>
      <c r="I26" s="99"/>
      <c r="J26" s="98"/>
      <c r="K26" s="100"/>
      <c r="L26" s="101"/>
      <c r="M26" s="102"/>
    </row>
    <row r="27" spans="1:18" x14ac:dyDescent="0.2">
      <c r="A27" s="44" t="s">
        <v>68</v>
      </c>
      <c r="B27" s="45" t="s">
        <v>35</v>
      </c>
      <c r="C27" s="97">
        <f t="shared" si="1"/>
        <v>330</v>
      </c>
      <c r="D27" s="98">
        <f>-2374.548-2378.785</f>
        <v>-4753.3329999999996</v>
      </c>
      <c r="E27" s="98">
        <f>-415.545-368.711</f>
        <v>-784.25600000000009</v>
      </c>
      <c r="F27" s="98">
        <f>2790.093+330+2747.496</f>
        <v>5867.5889999999999</v>
      </c>
      <c r="G27" s="98"/>
      <c r="H27" s="98"/>
      <c r="I27" s="99"/>
      <c r="J27" s="98"/>
      <c r="K27" s="100"/>
      <c r="L27" s="101"/>
      <c r="M27" s="102"/>
    </row>
    <row r="28" spans="1:18" x14ac:dyDescent="0.2">
      <c r="A28" s="44" t="s">
        <v>69</v>
      </c>
      <c r="B28" s="45" t="s">
        <v>36</v>
      </c>
      <c r="C28" s="97">
        <f t="shared" si="1"/>
        <v>217.00000000000011</v>
      </c>
      <c r="D28" s="98">
        <f>-246.261-267.809-288.104</f>
        <v>-802.17399999999998</v>
      </c>
      <c r="E28" s="98">
        <f>-43.096-46.867-44.656</f>
        <v>-134.619</v>
      </c>
      <c r="F28" s="98">
        <f>289.357+314.676+217+332.76</f>
        <v>1153.7930000000001</v>
      </c>
      <c r="G28" s="98"/>
      <c r="H28" s="98"/>
      <c r="I28" s="99"/>
      <c r="J28" s="98"/>
      <c r="K28" s="100"/>
      <c r="L28" s="101"/>
      <c r="M28" s="102"/>
      <c r="R28" s="50"/>
    </row>
    <row r="29" spans="1:18" x14ac:dyDescent="0.2">
      <c r="A29" s="44" t="s">
        <v>70</v>
      </c>
      <c r="B29" s="45" t="s">
        <v>37</v>
      </c>
      <c r="C29" s="97">
        <f t="shared" si="1"/>
        <v>210.99999999999994</v>
      </c>
      <c r="D29" s="98">
        <v>-207.739</v>
      </c>
      <c r="E29" s="98">
        <v>-32.200000000000003</v>
      </c>
      <c r="F29" s="98">
        <f>211+239.939</f>
        <v>450.93899999999996</v>
      </c>
      <c r="G29" s="98"/>
      <c r="H29" s="98"/>
      <c r="I29" s="99"/>
      <c r="J29" s="98"/>
      <c r="K29" s="100"/>
      <c r="L29" s="101"/>
      <c r="M29" s="102"/>
    </row>
    <row r="30" spans="1:18" s="88" customFormat="1" x14ac:dyDescent="0.2">
      <c r="A30" s="25" t="s">
        <v>71</v>
      </c>
      <c r="B30" s="89" t="s">
        <v>38</v>
      </c>
      <c r="C30" s="97">
        <f t="shared" si="1"/>
        <v>334.14999999999986</v>
      </c>
      <c r="D30" s="98">
        <f>6-133.904-133.904+6+6-272.446</f>
        <v>-522.25400000000002</v>
      </c>
      <c r="E30" s="98">
        <f>1.05-23.434-23.434+1.05+1.05-42.23</f>
        <v>-85.948000000000008</v>
      </c>
      <c r="F30" s="98">
        <f>157.338+157.338+313+314.676</f>
        <v>942.35199999999986</v>
      </c>
      <c r="G30" s="98"/>
      <c r="H30" s="98"/>
      <c r="I30" s="99"/>
      <c r="J30" s="98"/>
      <c r="K30" s="100"/>
      <c r="L30" s="101"/>
      <c r="M30" s="102"/>
    </row>
    <row r="31" spans="1:18" x14ac:dyDescent="0.2">
      <c r="A31" s="44" t="s">
        <v>74</v>
      </c>
      <c r="B31" s="45" t="s">
        <v>39</v>
      </c>
      <c r="C31" s="97">
        <f t="shared" si="1"/>
        <v>353</v>
      </c>
      <c r="D31" s="98">
        <f>-1545.544-3091.087</f>
        <v>-4636.6310000000003</v>
      </c>
      <c r="E31" s="98">
        <f>-270.47-540.94</f>
        <v>-811.41000000000008</v>
      </c>
      <c r="F31" s="98">
        <f>1816.014+3632.027+353</f>
        <v>5801.0410000000002</v>
      </c>
      <c r="G31" s="98"/>
      <c r="H31" s="98"/>
      <c r="I31" s="99"/>
      <c r="J31" s="98"/>
      <c r="K31" s="100"/>
      <c r="L31" s="101"/>
      <c r="M31" s="102"/>
    </row>
    <row r="32" spans="1:18" x14ac:dyDescent="0.2">
      <c r="A32" s="44" t="s">
        <v>72</v>
      </c>
      <c r="B32" s="45" t="s">
        <v>40</v>
      </c>
      <c r="C32" s="97">
        <f t="shared" si="1"/>
        <v>186</v>
      </c>
      <c r="D32" s="98">
        <f>-1855.292-1855.292-2748.688</f>
        <v>-6459.2719999999999</v>
      </c>
      <c r="E32" s="98">
        <f>-324.676-324.676-426.047</f>
        <v>-1075.3989999999999</v>
      </c>
      <c r="F32" s="98">
        <f>2179.968+2179.968+186+3174.735</f>
        <v>7720.6710000000003</v>
      </c>
      <c r="G32" s="98"/>
      <c r="H32" s="98"/>
      <c r="I32" s="99"/>
      <c r="J32" s="98"/>
      <c r="K32" s="100"/>
      <c r="L32" s="101"/>
      <c r="M32" s="102"/>
    </row>
    <row r="33" spans="1:19" x14ac:dyDescent="0.2">
      <c r="A33" s="44" t="s">
        <v>73</v>
      </c>
      <c r="B33" s="45" t="s">
        <v>85</v>
      </c>
      <c r="C33" s="97">
        <f t="shared" si="1"/>
        <v>326</v>
      </c>
      <c r="D33" s="98">
        <f>-740.236-1480.472</f>
        <v>-2220.7080000000001</v>
      </c>
      <c r="E33" s="98">
        <f>-129.541-259.083</f>
        <v>-388.62400000000002</v>
      </c>
      <c r="F33" s="98">
        <f>869.777+1739.555+326</f>
        <v>2935.3320000000003</v>
      </c>
      <c r="G33" s="98"/>
      <c r="H33" s="98"/>
      <c r="I33" s="99"/>
      <c r="J33" s="98"/>
      <c r="K33" s="100"/>
      <c r="L33" s="101"/>
      <c r="M33" s="102"/>
      <c r="R33" s="50"/>
    </row>
    <row r="34" spans="1:19" x14ac:dyDescent="0.2">
      <c r="A34" s="44" t="s">
        <v>87</v>
      </c>
      <c r="B34" s="45" t="s">
        <v>88</v>
      </c>
      <c r="C34" s="97">
        <f t="shared" si="1"/>
        <v>227.00000000000045</v>
      </c>
      <c r="D34" s="98">
        <f>-347.55-653.154-1209.04</f>
        <v>-2209.7439999999997</v>
      </c>
      <c r="E34" s="98">
        <f>-60.821-114.302-187.401</f>
        <v>-362.524</v>
      </c>
      <c r="F34" s="98">
        <f>408.371+767.456+227+1396.441</f>
        <v>2799.268</v>
      </c>
      <c r="G34" s="98"/>
      <c r="H34" s="98"/>
      <c r="I34" s="99"/>
      <c r="J34" s="98"/>
      <c r="K34" s="100"/>
      <c r="L34" s="101"/>
      <c r="M34" s="102"/>
    </row>
    <row r="35" spans="1:19" x14ac:dyDescent="0.2">
      <c r="A35" s="44"/>
      <c r="B35" s="51"/>
      <c r="C35" s="97"/>
      <c r="D35" s="98"/>
      <c r="E35" s="98"/>
      <c r="F35" s="98"/>
      <c r="G35" s="98"/>
      <c r="H35" s="98"/>
      <c r="I35" s="99"/>
      <c r="J35" s="98"/>
      <c r="K35" s="100"/>
      <c r="L35" s="101"/>
      <c r="M35" s="102"/>
    </row>
    <row r="36" spans="1:19" x14ac:dyDescent="0.2">
      <c r="A36" s="47" t="s">
        <v>29</v>
      </c>
      <c r="B36" s="48" t="s">
        <v>81</v>
      </c>
      <c r="C36" s="104">
        <f>SUM(C23:C35)</f>
        <v>3021.15</v>
      </c>
      <c r="D36" s="105">
        <f>SUM(D23:D34)</f>
        <v>-27284.554999999997</v>
      </c>
      <c r="E36" s="111">
        <f t="shared" ref="E36:M36" si="2">SUM(E23:E34)</f>
        <v>-4594.3480000000009</v>
      </c>
      <c r="F36" s="111">
        <f t="shared" si="2"/>
        <v>34900.053</v>
      </c>
      <c r="G36" s="105">
        <f t="shared" si="2"/>
        <v>0</v>
      </c>
      <c r="H36" s="111">
        <f t="shared" si="2"/>
        <v>0</v>
      </c>
      <c r="I36" s="112">
        <f t="shared" si="2"/>
        <v>0</v>
      </c>
      <c r="J36" s="111">
        <f t="shared" si="2"/>
        <v>0</v>
      </c>
      <c r="K36" s="105">
        <f t="shared" si="2"/>
        <v>0</v>
      </c>
      <c r="L36" s="112">
        <f t="shared" si="2"/>
        <v>0</v>
      </c>
      <c r="M36" s="113">
        <f t="shared" si="2"/>
        <v>0</v>
      </c>
    </row>
    <row r="37" spans="1:19" x14ac:dyDescent="0.2">
      <c r="A37" s="13"/>
      <c r="B37" s="14"/>
      <c r="C37" s="103"/>
      <c r="D37" s="100"/>
      <c r="E37" s="100"/>
      <c r="F37" s="100"/>
      <c r="G37" s="100"/>
      <c r="H37" s="100"/>
      <c r="I37" s="101"/>
      <c r="J37" s="100"/>
      <c r="K37" s="100"/>
      <c r="L37" s="101"/>
      <c r="M37" s="102"/>
    </row>
    <row r="38" spans="1:19" x14ac:dyDescent="0.2">
      <c r="A38" s="44" t="s">
        <v>64</v>
      </c>
      <c r="B38" s="45" t="s">
        <v>41</v>
      </c>
      <c r="C38" s="97">
        <f t="shared" ref="C38:C42" si="3">SUM(D38:M38)</f>
        <v>3807.2359999999999</v>
      </c>
      <c r="D38" s="98">
        <f>957.114+957.114+320+1005.968</f>
        <v>3240.1959999999999</v>
      </c>
      <c r="E38" s="98">
        <f>167.497+167.497+56+176.046</f>
        <v>567.04</v>
      </c>
      <c r="F38" s="98"/>
      <c r="G38" s="98"/>
      <c r="H38" s="98"/>
      <c r="I38" s="99"/>
      <c r="J38" s="98"/>
      <c r="K38" s="98"/>
      <c r="L38" s="101"/>
      <c r="M38" s="102"/>
    </row>
    <row r="39" spans="1:19" x14ac:dyDescent="0.2">
      <c r="A39" s="44" t="s">
        <v>65</v>
      </c>
      <c r="B39" s="45" t="s">
        <v>42</v>
      </c>
      <c r="C39" s="97">
        <f t="shared" si="3"/>
        <v>6015.6609999999991</v>
      </c>
      <c r="D39" s="98">
        <f>1491.11+37.446-274.125-252.764+1473.859+37.446+380+1492.191+37.446-156.992</f>
        <v>4265.6169999999993</v>
      </c>
      <c r="E39" s="98">
        <f>260.942+6.553-47.972-44.233+257.931+6.553+66.5+261.131+6.553-24.334</f>
        <v>749.62400000000002</v>
      </c>
      <c r="F39" s="98">
        <f>322.097+296.997+200+181.326</f>
        <v>1000.4200000000001</v>
      </c>
      <c r="G39" s="98"/>
      <c r="H39" s="98"/>
      <c r="I39" s="99"/>
      <c r="J39" s="98"/>
      <c r="K39" s="98"/>
      <c r="L39" s="101"/>
      <c r="M39" s="102"/>
      <c r="S39" s="50"/>
    </row>
    <row r="40" spans="1:19" x14ac:dyDescent="0.2">
      <c r="A40" s="44" t="s">
        <v>66</v>
      </c>
      <c r="B40" s="45" t="s">
        <v>43</v>
      </c>
      <c r="C40" s="97">
        <f t="shared" si="3"/>
        <v>5280.0140000000001</v>
      </c>
      <c r="D40" s="98">
        <f>1374.207-130.394-130.394+1379.714+360+1379.701-132.652</f>
        <v>4100.1819999999998</v>
      </c>
      <c r="E40" s="98">
        <f>240.488-22.819-22.819+241.455+63+241.449-20.561</f>
        <v>720.1930000000001</v>
      </c>
      <c r="F40" s="98">
        <f>153.213+153.213+153.213</f>
        <v>459.63900000000001</v>
      </c>
      <c r="G40" s="98"/>
      <c r="H40" s="98"/>
      <c r="I40" s="99"/>
      <c r="J40" s="98"/>
      <c r="K40" s="98"/>
      <c r="L40" s="101"/>
      <c r="M40" s="102"/>
    </row>
    <row r="41" spans="1:19" x14ac:dyDescent="0.2">
      <c r="A41" s="44" t="s">
        <v>67</v>
      </c>
      <c r="B41" s="45" t="s">
        <v>44</v>
      </c>
      <c r="C41" s="97">
        <f t="shared" si="3"/>
        <v>3459.5639999999999</v>
      </c>
      <c r="D41" s="98">
        <f>888.371+868.66+330+857.279</f>
        <v>2944.31</v>
      </c>
      <c r="E41" s="98">
        <f>155.465+152.016+57.75+150.023</f>
        <v>515.25400000000002</v>
      </c>
      <c r="F41" s="98"/>
      <c r="G41" s="98"/>
      <c r="H41" s="98"/>
      <c r="I41" s="99"/>
      <c r="J41" s="98"/>
      <c r="K41" s="98"/>
      <c r="L41" s="101"/>
      <c r="M41" s="102"/>
      <c r="R41" s="50"/>
    </row>
    <row r="42" spans="1:19" x14ac:dyDescent="0.2">
      <c r="A42" s="44" t="s">
        <v>68</v>
      </c>
      <c r="B42" s="45" t="s">
        <v>91</v>
      </c>
      <c r="C42" s="97">
        <f t="shared" si="3"/>
        <v>15185.970000000001</v>
      </c>
      <c r="D42" s="98">
        <f>5.2+3944.252+5.2+3983.044+360+3983.039+5.2</f>
        <v>12285.935000000001</v>
      </c>
      <c r="E42" s="98">
        <f>0.91+690.245+0.91+697.033+63+697.027+0.91</f>
        <v>2150.0349999999999</v>
      </c>
      <c r="F42" s="98">
        <v>750</v>
      </c>
      <c r="G42" s="98"/>
      <c r="H42" s="98"/>
      <c r="I42" s="99"/>
      <c r="J42" s="98"/>
      <c r="K42" s="98"/>
      <c r="L42" s="101"/>
      <c r="M42" s="102"/>
    </row>
    <row r="43" spans="1:19" x14ac:dyDescent="0.2">
      <c r="A43" s="44"/>
      <c r="B43" s="14"/>
      <c r="C43" s="103"/>
      <c r="D43" s="100"/>
      <c r="E43" s="100"/>
      <c r="F43" s="100"/>
      <c r="G43" s="100"/>
      <c r="H43" s="100"/>
      <c r="I43" s="101"/>
      <c r="J43" s="100"/>
      <c r="K43" s="100"/>
      <c r="L43" s="101"/>
      <c r="M43" s="102"/>
    </row>
    <row r="44" spans="1:19" x14ac:dyDescent="0.2">
      <c r="A44" s="47" t="s">
        <v>31</v>
      </c>
      <c r="B44" s="52" t="s">
        <v>82</v>
      </c>
      <c r="C44" s="104">
        <f>SUM(C38:C43)</f>
        <v>33748.445</v>
      </c>
      <c r="D44" s="105">
        <f>SUM(D38:D42)</f>
        <v>26836.239999999998</v>
      </c>
      <c r="E44" s="105">
        <f t="shared" ref="E44:M44" si="4">SUM(E38:E42)</f>
        <v>4702.1459999999997</v>
      </c>
      <c r="F44" s="105">
        <f t="shared" si="4"/>
        <v>2210.0590000000002</v>
      </c>
      <c r="G44" s="105">
        <f t="shared" si="4"/>
        <v>0</v>
      </c>
      <c r="H44" s="114">
        <f t="shared" si="4"/>
        <v>0</v>
      </c>
      <c r="I44" s="105">
        <f t="shared" si="4"/>
        <v>0</v>
      </c>
      <c r="J44" s="105">
        <f t="shared" si="4"/>
        <v>0</v>
      </c>
      <c r="K44" s="114">
        <f t="shared" si="4"/>
        <v>0</v>
      </c>
      <c r="L44" s="105">
        <f t="shared" si="4"/>
        <v>0</v>
      </c>
      <c r="M44" s="114">
        <f t="shared" si="4"/>
        <v>0</v>
      </c>
    </row>
    <row r="45" spans="1:19" x14ac:dyDescent="0.2">
      <c r="A45" s="53"/>
      <c r="B45" s="54"/>
      <c r="C45" s="115"/>
      <c r="D45" s="116"/>
      <c r="E45" s="116"/>
      <c r="F45" s="116"/>
      <c r="G45" s="116"/>
      <c r="H45" s="116"/>
      <c r="I45" s="117"/>
      <c r="J45" s="116"/>
      <c r="K45" s="118"/>
      <c r="L45" s="119"/>
      <c r="M45" s="120"/>
    </row>
    <row r="46" spans="1:19" x14ac:dyDescent="0.2">
      <c r="A46" s="43" t="s">
        <v>33</v>
      </c>
      <c r="B46" s="55" t="s">
        <v>45</v>
      </c>
      <c r="C46" s="121">
        <f>SUM(D46:M46)</f>
        <v>37.364999999999782</v>
      </c>
      <c r="D46" s="122">
        <f>10.6+10.6+10.6</f>
        <v>31.799999999999997</v>
      </c>
      <c r="E46" s="123">
        <f>1.855+1.855+1.855</f>
        <v>5.5649999999999995</v>
      </c>
      <c r="F46" s="124">
        <f>-2601-2999-3988</f>
        <v>-9588</v>
      </c>
      <c r="G46" s="124"/>
      <c r="H46" s="124"/>
      <c r="I46" s="125">
        <f>-500+2601+2999+3988</f>
        <v>9088</v>
      </c>
      <c r="J46" s="124">
        <v>500</v>
      </c>
      <c r="K46" s="126"/>
      <c r="L46" s="127"/>
      <c r="M46" s="128"/>
      <c r="R46" s="50"/>
      <c r="S46" s="50"/>
    </row>
    <row r="47" spans="1:19" ht="13.5" thickBot="1" x14ac:dyDescent="0.25">
      <c r="A47" s="13"/>
      <c r="B47" s="56"/>
      <c r="C47" s="103"/>
      <c r="D47" s="100"/>
      <c r="E47" s="100"/>
      <c r="F47" s="100"/>
      <c r="G47" s="100"/>
      <c r="H47" s="102"/>
      <c r="I47" s="100"/>
      <c r="J47" s="100"/>
      <c r="K47" s="102"/>
      <c r="L47" s="101"/>
      <c r="M47" s="102"/>
    </row>
    <row r="48" spans="1:19" ht="22.5" thickBot="1" x14ac:dyDescent="0.25">
      <c r="A48" s="57" t="s">
        <v>75</v>
      </c>
      <c r="B48" s="58" t="s">
        <v>79</v>
      </c>
      <c r="C48" s="129">
        <f>C21+C36+C44+C46</f>
        <v>41208.822999999997</v>
      </c>
      <c r="D48" s="130">
        <f t="shared" ref="D48:M48" si="5">D21+D36+D44+D46</f>
        <v>3329.7510000000011</v>
      </c>
      <c r="E48" s="129">
        <f t="shared" si="5"/>
        <v>768.95999999999867</v>
      </c>
      <c r="F48" s="129">
        <f t="shared" si="5"/>
        <v>27522.112000000001</v>
      </c>
      <c r="G48" s="129">
        <f t="shared" si="5"/>
        <v>0</v>
      </c>
      <c r="H48" s="129">
        <f t="shared" si="5"/>
        <v>0</v>
      </c>
      <c r="I48" s="129">
        <f t="shared" si="5"/>
        <v>9088</v>
      </c>
      <c r="J48" s="129">
        <f t="shared" si="5"/>
        <v>500</v>
      </c>
      <c r="K48" s="129">
        <f t="shared" si="5"/>
        <v>0</v>
      </c>
      <c r="L48" s="129">
        <f t="shared" si="5"/>
        <v>0</v>
      </c>
      <c r="M48" s="129">
        <f t="shared" si="5"/>
        <v>0</v>
      </c>
    </row>
    <row r="49" spans="1:15" x14ac:dyDescent="0.2">
      <c r="A49" s="39"/>
      <c r="B49" s="59"/>
      <c r="C49" s="131"/>
      <c r="D49" s="132"/>
      <c r="E49" s="132"/>
      <c r="F49" s="132"/>
      <c r="G49" s="132"/>
      <c r="H49" s="133"/>
      <c r="I49" s="132"/>
      <c r="J49" s="132"/>
      <c r="K49" s="133"/>
      <c r="L49" s="134"/>
      <c r="M49" s="133"/>
    </row>
    <row r="50" spans="1:15" x14ac:dyDescent="0.2">
      <c r="A50" s="62" t="s">
        <v>76</v>
      </c>
      <c r="B50" s="63" t="s">
        <v>77</v>
      </c>
      <c r="C50" s="121">
        <f>SUM(D50:M50)</f>
        <v>175567.88700000002</v>
      </c>
      <c r="D50" s="135">
        <f>898.094+829.206+400+1000+859.199+140500</f>
        <v>144486.49900000001</v>
      </c>
      <c r="E50" s="136">
        <f>157.167+145.111+70+155+150.36+24403.75</f>
        <v>25081.387999999999</v>
      </c>
      <c r="F50" s="137"/>
      <c r="G50" s="136"/>
      <c r="H50" s="138">
        <v>6000</v>
      </c>
      <c r="I50" s="136"/>
      <c r="J50" s="139"/>
      <c r="K50" s="138"/>
      <c r="L50" s="140"/>
      <c r="M50" s="138"/>
    </row>
    <row r="51" spans="1:15" ht="13.5" thickBot="1" x14ac:dyDescent="0.25">
      <c r="A51" s="34"/>
      <c r="B51" s="14"/>
      <c r="C51" s="103"/>
      <c r="D51" s="100"/>
      <c r="E51" s="100"/>
      <c r="F51" s="100"/>
      <c r="G51" s="100"/>
      <c r="H51" s="102"/>
      <c r="I51" s="100"/>
      <c r="J51" s="100"/>
      <c r="K51" s="102"/>
      <c r="L51" s="101"/>
      <c r="M51" s="102"/>
    </row>
    <row r="52" spans="1:15" ht="13.5" thickBot="1" x14ac:dyDescent="0.25">
      <c r="A52" s="64" t="s">
        <v>78</v>
      </c>
      <c r="B52" s="65" t="s">
        <v>84</v>
      </c>
      <c r="C52" s="141">
        <f>C48+C50</f>
        <v>216776.71000000002</v>
      </c>
      <c r="D52" s="142">
        <f t="shared" ref="D52:M52" si="6">D48+D50</f>
        <v>147816.25</v>
      </c>
      <c r="E52" s="143">
        <f t="shared" si="6"/>
        <v>25850.347999999998</v>
      </c>
      <c r="F52" s="143">
        <f t="shared" si="6"/>
        <v>27522.112000000001</v>
      </c>
      <c r="G52" s="143">
        <f t="shared" si="6"/>
        <v>0</v>
      </c>
      <c r="H52" s="144">
        <f t="shared" si="6"/>
        <v>6000</v>
      </c>
      <c r="I52" s="142">
        <f t="shared" si="6"/>
        <v>9088</v>
      </c>
      <c r="J52" s="143">
        <f t="shared" si="6"/>
        <v>500</v>
      </c>
      <c r="K52" s="143">
        <f t="shared" si="6"/>
        <v>0</v>
      </c>
      <c r="L52" s="143">
        <f t="shared" si="6"/>
        <v>0</v>
      </c>
      <c r="M52" s="144">
        <f t="shared" si="6"/>
        <v>0</v>
      </c>
    </row>
    <row r="53" spans="1:15" x14ac:dyDescent="0.2">
      <c r="A53" s="66"/>
      <c r="B53" s="20"/>
      <c r="C53" s="67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5" x14ac:dyDescent="0.2"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2"/>
      <c r="O54" s="2"/>
    </row>
    <row r="55" spans="1:15" x14ac:dyDescent="0.2"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2"/>
      <c r="O55" s="2"/>
    </row>
    <row r="56" spans="1:15" x14ac:dyDescent="0.2"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2"/>
      <c r="O56" s="2"/>
    </row>
    <row r="57" spans="1:15" x14ac:dyDescent="0.2"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2"/>
      <c r="O57" s="2"/>
    </row>
    <row r="58" spans="1:15" x14ac:dyDescent="0.2"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2"/>
      <c r="O58" s="2"/>
    </row>
    <row r="59" spans="1:15" x14ac:dyDescent="0.2"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2"/>
      <c r="O59" s="2"/>
    </row>
    <row r="60" spans="1:15" x14ac:dyDescent="0.2"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2"/>
      <c r="O60" s="2"/>
    </row>
    <row r="61" spans="1:15" x14ac:dyDescent="0.2"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2"/>
      <c r="O61" s="2"/>
    </row>
    <row r="62" spans="1:15" x14ac:dyDescent="0.2"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2"/>
      <c r="O62" s="2"/>
    </row>
    <row r="63" spans="1:15" x14ac:dyDescent="0.2"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2"/>
      <c r="O63" s="2"/>
    </row>
    <row r="64" spans="1:15" x14ac:dyDescent="0.2"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2"/>
      <c r="O64" s="2"/>
    </row>
    <row r="65" spans="3:15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3:15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3:15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3:15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3:15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3:15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3:15" x14ac:dyDescent="0.2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3:15" x14ac:dyDescent="0.2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3:15" x14ac:dyDescent="0.2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3:15" x14ac:dyDescent="0.2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3:15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3:15" x14ac:dyDescent="0.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3:15" x14ac:dyDescent="0.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3:15" x14ac:dyDescent="0.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3:15" x14ac:dyDescent="0.2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3:15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3:15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3:15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3:15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3:15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3:15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3:15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3:15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3:15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3:15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3:15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3:15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3:15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3:15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3:15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3:15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3:15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3:15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3:15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3:1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3:1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3:1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3:1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3:1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3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zoomScale="110" zoomScaleNormal="110" workbookViewId="0">
      <pane xSplit="2" ySplit="16" topLeftCell="C17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A17" sqref="A17:O17"/>
    </sheetView>
  </sheetViews>
  <sheetFormatPr defaultRowHeight="12.75" x14ac:dyDescent="0.2"/>
  <cols>
    <col min="1" max="1" width="3.85546875" style="1" customWidth="1"/>
    <col min="2" max="2" width="30.7109375" style="1" customWidth="1"/>
    <col min="3" max="3" width="15.85546875" style="1" bestFit="1" customWidth="1"/>
    <col min="4" max="4" width="13.5703125" style="1" bestFit="1" customWidth="1"/>
    <col min="5" max="6" width="10.7109375" style="1" customWidth="1"/>
    <col min="7" max="7" width="13.5703125" style="1" bestFit="1" customWidth="1"/>
    <col min="8" max="15" width="10.7109375" style="1" customWidth="1"/>
    <col min="16" max="16384" width="9.140625" style="1"/>
  </cols>
  <sheetData>
    <row r="1" spans="1:15" x14ac:dyDescent="0.2">
      <c r="M1" s="2"/>
      <c r="N1" s="165" t="s">
        <v>93</v>
      </c>
      <c r="O1" s="165"/>
    </row>
    <row r="2" spans="1:15" x14ac:dyDescent="0.2">
      <c r="M2" s="2"/>
      <c r="N2" s="2"/>
      <c r="O2" s="69"/>
    </row>
    <row r="3" spans="1:15" x14ac:dyDescent="0.2">
      <c r="M3" s="2"/>
      <c r="N3" s="2"/>
      <c r="O3" s="69"/>
    </row>
    <row r="4" spans="1:15" x14ac:dyDescent="0.2">
      <c r="A4" s="166" t="s">
        <v>90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5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">
      <c r="A6" s="3"/>
      <c r="B6" s="166" t="s">
        <v>95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4"/>
    </row>
    <row r="7" spans="1:15" x14ac:dyDescent="0.2">
      <c r="A7" s="3"/>
      <c r="B7" s="4"/>
      <c r="C7" s="4"/>
      <c r="D7" s="4"/>
      <c r="E7" s="4"/>
      <c r="F7" s="4"/>
      <c r="G7" s="4"/>
      <c r="H7" s="70"/>
      <c r="I7" s="4"/>
      <c r="J7" s="4"/>
      <c r="K7" s="4"/>
      <c r="L7" s="4"/>
      <c r="M7" s="4"/>
      <c r="N7" s="4"/>
      <c r="O7" s="6"/>
    </row>
    <row r="8" spans="1:15" ht="13.5" thickBo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8" t="s">
        <v>0</v>
      </c>
    </row>
    <row r="9" spans="1:15" ht="13.5" thickBot="1" x14ac:dyDescent="0.25">
      <c r="A9" s="9"/>
      <c r="B9" s="10"/>
      <c r="C9" s="10"/>
      <c r="D9" s="172" t="s">
        <v>1</v>
      </c>
      <c r="E9" s="172"/>
      <c r="F9" s="172"/>
      <c r="G9" s="167"/>
      <c r="H9" s="167"/>
      <c r="I9" s="167"/>
      <c r="J9" s="172"/>
      <c r="K9" s="172"/>
      <c r="L9" s="172"/>
      <c r="M9" s="172"/>
      <c r="N9" s="173" t="s">
        <v>2</v>
      </c>
      <c r="O9" s="168"/>
    </row>
    <row r="10" spans="1:15" ht="13.5" thickBot="1" x14ac:dyDescent="0.25">
      <c r="A10" s="13"/>
      <c r="B10" s="71"/>
      <c r="C10" s="71"/>
      <c r="D10" s="174" t="s">
        <v>61</v>
      </c>
      <c r="E10" s="175"/>
      <c r="F10" s="175"/>
      <c r="G10" s="175"/>
      <c r="H10" s="175"/>
      <c r="I10" s="176"/>
      <c r="J10" s="174" t="s">
        <v>56</v>
      </c>
      <c r="K10" s="175"/>
      <c r="L10" s="175"/>
      <c r="M10" s="175"/>
      <c r="N10" s="72"/>
      <c r="O10" s="73"/>
    </row>
    <row r="11" spans="1:15" ht="12.75" customHeight="1" x14ac:dyDescent="0.2">
      <c r="A11" s="74"/>
      <c r="B11" s="19" t="s">
        <v>60</v>
      </c>
      <c r="C11" s="19" t="s">
        <v>3</v>
      </c>
      <c r="D11" s="66"/>
      <c r="E11" s="35"/>
      <c r="F11" s="75"/>
      <c r="G11" s="9"/>
      <c r="H11" s="76"/>
      <c r="I11" s="77"/>
      <c r="J11" s="78"/>
      <c r="K11" s="79"/>
      <c r="L11" s="78"/>
      <c r="M11" s="79"/>
      <c r="N11" s="25" t="s">
        <v>10</v>
      </c>
      <c r="O11" s="26" t="s">
        <v>13</v>
      </c>
    </row>
    <row r="12" spans="1:15" x14ac:dyDescent="0.2">
      <c r="A12" s="74"/>
      <c r="B12" s="19" t="s">
        <v>20</v>
      </c>
      <c r="C12" s="19" t="s">
        <v>46</v>
      </c>
      <c r="D12" s="80" t="s">
        <v>10</v>
      </c>
      <c r="E12" s="81" t="s">
        <v>10</v>
      </c>
      <c r="F12" s="81" t="s">
        <v>10</v>
      </c>
      <c r="G12" s="25" t="s">
        <v>13</v>
      </c>
      <c r="H12" s="81" t="s">
        <v>49</v>
      </c>
      <c r="I12" s="26" t="s">
        <v>13</v>
      </c>
      <c r="J12" s="82" t="s">
        <v>10</v>
      </c>
      <c r="K12" s="29" t="s">
        <v>10</v>
      </c>
      <c r="L12" s="82" t="s">
        <v>13</v>
      </c>
      <c r="M12" s="29" t="s">
        <v>13</v>
      </c>
      <c r="N12" s="25" t="s">
        <v>17</v>
      </c>
      <c r="O12" s="26" t="s">
        <v>17</v>
      </c>
    </row>
    <row r="13" spans="1:15" x14ac:dyDescent="0.2">
      <c r="A13" s="83"/>
      <c r="B13" s="19"/>
      <c r="C13" s="19" t="s">
        <v>14</v>
      </c>
      <c r="D13" s="80" t="s">
        <v>46</v>
      </c>
      <c r="E13" s="81" t="s">
        <v>46</v>
      </c>
      <c r="F13" s="81" t="s">
        <v>17</v>
      </c>
      <c r="G13" s="25" t="s">
        <v>46</v>
      </c>
      <c r="H13" s="81" t="s">
        <v>46</v>
      </c>
      <c r="I13" s="26" t="s">
        <v>17</v>
      </c>
      <c r="J13" s="82" t="s">
        <v>57</v>
      </c>
      <c r="K13" s="29" t="s">
        <v>59</v>
      </c>
      <c r="L13" s="82" t="s">
        <v>57</v>
      </c>
      <c r="M13" s="29" t="s">
        <v>59</v>
      </c>
      <c r="N13" s="25"/>
      <c r="O13" s="26"/>
    </row>
    <row r="14" spans="1:15" x14ac:dyDescent="0.2">
      <c r="A14" s="31" t="s">
        <v>19</v>
      </c>
      <c r="B14" s="19"/>
      <c r="C14" s="37"/>
      <c r="D14" s="27" t="s">
        <v>50</v>
      </c>
      <c r="E14" s="81"/>
      <c r="F14" s="81" t="s">
        <v>54</v>
      </c>
      <c r="G14" s="44" t="s">
        <v>50</v>
      </c>
      <c r="H14" s="81"/>
      <c r="I14" s="26" t="s">
        <v>54</v>
      </c>
      <c r="J14" s="82" t="s">
        <v>55</v>
      </c>
      <c r="K14" s="29" t="s">
        <v>48</v>
      </c>
      <c r="L14" s="82" t="s">
        <v>55</v>
      </c>
      <c r="M14" s="29" t="s">
        <v>48</v>
      </c>
      <c r="N14" s="25"/>
      <c r="O14" s="26"/>
    </row>
    <row r="15" spans="1:15" x14ac:dyDescent="0.2">
      <c r="A15" s="31"/>
      <c r="B15" s="19"/>
      <c r="C15" s="37"/>
      <c r="D15" s="27" t="s">
        <v>52</v>
      </c>
      <c r="E15" s="81"/>
      <c r="F15" s="81" t="s">
        <v>23</v>
      </c>
      <c r="G15" s="44" t="s">
        <v>52</v>
      </c>
      <c r="H15" s="81"/>
      <c r="I15" s="26" t="s">
        <v>23</v>
      </c>
      <c r="J15" s="82" t="s">
        <v>58</v>
      </c>
      <c r="K15" s="26"/>
      <c r="L15" s="82" t="s">
        <v>58</v>
      </c>
      <c r="M15" s="26"/>
      <c r="N15" s="25"/>
      <c r="O15" s="26"/>
    </row>
    <row r="16" spans="1:15" x14ac:dyDescent="0.2">
      <c r="A16" s="30"/>
      <c r="B16" s="36"/>
      <c r="C16" s="37"/>
      <c r="D16" s="60"/>
      <c r="E16" s="81"/>
      <c r="F16" s="81"/>
      <c r="G16" s="61"/>
      <c r="H16" s="81"/>
      <c r="I16" s="26"/>
      <c r="J16" s="84"/>
      <c r="K16" s="26"/>
      <c r="L16" s="84"/>
      <c r="M16" s="41"/>
      <c r="N16" s="13"/>
      <c r="O16" s="42"/>
    </row>
    <row r="17" spans="1:15" x14ac:dyDescent="0.2">
      <c r="A17" s="177">
        <v>1</v>
      </c>
      <c r="B17" s="178">
        <v>2</v>
      </c>
      <c r="C17" s="178">
        <v>3</v>
      </c>
      <c r="D17" s="179">
        <v>4</v>
      </c>
      <c r="E17" s="179">
        <v>5</v>
      </c>
      <c r="F17" s="180">
        <v>6</v>
      </c>
      <c r="G17" s="177">
        <v>7</v>
      </c>
      <c r="H17" s="180">
        <v>8</v>
      </c>
      <c r="I17" s="181">
        <v>9</v>
      </c>
      <c r="J17" s="177">
        <v>10</v>
      </c>
      <c r="K17" s="181">
        <v>11</v>
      </c>
      <c r="L17" s="177">
        <v>12</v>
      </c>
      <c r="M17" s="181">
        <v>13</v>
      </c>
      <c r="N17" s="177">
        <v>14</v>
      </c>
      <c r="O17" s="181">
        <v>15</v>
      </c>
    </row>
    <row r="18" spans="1:15" x14ac:dyDescent="0.2">
      <c r="A18" s="44"/>
      <c r="B18" s="19"/>
      <c r="C18" s="90"/>
      <c r="D18" s="91"/>
      <c r="E18" s="94"/>
      <c r="F18" s="91"/>
      <c r="G18" s="92"/>
      <c r="H18" s="91"/>
      <c r="I18" s="93"/>
      <c r="J18" s="92"/>
      <c r="K18" s="93"/>
      <c r="L18" s="92"/>
      <c r="M18" s="93"/>
      <c r="N18" s="92"/>
      <c r="O18" s="93"/>
    </row>
    <row r="19" spans="1:15" x14ac:dyDescent="0.2">
      <c r="A19" s="44" t="s">
        <v>64</v>
      </c>
      <c r="B19" s="45" t="s">
        <v>27</v>
      </c>
      <c r="C19" s="103">
        <v>0</v>
      </c>
      <c r="D19" s="100"/>
      <c r="E19" s="145"/>
      <c r="F19" s="100"/>
      <c r="G19" s="101"/>
      <c r="H19" s="100"/>
      <c r="I19" s="102"/>
      <c r="J19" s="101"/>
      <c r="K19" s="102">
        <f>12.455+1450.355+12.455+1439.157+1474.986+12.455</f>
        <v>4401.8629999999994</v>
      </c>
      <c r="L19" s="101"/>
      <c r="M19" s="102"/>
      <c r="N19" s="101"/>
      <c r="O19" s="102"/>
    </row>
    <row r="20" spans="1:15" x14ac:dyDescent="0.2">
      <c r="A20" s="13"/>
      <c r="B20" s="46"/>
      <c r="C20" s="103"/>
      <c r="D20" s="100"/>
      <c r="E20" s="145"/>
      <c r="F20" s="100"/>
      <c r="G20" s="101"/>
      <c r="H20" s="100"/>
      <c r="I20" s="102"/>
      <c r="J20" s="101"/>
      <c r="K20" s="102"/>
      <c r="L20" s="101"/>
      <c r="M20" s="102"/>
      <c r="N20" s="101"/>
      <c r="O20" s="102"/>
    </row>
    <row r="21" spans="1:15" x14ac:dyDescent="0.2">
      <c r="A21" s="47" t="s">
        <v>26</v>
      </c>
      <c r="B21" s="48" t="s">
        <v>80</v>
      </c>
      <c r="C21" s="146">
        <f>SUM(C19:C20)</f>
        <v>0</v>
      </c>
      <c r="D21" s="147">
        <f>SUM(D19:D20)</f>
        <v>0</v>
      </c>
      <c r="E21" s="148">
        <f t="shared" ref="E21:O21" si="0">SUM(E19:E20)</f>
        <v>0</v>
      </c>
      <c r="F21" s="128">
        <f t="shared" si="0"/>
        <v>0</v>
      </c>
      <c r="G21" s="147">
        <f t="shared" si="0"/>
        <v>0</v>
      </c>
      <c r="H21" s="148">
        <f t="shared" si="0"/>
        <v>0</v>
      </c>
      <c r="I21" s="128">
        <f t="shared" si="0"/>
        <v>0</v>
      </c>
      <c r="J21" s="147">
        <f t="shared" si="0"/>
        <v>0</v>
      </c>
      <c r="K21" s="128">
        <f t="shared" si="0"/>
        <v>4401.8629999999994</v>
      </c>
      <c r="L21" s="147">
        <f t="shared" si="0"/>
        <v>0</v>
      </c>
      <c r="M21" s="128">
        <f t="shared" si="0"/>
        <v>0</v>
      </c>
      <c r="N21" s="147">
        <f t="shared" si="0"/>
        <v>0</v>
      </c>
      <c r="O21" s="128">
        <f t="shared" si="0"/>
        <v>0</v>
      </c>
    </row>
    <row r="22" spans="1:15" x14ac:dyDescent="0.2">
      <c r="A22" s="13"/>
      <c r="B22" s="85"/>
      <c r="C22" s="149"/>
      <c r="D22" s="100"/>
      <c r="E22" s="145"/>
      <c r="F22" s="100"/>
      <c r="G22" s="101"/>
      <c r="H22" s="100"/>
      <c r="I22" s="102"/>
      <c r="J22" s="101"/>
      <c r="K22" s="102"/>
      <c r="L22" s="101"/>
      <c r="M22" s="102"/>
      <c r="N22" s="101"/>
      <c r="O22" s="102"/>
    </row>
    <row r="23" spans="1:15" x14ac:dyDescent="0.2">
      <c r="A23" s="44" t="s">
        <v>64</v>
      </c>
      <c r="B23" s="45" t="s">
        <v>28</v>
      </c>
      <c r="C23" s="103">
        <v>0</v>
      </c>
      <c r="D23" s="100"/>
      <c r="E23" s="145"/>
      <c r="F23" s="100"/>
      <c r="G23" s="101"/>
      <c r="H23" s="100"/>
      <c r="I23" s="102"/>
      <c r="J23" s="101"/>
      <c r="K23" s="102">
        <v>223</v>
      </c>
      <c r="L23" s="101"/>
      <c r="M23" s="102"/>
      <c r="N23" s="101"/>
      <c r="O23" s="102"/>
    </row>
    <row r="24" spans="1:15" x14ac:dyDescent="0.2">
      <c r="A24" s="44" t="s">
        <v>65</v>
      </c>
      <c r="B24" s="45" t="s">
        <v>30</v>
      </c>
      <c r="C24" s="103">
        <v>0</v>
      </c>
      <c r="D24" s="100"/>
      <c r="E24" s="145"/>
      <c r="F24" s="100"/>
      <c r="G24" s="101"/>
      <c r="H24" s="100"/>
      <c r="I24" s="102"/>
      <c r="J24" s="101"/>
      <c r="K24" s="102">
        <v>223</v>
      </c>
      <c r="L24" s="101"/>
      <c r="M24" s="102"/>
      <c r="N24" s="101"/>
      <c r="O24" s="102"/>
    </row>
    <row r="25" spans="1:15" x14ac:dyDescent="0.2">
      <c r="A25" s="44" t="s">
        <v>66</v>
      </c>
      <c r="B25" s="45" t="s">
        <v>32</v>
      </c>
      <c r="C25" s="103">
        <v>0</v>
      </c>
      <c r="D25" s="100"/>
      <c r="E25" s="145"/>
      <c r="F25" s="100"/>
      <c r="G25" s="101"/>
      <c r="H25" s="100"/>
      <c r="I25" s="102"/>
      <c r="J25" s="101"/>
      <c r="K25" s="102">
        <v>195</v>
      </c>
      <c r="L25" s="101"/>
      <c r="M25" s="102"/>
      <c r="N25" s="101"/>
      <c r="O25" s="102"/>
    </row>
    <row r="26" spans="1:15" x14ac:dyDescent="0.2">
      <c r="A26" s="44" t="s">
        <v>67</v>
      </c>
      <c r="B26" s="45" t="s">
        <v>34</v>
      </c>
      <c r="C26" s="103">
        <v>0</v>
      </c>
      <c r="D26" s="100"/>
      <c r="E26" s="145"/>
      <c r="F26" s="100"/>
      <c r="G26" s="101"/>
      <c r="H26" s="100"/>
      <c r="I26" s="102"/>
      <c r="J26" s="101"/>
      <c r="K26" s="102">
        <v>196</v>
      </c>
      <c r="L26" s="101"/>
      <c r="M26" s="102"/>
      <c r="N26" s="101"/>
      <c r="O26" s="102"/>
    </row>
    <row r="27" spans="1:15" x14ac:dyDescent="0.2">
      <c r="A27" s="44" t="s">
        <v>68</v>
      </c>
      <c r="B27" s="45" t="s">
        <v>35</v>
      </c>
      <c r="C27" s="103">
        <v>0</v>
      </c>
      <c r="D27" s="100"/>
      <c r="E27" s="145"/>
      <c r="F27" s="100"/>
      <c r="G27" s="101"/>
      <c r="H27" s="100"/>
      <c r="I27" s="102"/>
      <c r="J27" s="101"/>
      <c r="K27" s="102">
        <v>330</v>
      </c>
      <c r="L27" s="101"/>
      <c r="M27" s="102"/>
      <c r="N27" s="101"/>
      <c r="O27" s="102"/>
    </row>
    <row r="28" spans="1:15" x14ac:dyDescent="0.2">
      <c r="A28" s="44" t="s">
        <v>69</v>
      </c>
      <c r="B28" s="45" t="s">
        <v>36</v>
      </c>
      <c r="C28" s="103">
        <v>0</v>
      </c>
      <c r="D28" s="100"/>
      <c r="E28" s="145"/>
      <c r="F28" s="100"/>
      <c r="G28" s="101"/>
      <c r="H28" s="100"/>
      <c r="I28" s="102"/>
      <c r="J28" s="101"/>
      <c r="K28" s="102">
        <v>217</v>
      </c>
      <c r="L28" s="101"/>
      <c r="M28" s="102"/>
      <c r="N28" s="101"/>
      <c r="O28" s="102"/>
    </row>
    <row r="29" spans="1:15" x14ac:dyDescent="0.2">
      <c r="A29" s="44" t="s">
        <v>70</v>
      </c>
      <c r="B29" s="45" t="s">
        <v>37</v>
      </c>
      <c r="C29" s="103">
        <v>0</v>
      </c>
      <c r="D29" s="100"/>
      <c r="E29" s="145"/>
      <c r="F29" s="100"/>
      <c r="G29" s="101"/>
      <c r="H29" s="100"/>
      <c r="I29" s="102"/>
      <c r="J29" s="101"/>
      <c r="K29" s="102">
        <v>211</v>
      </c>
      <c r="L29" s="101"/>
      <c r="M29" s="102"/>
      <c r="N29" s="101"/>
      <c r="O29" s="102"/>
    </row>
    <row r="30" spans="1:15" x14ac:dyDescent="0.2">
      <c r="A30" s="44" t="s">
        <v>71</v>
      </c>
      <c r="B30" s="45" t="s">
        <v>38</v>
      </c>
      <c r="C30" s="103">
        <v>0</v>
      </c>
      <c r="D30" s="100"/>
      <c r="E30" s="145"/>
      <c r="F30" s="100"/>
      <c r="G30" s="101"/>
      <c r="H30" s="100"/>
      <c r="I30" s="102"/>
      <c r="J30" s="101"/>
      <c r="K30" s="102">
        <f>7.05+313+7.05+7.05</f>
        <v>334.15000000000003</v>
      </c>
      <c r="L30" s="101"/>
      <c r="M30" s="102"/>
      <c r="N30" s="101"/>
      <c r="O30" s="102"/>
    </row>
    <row r="31" spans="1:15" x14ac:dyDescent="0.2">
      <c r="A31" s="44" t="s">
        <v>74</v>
      </c>
      <c r="B31" s="45" t="s">
        <v>39</v>
      </c>
      <c r="C31" s="103">
        <v>0</v>
      </c>
      <c r="D31" s="100"/>
      <c r="E31" s="145"/>
      <c r="F31" s="100"/>
      <c r="G31" s="101"/>
      <c r="H31" s="100"/>
      <c r="I31" s="102"/>
      <c r="J31" s="101"/>
      <c r="K31" s="102">
        <v>353</v>
      </c>
      <c r="L31" s="101"/>
      <c r="M31" s="102"/>
      <c r="N31" s="101"/>
      <c r="O31" s="102"/>
    </row>
    <row r="32" spans="1:15" x14ac:dyDescent="0.2">
      <c r="A32" s="44" t="s">
        <v>72</v>
      </c>
      <c r="B32" s="45" t="s">
        <v>40</v>
      </c>
      <c r="C32" s="103">
        <v>0</v>
      </c>
      <c r="D32" s="100"/>
      <c r="E32" s="145"/>
      <c r="F32" s="100"/>
      <c r="G32" s="101"/>
      <c r="H32" s="100"/>
      <c r="I32" s="102"/>
      <c r="J32" s="101"/>
      <c r="K32" s="102">
        <v>186</v>
      </c>
      <c r="L32" s="101"/>
      <c r="M32" s="102"/>
      <c r="N32" s="101"/>
      <c r="O32" s="102"/>
    </row>
    <row r="33" spans="1:15" x14ac:dyDescent="0.2">
      <c r="A33" s="44" t="s">
        <v>73</v>
      </c>
      <c r="B33" s="45" t="s">
        <v>85</v>
      </c>
      <c r="C33" s="103">
        <v>0</v>
      </c>
      <c r="D33" s="100"/>
      <c r="E33" s="145"/>
      <c r="F33" s="100"/>
      <c r="G33" s="101"/>
      <c r="H33" s="100"/>
      <c r="I33" s="102"/>
      <c r="J33" s="101"/>
      <c r="K33" s="102">
        <v>326</v>
      </c>
      <c r="L33" s="101"/>
      <c r="M33" s="102"/>
      <c r="N33" s="101"/>
      <c r="O33" s="102"/>
    </row>
    <row r="34" spans="1:15" x14ac:dyDescent="0.2">
      <c r="A34" s="44" t="s">
        <v>87</v>
      </c>
      <c r="B34" s="45" t="s">
        <v>89</v>
      </c>
      <c r="C34" s="103">
        <v>0</v>
      </c>
      <c r="D34" s="100"/>
      <c r="E34" s="145"/>
      <c r="F34" s="100"/>
      <c r="G34" s="101"/>
      <c r="H34" s="100"/>
      <c r="I34" s="102"/>
      <c r="J34" s="101"/>
      <c r="K34" s="102">
        <v>227</v>
      </c>
      <c r="L34" s="101"/>
      <c r="M34" s="102"/>
      <c r="N34" s="101"/>
      <c r="O34" s="102"/>
    </row>
    <row r="35" spans="1:15" x14ac:dyDescent="0.2">
      <c r="A35" s="44"/>
      <c r="B35" s="14"/>
      <c r="C35" s="103"/>
      <c r="D35" s="100"/>
      <c r="E35" s="145"/>
      <c r="F35" s="100"/>
      <c r="G35" s="101"/>
      <c r="H35" s="100"/>
      <c r="I35" s="102"/>
      <c r="J35" s="101"/>
      <c r="K35" s="102"/>
      <c r="L35" s="101"/>
      <c r="M35" s="102"/>
      <c r="N35" s="101"/>
      <c r="O35" s="102"/>
    </row>
    <row r="36" spans="1:15" x14ac:dyDescent="0.2">
      <c r="A36" s="47" t="s">
        <v>29</v>
      </c>
      <c r="B36" s="52" t="s">
        <v>81</v>
      </c>
      <c r="C36" s="146">
        <f>SUM(C23:C35)</f>
        <v>0</v>
      </c>
      <c r="D36" s="150">
        <f>SUM(D23:D35)</f>
        <v>0</v>
      </c>
      <c r="E36" s="148">
        <f t="shared" ref="E36:O36" si="1">SUM(E23:E35)</f>
        <v>0</v>
      </c>
      <c r="F36" s="128">
        <f t="shared" si="1"/>
        <v>0</v>
      </c>
      <c r="G36" s="150">
        <f t="shared" si="1"/>
        <v>0</v>
      </c>
      <c r="H36" s="148">
        <f t="shared" si="1"/>
        <v>0</v>
      </c>
      <c r="I36" s="128">
        <f t="shared" si="1"/>
        <v>0</v>
      </c>
      <c r="J36" s="150">
        <f t="shared" si="1"/>
        <v>0</v>
      </c>
      <c r="K36" s="128">
        <f t="shared" si="1"/>
        <v>3021.15</v>
      </c>
      <c r="L36" s="150">
        <f t="shared" si="1"/>
        <v>0</v>
      </c>
      <c r="M36" s="128">
        <f t="shared" si="1"/>
        <v>0</v>
      </c>
      <c r="N36" s="150">
        <f t="shared" si="1"/>
        <v>0</v>
      </c>
      <c r="O36" s="128">
        <f t="shared" si="1"/>
        <v>0</v>
      </c>
    </row>
    <row r="37" spans="1:15" x14ac:dyDescent="0.2">
      <c r="A37" s="13"/>
      <c r="B37" s="14"/>
      <c r="C37" s="103"/>
      <c r="D37" s="100"/>
      <c r="E37" s="145"/>
      <c r="F37" s="100"/>
      <c r="G37" s="101"/>
      <c r="H37" s="100"/>
      <c r="I37" s="102"/>
      <c r="J37" s="101"/>
      <c r="K37" s="102"/>
      <c r="L37" s="101"/>
      <c r="M37" s="102"/>
      <c r="N37" s="101"/>
      <c r="O37" s="102"/>
    </row>
    <row r="38" spans="1:15" x14ac:dyDescent="0.2">
      <c r="A38" s="44" t="s">
        <v>64</v>
      </c>
      <c r="B38" s="45" t="s">
        <v>41</v>
      </c>
      <c r="C38" s="103">
        <v>0</v>
      </c>
      <c r="D38" s="100"/>
      <c r="E38" s="145"/>
      <c r="F38" s="100"/>
      <c r="G38" s="101"/>
      <c r="H38" s="100"/>
      <c r="I38" s="102"/>
      <c r="J38" s="101"/>
      <c r="K38" s="102">
        <f>1124.611+1124.611+376+1182.014</f>
        <v>3807.2359999999999</v>
      </c>
      <c r="L38" s="101"/>
      <c r="M38" s="102"/>
      <c r="N38" s="101"/>
      <c r="O38" s="102"/>
    </row>
    <row r="39" spans="1:15" x14ac:dyDescent="0.2">
      <c r="A39" s="44" t="s">
        <v>65</v>
      </c>
      <c r="B39" s="45" t="s">
        <v>42</v>
      </c>
      <c r="C39" s="103">
        <v>0</v>
      </c>
      <c r="D39" s="100"/>
      <c r="E39" s="145"/>
      <c r="F39" s="100"/>
      <c r="G39" s="101"/>
      <c r="H39" s="100"/>
      <c r="I39" s="102"/>
      <c r="J39" s="101"/>
      <c r="K39" s="102">
        <f>1752.052+43.999+1731.79+43.999+446.5+1753.322+43.999+200</f>
        <v>6015.6609999999991</v>
      </c>
      <c r="L39" s="101"/>
      <c r="M39" s="102"/>
      <c r="N39" s="101"/>
      <c r="O39" s="102"/>
    </row>
    <row r="40" spans="1:15" x14ac:dyDescent="0.2">
      <c r="A40" s="44" t="s">
        <v>66</v>
      </c>
      <c r="B40" s="45" t="s">
        <v>43</v>
      </c>
      <c r="C40" s="103">
        <v>0</v>
      </c>
      <c r="D40" s="100"/>
      <c r="E40" s="145"/>
      <c r="F40" s="100"/>
      <c r="G40" s="101"/>
      <c r="H40" s="100"/>
      <c r="I40" s="102"/>
      <c r="J40" s="101"/>
      <c r="K40" s="102">
        <f>1614.695+1621.169+423+1621.15</f>
        <v>5280.0140000000001</v>
      </c>
      <c r="L40" s="101"/>
      <c r="M40" s="102"/>
      <c r="N40" s="101"/>
      <c r="O40" s="102"/>
    </row>
    <row r="41" spans="1:15" x14ac:dyDescent="0.2">
      <c r="A41" s="44" t="s">
        <v>67</v>
      </c>
      <c r="B41" s="45" t="s">
        <v>44</v>
      </c>
      <c r="C41" s="103">
        <v>0</v>
      </c>
      <c r="D41" s="100"/>
      <c r="E41" s="145"/>
      <c r="F41" s="100"/>
      <c r="G41" s="101"/>
      <c r="H41" s="100"/>
      <c r="I41" s="102"/>
      <c r="J41" s="101"/>
      <c r="K41" s="102">
        <f>1043.836+1020.676+387.75+1007.302</f>
        <v>3459.5640000000003</v>
      </c>
      <c r="L41" s="101"/>
      <c r="M41" s="102"/>
      <c r="N41" s="101"/>
      <c r="O41" s="102"/>
    </row>
    <row r="42" spans="1:15" x14ac:dyDescent="0.2">
      <c r="A42" s="44" t="s">
        <v>68</v>
      </c>
      <c r="B42" s="45" t="s">
        <v>91</v>
      </c>
      <c r="C42" s="103">
        <v>0</v>
      </c>
      <c r="D42" s="100"/>
      <c r="E42" s="145"/>
      <c r="F42" s="100"/>
      <c r="G42" s="101"/>
      <c r="H42" s="100"/>
      <c r="I42" s="102"/>
      <c r="J42" s="101"/>
      <c r="K42" s="102">
        <f>6.11+4634.497+6.11+4680.077+423+4680.066+750+6.11</f>
        <v>15185.970000000001</v>
      </c>
      <c r="L42" s="101"/>
      <c r="M42" s="102"/>
      <c r="N42" s="101"/>
      <c r="O42" s="102"/>
    </row>
    <row r="43" spans="1:15" x14ac:dyDescent="0.2">
      <c r="A43" s="44"/>
      <c r="B43" s="45"/>
      <c r="C43" s="103"/>
      <c r="D43" s="100"/>
      <c r="E43" s="145"/>
      <c r="F43" s="100"/>
      <c r="G43" s="101"/>
      <c r="H43" s="100"/>
      <c r="I43" s="102"/>
      <c r="J43" s="101"/>
      <c r="K43" s="102"/>
      <c r="L43" s="101"/>
      <c r="M43" s="102"/>
      <c r="N43" s="101"/>
      <c r="O43" s="102"/>
    </row>
    <row r="44" spans="1:15" x14ac:dyDescent="0.2">
      <c r="A44" s="47" t="s">
        <v>31</v>
      </c>
      <c r="B44" s="52" t="s">
        <v>83</v>
      </c>
      <c r="C44" s="146">
        <f>SUM(C38:C43)</f>
        <v>0</v>
      </c>
      <c r="D44" s="147">
        <f t="shared" ref="D44:O44" si="2">SUM(D38:D43)</f>
        <v>0</v>
      </c>
      <c r="E44" s="148">
        <f t="shared" si="2"/>
        <v>0</v>
      </c>
      <c r="F44" s="128">
        <f t="shared" si="2"/>
        <v>0</v>
      </c>
      <c r="G44" s="147">
        <f t="shared" si="2"/>
        <v>0</v>
      </c>
      <c r="H44" s="148">
        <f t="shared" si="2"/>
        <v>0</v>
      </c>
      <c r="I44" s="128">
        <f t="shared" si="2"/>
        <v>0</v>
      </c>
      <c r="J44" s="147">
        <f t="shared" si="2"/>
        <v>0</v>
      </c>
      <c r="K44" s="128">
        <f t="shared" si="2"/>
        <v>33748.445</v>
      </c>
      <c r="L44" s="147">
        <f t="shared" si="2"/>
        <v>0</v>
      </c>
      <c r="M44" s="128">
        <f t="shared" si="2"/>
        <v>0</v>
      </c>
      <c r="N44" s="147">
        <f t="shared" si="2"/>
        <v>0</v>
      </c>
      <c r="O44" s="128">
        <f t="shared" si="2"/>
        <v>0</v>
      </c>
    </row>
    <row r="45" spans="1:15" x14ac:dyDescent="0.2">
      <c r="A45" s="53"/>
      <c r="B45" s="54"/>
      <c r="C45" s="115"/>
      <c r="D45" s="118"/>
      <c r="E45" s="151"/>
      <c r="F45" s="118"/>
      <c r="G45" s="119"/>
      <c r="H45" s="118"/>
      <c r="I45" s="120"/>
      <c r="J45" s="119"/>
      <c r="K45" s="120"/>
      <c r="L45" s="119"/>
      <c r="M45" s="120"/>
      <c r="N45" s="119"/>
      <c r="O45" s="120"/>
    </row>
    <row r="46" spans="1:15" x14ac:dyDescent="0.2">
      <c r="A46" s="43" t="s">
        <v>33</v>
      </c>
      <c r="B46" s="55" t="s">
        <v>45</v>
      </c>
      <c r="C46" s="152">
        <v>0</v>
      </c>
      <c r="D46" s="153"/>
      <c r="E46" s="148"/>
      <c r="F46" s="153"/>
      <c r="G46" s="127"/>
      <c r="H46" s="154"/>
      <c r="I46" s="155"/>
      <c r="J46" s="127"/>
      <c r="K46" s="156">
        <f>12.455+12.455+12.455-2601-2999-3988</f>
        <v>-9550.6350000000002</v>
      </c>
      <c r="L46" s="127"/>
      <c r="M46" s="157">
        <f>2601+2999+3988</f>
        <v>9588</v>
      </c>
      <c r="N46" s="127"/>
      <c r="O46" s="128"/>
    </row>
    <row r="47" spans="1:15" ht="13.5" thickBot="1" x14ac:dyDescent="0.25">
      <c r="A47" s="13"/>
      <c r="B47" s="56"/>
      <c r="C47" s="103"/>
      <c r="D47" s="100"/>
      <c r="E47" s="145"/>
      <c r="F47" s="100"/>
      <c r="G47" s="101"/>
      <c r="H47" s="100"/>
      <c r="I47" s="102"/>
      <c r="J47" s="101"/>
      <c r="K47" s="102"/>
      <c r="L47" s="101"/>
      <c r="M47" s="102"/>
      <c r="N47" s="101"/>
      <c r="O47" s="102"/>
    </row>
    <row r="48" spans="1:15" ht="22.5" thickBot="1" x14ac:dyDescent="0.25">
      <c r="A48" s="57" t="s">
        <v>75</v>
      </c>
      <c r="B48" s="58" t="s">
        <v>79</v>
      </c>
      <c r="C48" s="129">
        <f>SUM(C21+C36+C44+C46)</f>
        <v>0</v>
      </c>
      <c r="D48" s="158">
        <f>SUM(D21+D36+D44+D46)</f>
        <v>0</v>
      </c>
      <c r="E48" s="158">
        <f t="shared" ref="E48:O48" si="3">SUM(E21+E36+E44+E46)</f>
        <v>0</v>
      </c>
      <c r="F48" s="158">
        <f t="shared" si="3"/>
        <v>0</v>
      </c>
      <c r="G48" s="158">
        <f t="shared" si="3"/>
        <v>0</v>
      </c>
      <c r="H48" s="158">
        <f t="shared" si="3"/>
        <v>0</v>
      </c>
      <c r="I48" s="158">
        <f t="shared" si="3"/>
        <v>0</v>
      </c>
      <c r="J48" s="158">
        <f t="shared" si="3"/>
        <v>0</v>
      </c>
      <c r="K48" s="158">
        <f t="shared" si="3"/>
        <v>31620.822999999997</v>
      </c>
      <c r="L48" s="158">
        <f t="shared" si="3"/>
        <v>0</v>
      </c>
      <c r="M48" s="158">
        <f t="shared" si="3"/>
        <v>9588</v>
      </c>
      <c r="N48" s="158">
        <f t="shared" si="3"/>
        <v>0</v>
      </c>
      <c r="O48" s="159">
        <f t="shared" si="3"/>
        <v>0</v>
      </c>
    </row>
    <row r="49" spans="1:15" x14ac:dyDescent="0.2">
      <c r="A49" s="39"/>
      <c r="B49" s="59"/>
      <c r="C49" s="131"/>
      <c r="D49" s="160"/>
      <c r="E49" s="161"/>
      <c r="F49" s="100"/>
      <c r="G49" s="101"/>
      <c r="H49" s="100"/>
      <c r="I49" s="102"/>
      <c r="J49" s="101"/>
      <c r="K49" s="102"/>
      <c r="L49" s="101"/>
      <c r="M49" s="102"/>
      <c r="N49" s="101"/>
      <c r="O49" s="102"/>
    </row>
    <row r="50" spans="1:15" x14ac:dyDescent="0.2">
      <c r="A50" s="62" t="s">
        <v>76</v>
      </c>
      <c r="B50" s="63" t="s">
        <v>77</v>
      </c>
      <c r="C50" s="152">
        <f>SUM(D50:I50)</f>
        <v>170903.75</v>
      </c>
      <c r="D50" s="100">
        <v>170903.75</v>
      </c>
      <c r="E50" s="137"/>
      <c r="F50" s="162"/>
      <c r="G50" s="140"/>
      <c r="H50" s="139"/>
      <c r="I50" s="138"/>
      <c r="J50" s="140"/>
      <c r="K50" s="138">
        <f>1055.261+974.317+470+1155+1009.559</f>
        <v>4664.1369999999997</v>
      </c>
      <c r="L50" s="140"/>
      <c r="M50" s="138"/>
      <c r="N50" s="140"/>
      <c r="O50" s="138"/>
    </row>
    <row r="51" spans="1:15" ht="13.5" thickBot="1" x14ac:dyDescent="0.25">
      <c r="A51" s="34"/>
      <c r="B51" s="14"/>
      <c r="C51" s="103"/>
      <c r="D51" s="163"/>
      <c r="E51" s="164"/>
      <c r="F51" s="100"/>
      <c r="G51" s="101"/>
      <c r="H51" s="100"/>
      <c r="I51" s="102"/>
      <c r="J51" s="101"/>
      <c r="K51" s="102"/>
      <c r="L51" s="101"/>
      <c r="M51" s="102"/>
      <c r="N51" s="101"/>
      <c r="O51" s="102"/>
    </row>
    <row r="52" spans="1:15" ht="13.5" thickBot="1" x14ac:dyDescent="0.25">
      <c r="A52" s="86" t="s">
        <v>78</v>
      </c>
      <c r="B52" s="65" t="s">
        <v>84</v>
      </c>
      <c r="C52" s="141">
        <f>SUM(+C48+C50)</f>
        <v>170903.75</v>
      </c>
      <c r="D52" s="141">
        <f t="shared" ref="D52:O52" si="4">SUM(+D48+D50)</f>
        <v>170903.75</v>
      </c>
      <c r="E52" s="141">
        <f t="shared" si="4"/>
        <v>0</v>
      </c>
      <c r="F52" s="141">
        <f t="shared" si="4"/>
        <v>0</v>
      </c>
      <c r="G52" s="141">
        <f t="shared" si="4"/>
        <v>0</v>
      </c>
      <c r="H52" s="141">
        <f t="shared" si="4"/>
        <v>0</v>
      </c>
      <c r="I52" s="141">
        <f t="shared" si="4"/>
        <v>0</v>
      </c>
      <c r="J52" s="141">
        <f t="shared" si="4"/>
        <v>0</v>
      </c>
      <c r="K52" s="141">
        <f t="shared" si="4"/>
        <v>36284.959999999999</v>
      </c>
      <c r="L52" s="141">
        <f t="shared" si="4"/>
        <v>0</v>
      </c>
      <c r="M52" s="141">
        <f t="shared" si="4"/>
        <v>9588</v>
      </c>
      <c r="N52" s="141">
        <f t="shared" si="4"/>
        <v>0</v>
      </c>
      <c r="O52" s="141">
        <f t="shared" si="4"/>
        <v>0</v>
      </c>
    </row>
    <row r="53" spans="1:15" x14ac:dyDescent="0.2">
      <c r="C53" s="2"/>
    </row>
    <row r="54" spans="1:15" hidden="1" x14ac:dyDescent="0.2">
      <c r="C54" s="2"/>
    </row>
    <row r="55" spans="1:15" hidden="1" x14ac:dyDescent="0.2">
      <c r="C55" s="2" t="s">
        <v>92</v>
      </c>
    </row>
    <row r="56" spans="1:15" hidden="1" x14ac:dyDescent="0.2">
      <c r="B56" s="1">
        <v>2400000</v>
      </c>
      <c r="C56" s="2"/>
    </row>
    <row r="57" spans="1:15" hidden="1" x14ac:dyDescent="0.2">
      <c r="B57" s="1">
        <v>378900</v>
      </c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idden="1" x14ac:dyDescent="0.2">
      <c r="B58" s="1">
        <v>2500000</v>
      </c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idden="1" x14ac:dyDescent="0.2">
      <c r="C59" s="1">
        <v>702648</v>
      </c>
      <c r="F59" s="2"/>
      <c r="G59" s="2"/>
      <c r="H59" s="2"/>
      <c r="I59" s="2"/>
      <c r="M59" s="2"/>
      <c r="N59" s="2"/>
      <c r="O59" s="2"/>
    </row>
    <row r="60" spans="1:15" hidden="1" x14ac:dyDescent="0.2">
      <c r="B60" s="1">
        <v>1600000</v>
      </c>
      <c r="C60" s="2"/>
      <c r="F60" s="2"/>
      <c r="G60" s="2"/>
      <c r="H60" s="2"/>
      <c r="I60" s="2"/>
      <c r="M60" s="2"/>
      <c r="N60" s="2"/>
      <c r="O60" s="2"/>
    </row>
    <row r="61" spans="1:15" hidden="1" x14ac:dyDescent="0.2">
      <c r="C61" s="1">
        <v>1288000</v>
      </c>
      <c r="F61" s="2"/>
      <c r="G61" s="2"/>
      <c r="H61" s="2"/>
      <c r="I61" s="2"/>
      <c r="M61" s="2"/>
      <c r="N61" s="2"/>
      <c r="O61" s="2"/>
    </row>
    <row r="62" spans="1:15" hidden="1" x14ac:dyDescent="0.2">
      <c r="B62" s="1">
        <v>1166000</v>
      </c>
      <c r="C62" s="2"/>
      <c r="F62" s="2"/>
      <c r="G62" s="2"/>
      <c r="H62" s="2"/>
      <c r="I62" s="2"/>
      <c r="M62" s="2"/>
      <c r="N62" s="2"/>
      <c r="O62" s="2"/>
    </row>
    <row r="63" spans="1:15" hidden="1" x14ac:dyDescent="0.2">
      <c r="B63" s="1">
        <v>4816560</v>
      </c>
      <c r="C63" s="2"/>
      <c r="F63" s="2"/>
      <c r="G63" s="2"/>
      <c r="H63" s="2"/>
      <c r="I63" s="2"/>
      <c r="M63" s="2"/>
      <c r="N63" s="2"/>
      <c r="O63" s="2"/>
    </row>
    <row r="64" spans="1:15" hidden="1" x14ac:dyDescent="0.2">
      <c r="C64" s="1">
        <v>4976624</v>
      </c>
      <c r="F64" s="2"/>
      <c r="G64" s="2"/>
      <c r="H64" s="2"/>
      <c r="I64" s="2"/>
      <c r="M64" s="2"/>
      <c r="N64" s="2"/>
      <c r="O64" s="2"/>
    </row>
    <row r="65" spans="2:15" hidden="1" x14ac:dyDescent="0.2">
      <c r="B65" s="1">
        <v>23507261</v>
      </c>
      <c r="C65" s="2"/>
      <c r="F65" s="2"/>
      <c r="G65" s="2"/>
      <c r="H65" s="2"/>
      <c r="I65" s="2"/>
      <c r="M65" s="2"/>
      <c r="N65" s="2"/>
      <c r="O65" s="2"/>
    </row>
    <row r="66" spans="2:15" hidden="1" x14ac:dyDescent="0.2">
      <c r="B66" s="1">
        <v>7290774</v>
      </c>
      <c r="C66" s="2"/>
      <c r="D66" s="2"/>
      <c r="F66" s="2"/>
      <c r="G66" s="2"/>
      <c r="H66" s="2"/>
      <c r="I66" s="2"/>
      <c r="M66" s="2"/>
      <c r="N66" s="2"/>
      <c r="O66" s="2"/>
    </row>
    <row r="67" spans="2:15" hidden="1" x14ac:dyDescent="0.2">
      <c r="B67" s="1">
        <v>1570000</v>
      </c>
      <c r="C67" s="2"/>
      <c r="D67" s="2"/>
      <c r="F67" s="2"/>
      <c r="G67" s="2"/>
      <c r="H67" s="2"/>
      <c r="I67" s="2"/>
      <c r="M67" s="2"/>
      <c r="N67" s="2"/>
      <c r="O67" s="2"/>
    </row>
    <row r="68" spans="2:15" hidden="1" x14ac:dyDescent="0.2">
      <c r="B68" s="1">
        <v>10550000</v>
      </c>
      <c r="C68" s="2"/>
      <c r="D68" s="2"/>
      <c r="F68" s="2"/>
      <c r="G68" s="2"/>
      <c r="H68" s="2"/>
      <c r="I68" s="2"/>
      <c r="M68" s="2"/>
      <c r="N68" s="2"/>
      <c r="O68" s="2"/>
    </row>
    <row r="69" spans="2:15" hidden="1" x14ac:dyDescent="0.2">
      <c r="B69" s="1">
        <v>6600000</v>
      </c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 hidden="1" x14ac:dyDescent="0.2">
      <c r="B70" s="1">
        <v>4392000</v>
      </c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 hidden="1" x14ac:dyDescent="0.2">
      <c r="B71" s="1">
        <v>4514000</v>
      </c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2:15" hidden="1" x14ac:dyDescent="0.2">
      <c r="C72" s="2">
        <v>244000</v>
      </c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2:15" hidden="1" x14ac:dyDescent="0.2">
      <c r="B73" s="1">
        <v>1464000</v>
      </c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2:15" hidden="1" x14ac:dyDescent="0.2">
      <c r="C74" s="1">
        <v>10000000</v>
      </c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2:15" hidden="1" x14ac:dyDescent="0.2">
      <c r="B75" s="1">
        <v>2658136</v>
      </c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2:15" hidden="1" x14ac:dyDescent="0.2">
      <c r="B76" s="1">
        <v>1291000</v>
      </c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2:15" hidden="1" x14ac:dyDescent="0.2">
      <c r="B77" s="1">
        <v>10595000</v>
      </c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2:15" hidden="1" x14ac:dyDescent="0.2">
      <c r="B78" s="1">
        <v>400672</v>
      </c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2:15" hidden="1" x14ac:dyDescent="0.2">
      <c r="C79" s="2">
        <v>3285142</v>
      </c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2:15" hidden="1" x14ac:dyDescent="0.2">
      <c r="B80" s="1">
        <v>1695750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 hidden="1" x14ac:dyDescent="0.2">
      <c r="B81" s="1">
        <v>3522994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2:15" hidden="1" x14ac:dyDescent="0.2">
      <c r="B82" s="1">
        <v>2968000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2:15" hidden="1" x14ac:dyDescent="0.2">
      <c r="B83" s="1">
        <v>2228000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2:15" hidden="1" x14ac:dyDescent="0.2">
      <c r="B84" s="1">
        <v>3182000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5" hidden="1" x14ac:dyDescent="0.2">
      <c r="B85" s="1">
        <v>3405000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2:15" hidden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2:15" hidden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 hidden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2:15" hidden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2:15" hidden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hidden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2:15" x14ac:dyDescent="0.2">
      <c r="C92" s="3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2"/>
      <c r="O92" s="2"/>
    </row>
    <row r="93" spans="2:15" x14ac:dyDescent="0.2">
      <c r="C93" s="3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2"/>
      <c r="O93" s="2"/>
    </row>
    <row r="94" spans="2:15" x14ac:dyDescent="0.2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</row>
    <row r="95" spans="2:15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2:15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2:15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2:15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2:15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5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15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2:15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 x14ac:dyDescent="0.2">
      <c r="B104" s="6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 x14ac:dyDescent="0.2">
      <c r="B105" s="6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 x14ac:dyDescent="0.2">
      <c r="B106" s="6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4:15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4:15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4:15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4:15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4:15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4:15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4:15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4:15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4:15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4:15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4:15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4:15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4:15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4:15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4:15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4:15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3:1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3:1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3:1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3:1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5.sz. melléklet</vt:lpstr>
      <vt:lpstr>6. sz. melléklet</vt:lpstr>
      <vt:lpstr>'5.sz. melléklet'!Nyomtatási_terület</vt:lpstr>
      <vt:lpstr>'6. 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Balog Lászlóné Zsuzsa</cp:lastModifiedBy>
  <cp:lastPrinted>2020-09-08T15:43:09Z</cp:lastPrinted>
  <dcterms:created xsi:type="dcterms:W3CDTF">2013-05-29T08:17:59Z</dcterms:created>
  <dcterms:modified xsi:type="dcterms:W3CDTF">2020-09-08T15:43:27Z</dcterms:modified>
</cp:coreProperties>
</file>