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elepuleskepvedelmi es Epitesugyi Osztaly\Társasházi pályázatok &amp; graffiti-mentesítés\2019-es rendelet és pályázati kiírás\"/>
    </mc:Choice>
  </mc:AlternateContent>
  <bookViews>
    <workbookView xWindow="0" yWindow="0" windowWidth="19200" windowHeight="11595" tabRatio="222"/>
  </bookViews>
  <sheets>
    <sheet name="Értékelőtábláza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3" i="1"/>
  <c r="B48" i="1" s="1"/>
  <c r="D44" i="1" s="1"/>
  <c r="E31" i="1"/>
  <c r="E38" i="1"/>
  <c r="D21" i="1" l="1"/>
  <c r="D19" i="1"/>
  <c r="D16" i="1"/>
  <c r="C13" i="1" l="1"/>
  <c r="D18" i="1" l="1"/>
  <c r="D14" i="1"/>
  <c r="D20" i="1"/>
  <c r="D15" i="1"/>
  <c r="D17" i="1"/>
  <c r="E13" i="1" l="1"/>
  <c r="D13" i="1"/>
  <c r="E44" i="1"/>
  <c r="E8" i="1" s="1"/>
  <c r="E10" i="1" l="1"/>
  <c r="D10" i="1" s="1"/>
</calcChain>
</file>

<file path=xl/sharedStrings.xml><?xml version="1.0" encoding="utf-8"?>
<sst xmlns="http://schemas.openxmlformats.org/spreadsheetml/2006/main" count="46" uniqueCount="45">
  <si>
    <t>10% alatt:</t>
  </si>
  <si>
    <t>Összesen:</t>
  </si>
  <si>
    <t>1. Tartószerkezet:</t>
  </si>
  <si>
    <t>2. Tető-héjazat (és bádogozás):</t>
  </si>
  <si>
    <t>3. Kémény (-bélelés, -járda):</t>
  </si>
  <si>
    <t>5. Lépcsőház és lépcsőházi nyílászáró:</t>
  </si>
  <si>
    <t>6. Külső lépcső, udvari járda, támfal, kerítés, kapu</t>
  </si>
  <si>
    <t>7. Személyfelvonó (lift):</t>
  </si>
  <si>
    <t>8. Gépészet és villamosság:</t>
  </si>
  <si>
    <t>4. Utcafronti homlokzat és nyílászáró:</t>
  </si>
  <si>
    <t>t.ház összpontszáma:</t>
  </si>
  <si>
    <t>10% - 15%:</t>
  </si>
  <si>
    <t>15% - 25%:</t>
  </si>
  <si>
    <t>25% felett:</t>
  </si>
  <si>
    <t>I. Felújítás témája és árajánlattal alátámasztott bruttó összköltsége</t>
  </si>
  <si>
    <t>I. Részpontszám:</t>
  </si>
  <si>
    <t>II. Részpontszám:</t>
  </si>
  <si>
    <t>III. Részpontszám:</t>
  </si>
  <si>
    <t>IV. Részpontszám:</t>
  </si>
  <si>
    <t>3 - Kerületi/Fővárosi/Országos műemléki védettség alatt áll:</t>
  </si>
  <si>
    <t>2 - Helyi kerületi/fővárosi védettség alatt áll:</t>
  </si>
  <si>
    <t>1 - Nem áll helyi/műemléki védettség alatt:</t>
  </si>
  <si>
    <t>Az alábbi három sorszám közül a releváns:</t>
  </si>
  <si>
    <t>Vállalt teljes önerő:</t>
  </si>
  <si>
    <r>
      <t xml:space="preserve">A minimális önerő tehát (5,250 - 2,875 =) 2,375 millió Ft. A nagyobb nyerési esélyt jelentő magasabb pontszám érdekében </t>
    </r>
    <r>
      <rPr>
        <sz val="9"/>
        <color rgb="FFFF0000"/>
        <rFont val="Calibri"/>
        <family val="2"/>
        <charset val="238"/>
        <scheme val="minor"/>
      </rPr>
      <t>2,7 millió Ft önerőt vállal</t>
    </r>
    <r>
      <rPr>
        <sz val="9"/>
        <color theme="1"/>
        <rFont val="Calibri"/>
        <family val="2"/>
        <charset val="238"/>
        <scheme val="minor"/>
      </rPr>
      <t xml:space="preserve"> (ami több mint 10%-kal, de kevesebb mint 15%-kal több a minimálisan előírtnál (2,700 / 2,375 - 1 = ~13,7%), </t>
    </r>
    <r>
      <rPr>
        <sz val="9"/>
        <color rgb="FFFF0000"/>
        <rFont val="Calibri"/>
        <family val="2"/>
        <charset val="238"/>
        <scheme val="minor"/>
      </rPr>
      <t>ezért 5 ponttal magasabb az összpontszáma</t>
    </r>
    <r>
      <rPr>
        <sz val="9"/>
        <color theme="1"/>
        <rFont val="Calibri"/>
        <family val="2"/>
        <charset val="238"/>
        <scheme val="minor"/>
      </rPr>
      <t xml:space="preserve">), így tehát (5,25 - 2,70 =) </t>
    </r>
    <r>
      <rPr>
        <sz val="9"/>
        <color rgb="FFFF0000"/>
        <rFont val="Calibri"/>
        <family val="2"/>
        <charset val="238"/>
        <scheme val="minor"/>
      </rPr>
      <t>2,55 millió Ft támogatást kérhet</t>
    </r>
    <r>
      <rPr>
        <sz val="9"/>
        <color theme="1"/>
        <rFont val="Calibri"/>
        <family val="2"/>
        <charset val="238"/>
        <scheme val="minor"/>
      </rPr>
      <t>.</t>
    </r>
  </si>
  <si>
    <r>
      <rPr>
        <i/>
        <u/>
        <sz val="11"/>
        <color theme="1"/>
        <rFont val="Calibri"/>
        <family val="2"/>
        <charset val="238"/>
        <scheme val="minor"/>
      </rPr>
      <t>Minimálisan előírt önerő</t>
    </r>
    <r>
      <rPr>
        <i/>
        <sz val="10"/>
        <color theme="1"/>
        <rFont val="Calibri"/>
        <family val="2"/>
        <charset val="238"/>
        <scheme val="minor"/>
      </rPr>
      <t xml:space="preserve"> (az összköltség fele és a lakás
albetétek száma alapján számolt önerő közül a nagyobbik,
figyelembe véve a helyi vagy műemléki védettséget):</t>
    </r>
  </si>
  <si>
    <t>IV. Az épület helyi vagy műemléki védettsége</t>
  </si>
  <si>
    <t>V. Előírt minimális önerőn felül vállalt önerő aránya</t>
  </si>
  <si>
    <t>A társasház használatba vételének éve:</t>
  </si>
  <si>
    <t>1990 előtt:</t>
  </si>
  <si>
    <t>II. A társasház kora (az alapító okirat alapján)</t>
  </si>
  <si>
    <t>Amennyiben csupán a minimálisan előírt önerőt vállalja, akkor az igényelhető támogatás 2 875 000 Ft, az összpontszáma viszont így 5 ponttal kevesebb. (Megjegyzés: az I. Részpontszám az érintett munkálattípusokra megadott pontszámoknak a rájuk jutó költségekkel súlyozott átlaga, a példában: (4 000 000 Ft × 50 pont + 1 250 000 Ft × 25 pont) / 5 250 000 Ft = ~44,05 pont.)</t>
  </si>
  <si>
    <t>Lakás albetétek száma és az ez alapján számolt támogatás:</t>
  </si>
  <si>
    <t>2 - Kisvárosi meghatározó területen (Újlak):</t>
  </si>
  <si>
    <t>3 - Nagyvárosi meghatározó területen (Felhévíz, Országút, Viziváros):</t>
  </si>
  <si>
    <t>1 - Kerületi általános területen*:</t>
  </si>
  <si>
    <t>*: A kerület teljes területe, kivéve a 2. és 3. pontban nevesített kerületrészeket. Az egyes kategóriák nem pontosan fedik le a felsorolt kerületrészeket, a pontos lehatárolás a Településképi Arculati Kézikönyvben található.</t>
  </si>
  <si>
    <t>Az összköltség 50%-a tehát 2 625 000 Ft, de mivel a lakás albetétek száma 12 és 30 között van, így lakásonként maximum 100 ezer Ft-ra tud pályázni, ami így (25 × 100 000 =) 2,5 millió Ft. Azonban tekintettel arra, hogy a ház műemléki védettség alatt áll, a támogatás összege további 15 százalékkal növekszik, az igényelhető támogatás így (2 500 000 × 1,15 =) 2 875 000 Ft.</t>
  </si>
  <si>
    <t>Jelenleg vállalt önerővel igényelhető támogatási arány &amp; összeg:</t>
  </si>
  <si>
    <t>1990 és 2003 között:</t>
  </si>
  <si>
    <t>102_ Budapest ____________ út/utca/tér/……… ___.</t>
  </si>
  <si>
    <t>III. A társasház elhelyezkedése (Településképi Arculati Kézikönyv alapján)</t>
  </si>
  <si>
    <t>V. Részpontszám:</t>
  </si>
  <si>
    <r>
      <t xml:space="preserve">A kitöltött példában egy </t>
    </r>
    <r>
      <rPr>
        <sz val="9"/>
        <color rgb="FFFF0000"/>
        <rFont val="Calibri"/>
        <family val="2"/>
        <charset val="238"/>
        <scheme val="minor"/>
      </rPr>
      <t>25 lakás albetét</t>
    </r>
    <r>
      <rPr>
        <sz val="9"/>
        <color theme="1"/>
        <rFont val="Calibri"/>
        <family val="2"/>
        <charset val="238"/>
        <scheme val="minor"/>
      </rPr>
      <t xml:space="preserve">tel rendelkező, </t>
    </r>
    <r>
      <rPr>
        <sz val="9"/>
        <color rgb="FFFF0000"/>
        <rFont val="Calibri"/>
        <family val="2"/>
        <charset val="238"/>
        <scheme val="minor"/>
      </rPr>
      <t>fővárosi műemléki védett</t>
    </r>
    <r>
      <rPr>
        <sz val="9"/>
        <color theme="1"/>
        <rFont val="Calibri"/>
        <family val="2"/>
        <charset val="238"/>
        <scheme val="minor"/>
      </rPr>
      <t xml:space="preserve">ség alatt álló, </t>
    </r>
    <r>
      <rPr>
        <sz val="9"/>
        <color rgb="FFFF0000"/>
        <rFont val="Calibri"/>
        <family val="2"/>
        <charset val="238"/>
        <scheme val="minor"/>
      </rPr>
      <t>1981-ben használatba vett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sz val="9"/>
        <color rgb="FFFF0000"/>
        <rFont val="Calibri"/>
        <family val="2"/>
        <charset val="238"/>
        <scheme val="minor"/>
      </rPr>
      <t>újlaki</t>
    </r>
    <r>
      <rPr>
        <sz val="9"/>
        <color theme="1"/>
        <rFont val="Calibri"/>
        <family val="2"/>
        <charset val="238"/>
        <scheme val="minor"/>
      </rPr>
      <t xml:space="preserve"> társasház pályázik </t>
    </r>
    <r>
      <rPr>
        <sz val="9"/>
        <color rgb="FFFF0000"/>
        <rFont val="Calibri"/>
        <family val="2"/>
        <charset val="238"/>
        <scheme val="minor"/>
      </rPr>
      <t>homlokzati és lépcsőházi felújítás</t>
    </r>
    <r>
      <rPr>
        <sz val="9"/>
        <color theme="1"/>
        <rFont val="Calibri"/>
        <family val="2"/>
        <charset val="238"/>
        <scheme val="minor"/>
      </rPr>
      <t>ra (</t>
    </r>
    <r>
      <rPr>
        <sz val="9"/>
        <color rgb="FFFF0000"/>
        <rFont val="Calibri"/>
        <family val="2"/>
        <charset val="238"/>
        <scheme val="minor"/>
      </rPr>
      <t>4,00 + 1,25</t>
    </r>
    <r>
      <rPr>
        <sz val="9"/>
        <color theme="1"/>
        <rFont val="Calibri"/>
        <family val="2"/>
        <charset val="238"/>
        <scheme val="minor"/>
      </rPr>
      <t xml:space="preserve"> =) 5,25 </t>
    </r>
    <r>
      <rPr>
        <sz val="9"/>
        <color rgb="FFFF0000"/>
        <rFont val="Calibri"/>
        <family val="2"/>
        <charset val="238"/>
        <scheme val="minor"/>
      </rPr>
      <t>millió Ft-os összköltség</t>
    </r>
    <r>
      <rPr>
        <sz val="9"/>
        <color theme="1"/>
        <rFont val="Calibri"/>
        <family val="2"/>
        <charset val="238"/>
        <scheme val="minor"/>
      </rPr>
      <t>gel.</t>
    </r>
  </si>
  <si>
    <r>
      <rPr>
        <b/>
        <sz val="9"/>
        <color theme="1"/>
        <rFont val="Calibri"/>
        <family val="2"/>
        <charset val="238"/>
        <scheme val="minor"/>
      </rPr>
      <t xml:space="preserve">Tisztelt II. kerületi - általános társasház-felújítási - Pályázó!
</t>
    </r>
    <r>
      <rPr>
        <sz val="9"/>
        <color theme="1"/>
        <rFont val="Calibri"/>
        <family val="2"/>
        <charset val="238"/>
        <scheme val="minor"/>
      </rPr>
      <t>Az alábbi táblázat citromsárga színű rubrikáinak (a többi nem módosítható) értelemszerű kitöltésével (pénzösszeg esetén is csak számjegyeket kell beírni, a pénznemet (Ft) és szóközöket nem) meghatározhatja pályázatának várható pontszámát.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</si>
</sst>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9" fontId="2" fillId="3" borderId="1" xfId="1" applyFont="1" applyFill="1" applyBorder="1" applyAlignment="1" applyProtection="1">
      <alignment horizontal="center" vertical="center"/>
    </xf>
    <xf numFmtId="165" fontId="0" fillId="3" borderId="1" xfId="1" applyNumberFormat="1" applyFon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11" fillId="4" borderId="8" xfId="0" applyNumberFormat="1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2" fontId="4" fillId="6" borderId="1" xfId="0" applyNumberFormat="1" applyFont="1" applyFill="1" applyBorder="1" applyAlignment="1" applyProtection="1">
      <alignment horizontal="center" vertical="center"/>
    </xf>
    <xf numFmtId="164" fontId="4" fillId="6" borderId="1" xfId="0" applyNumberFormat="1" applyFont="1" applyFill="1" applyBorder="1" applyAlignment="1" applyProtection="1">
      <alignment horizontal="center" vertical="center"/>
    </xf>
    <xf numFmtId="164" fontId="12" fillId="3" borderId="8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165" fontId="0" fillId="3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164" fontId="0" fillId="3" borderId="0" xfId="0" applyNumberForma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right" vertical="center"/>
    </xf>
    <xf numFmtId="164" fontId="0" fillId="3" borderId="1" xfId="0" applyNumberFormat="1" applyFont="1" applyFill="1" applyBorder="1" applyAlignment="1" applyProtection="1">
      <alignment horizontal="center" vertical="center"/>
    </xf>
    <xf numFmtId="10" fontId="3" fillId="3" borderId="1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wrapText="1"/>
    </xf>
    <xf numFmtId="0" fontId="7" fillId="3" borderId="9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justify" vertical="top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right" vertical="center"/>
    </xf>
    <xf numFmtId="0" fontId="0" fillId="3" borderId="0" xfId="0" applyFont="1" applyFill="1" applyBorder="1" applyAlignment="1" applyProtection="1">
      <alignment horizontal="right" vertical="center" wrapText="1"/>
    </xf>
    <xf numFmtId="0" fontId="0" fillId="3" borderId="4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 wrapText="1"/>
    </xf>
    <xf numFmtId="0" fontId="5" fillId="3" borderId="4" xfId="0" applyFont="1" applyFill="1" applyBorder="1" applyAlignment="1" applyProtection="1">
      <alignment horizontal="right" wrapText="1"/>
    </xf>
    <xf numFmtId="0" fontId="2" fillId="4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justify" vertical="top"/>
    </xf>
    <xf numFmtId="0" fontId="7" fillId="3" borderId="0" xfId="0" applyFont="1" applyFill="1" applyBorder="1" applyAlignment="1" applyProtection="1">
      <alignment horizontal="justify" vertical="center" wrapText="1"/>
    </xf>
    <xf numFmtId="0" fontId="0" fillId="3" borderId="7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right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zoomScaleNormal="100" workbookViewId="0">
      <selection activeCell="B8" sqref="B8"/>
    </sheetView>
  </sheetViews>
  <sheetFormatPr defaultColWidth="0" defaultRowHeight="15" zeroHeight="1" x14ac:dyDescent="0.25"/>
  <cols>
    <col min="1" max="1" width="0.42578125" style="11" customWidth="1"/>
    <col min="2" max="2" width="45.5703125" style="1" bestFit="1" customWidth="1"/>
    <col min="3" max="3" width="12" style="25" bestFit="1" customWidth="1"/>
    <col min="4" max="4" width="7.85546875" style="25" bestFit="1" customWidth="1"/>
    <col min="5" max="5" width="33.5703125" style="25" bestFit="1" customWidth="1"/>
    <col min="6" max="6" width="0.42578125" style="1" customWidth="1"/>
    <col min="7" max="7" width="0" style="11" hidden="1" customWidth="1"/>
    <col min="8" max="16384" width="9.140625" style="11" hidden="1"/>
  </cols>
  <sheetData>
    <row r="1" spans="1:6" ht="2.25" customHeight="1" x14ac:dyDescent="0.25">
      <c r="A1" s="1"/>
      <c r="B1" s="35"/>
      <c r="C1" s="35"/>
      <c r="D1" s="35"/>
      <c r="E1" s="35"/>
    </row>
    <row r="2" spans="1:6" ht="36" customHeight="1" x14ac:dyDescent="0.25">
      <c r="A2" s="34"/>
      <c r="B2" s="38" t="s">
        <v>44</v>
      </c>
      <c r="C2" s="50"/>
      <c r="D2" s="50"/>
      <c r="E2" s="50"/>
      <c r="F2" s="34"/>
    </row>
    <row r="3" spans="1:6" ht="24" customHeight="1" x14ac:dyDescent="0.25">
      <c r="A3" s="34"/>
      <c r="B3" s="38" t="s">
        <v>43</v>
      </c>
      <c r="C3" s="38"/>
      <c r="D3" s="38"/>
      <c r="E3" s="38"/>
      <c r="F3" s="34"/>
    </row>
    <row r="4" spans="1:6" ht="36" customHeight="1" x14ac:dyDescent="0.25">
      <c r="A4" s="34"/>
      <c r="B4" s="38" t="s">
        <v>37</v>
      </c>
      <c r="C4" s="38"/>
      <c r="D4" s="38"/>
      <c r="E4" s="38"/>
      <c r="F4" s="34"/>
    </row>
    <row r="5" spans="1:6" ht="36" customHeight="1" x14ac:dyDescent="0.25">
      <c r="A5" s="34"/>
      <c r="B5" s="38" t="s">
        <v>24</v>
      </c>
      <c r="C5" s="38"/>
      <c r="D5" s="38"/>
      <c r="E5" s="38"/>
      <c r="F5" s="34"/>
    </row>
    <row r="6" spans="1:6" ht="36" customHeight="1" x14ac:dyDescent="0.25">
      <c r="A6" s="34"/>
      <c r="B6" s="38" t="s">
        <v>31</v>
      </c>
      <c r="C6" s="38"/>
      <c r="D6" s="38"/>
      <c r="E6" s="38"/>
      <c r="F6" s="34"/>
    </row>
    <row r="7" spans="1:6" ht="2.25" customHeight="1" x14ac:dyDescent="0.25">
      <c r="A7" s="1"/>
      <c r="B7" s="35"/>
      <c r="C7" s="35"/>
      <c r="D7" s="35"/>
      <c r="E7" s="35"/>
    </row>
    <row r="8" spans="1:6" x14ac:dyDescent="0.25">
      <c r="A8" s="34"/>
      <c r="B8" s="18" t="s">
        <v>40</v>
      </c>
      <c r="C8" s="45" t="s">
        <v>10</v>
      </c>
      <c r="D8" s="45"/>
      <c r="E8" s="22">
        <f>IF(E44="Nem elegendő önerő!","Lásd a hibaüzenetet lejjebb.",IF(E23="Túl kicsi lakás albetétszám!","Lásd a hibaüzenetet lejjebb.",IF(E26="Túl fiatal társasház!","Lásd a hibaüzenetet lejjebb.",IF(E31="Nem megfelelő sorszám!","Lásd a hibaüzenetet lejjebb.",IF(E38="Nem megfelelő sorszám!","Lásd a hibaüzenetet lejjebb.",IF(E13="Nincs költség megadva!","Lásd a hibaüzenetet lejjebb.",E13+E26+E31+E38+E44))))))</f>
        <v>74.047619047619037</v>
      </c>
      <c r="F8" s="34"/>
    </row>
    <row r="9" spans="1:6" ht="3.75" customHeight="1" x14ac:dyDescent="0.25">
      <c r="A9" s="34"/>
      <c r="B9" s="34"/>
      <c r="C9" s="34"/>
      <c r="D9" s="34"/>
      <c r="E9" s="34"/>
      <c r="F9" s="34"/>
    </row>
    <row r="10" spans="1:6" x14ac:dyDescent="0.25">
      <c r="A10" s="34"/>
      <c r="B10" s="46" t="s">
        <v>38</v>
      </c>
      <c r="C10" s="46"/>
      <c r="D10" s="33">
        <f>IF(E10="Lásd a hibaüzenetet lejjebb.","-",E10/C13)</f>
        <v>0.48571428571428571</v>
      </c>
      <c r="E10" s="23">
        <f>IF(E8="Lásd a hibaüzenetet lejjebb.","Lásd a hibaüzenetet lejjebb.",MAX(C13-C44,0))</f>
        <v>2550000</v>
      </c>
      <c r="F10" s="34"/>
    </row>
    <row r="11" spans="1:6" ht="3.75" customHeight="1" x14ac:dyDescent="0.25">
      <c r="A11" s="34"/>
      <c r="F11" s="34"/>
    </row>
    <row r="12" spans="1:6" x14ac:dyDescent="0.25">
      <c r="A12" s="34"/>
      <c r="B12" s="40" t="s">
        <v>14</v>
      </c>
      <c r="C12" s="49"/>
      <c r="D12" s="49"/>
      <c r="E12" s="21" t="s">
        <v>15</v>
      </c>
      <c r="F12" s="34"/>
    </row>
    <row r="13" spans="1:6" x14ac:dyDescent="0.25">
      <c r="A13" s="34"/>
      <c r="B13" s="14" t="s">
        <v>1</v>
      </c>
      <c r="C13" s="2">
        <f>SUM(C14:C21)</f>
        <v>5250000</v>
      </c>
      <c r="D13" s="3">
        <f>SUM(D14:D21)</f>
        <v>1</v>
      </c>
      <c r="E13" s="19">
        <f>IF(C13=0,"Nincs költség megadva!",SUMPRODUCT(D14:D21,E14:E21))</f>
        <v>44.047619047619044</v>
      </c>
      <c r="F13" s="34"/>
    </row>
    <row r="14" spans="1:6" x14ac:dyDescent="0.25">
      <c r="A14" s="34"/>
      <c r="B14" s="9" t="s">
        <v>2</v>
      </c>
      <c r="C14" s="5"/>
      <c r="D14" s="4">
        <f>IF(C14=0,0,C14/$C$13)</f>
        <v>0</v>
      </c>
      <c r="E14" s="8">
        <v>40</v>
      </c>
      <c r="F14" s="34"/>
    </row>
    <row r="15" spans="1:6" x14ac:dyDescent="0.25">
      <c r="A15" s="34"/>
      <c r="B15" s="9" t="s">
        <v>3</v>
      </c>
      <c r="C15" s="5"/>
      <c r="D15" s="4">
        <f t="shared" ref="D15:D21" si="0">IF(C15=0,0,C15/$C$13)</f>
        <v>0</v>
      </c>
      <c r="E15" s="8">
        <v>45</v>
      </c>
      <c r="F15" s="34"/>
    </row>
    <row r="16" spans="1:6" x14ac:dyDescent="0.25">
      <c r="A16" s="34"/>
      <c r="B16" s="9" t="s">
        <v>4</v>
      </c>
      <c r="C16" s="5"/>
      <c r="D16" s="4">
        <f t="shared" si="0"/>
        <v>0</v>
      </c>
      <c r="E16" s="8">
        <v>25</v>
      </c>
      <c r="F16" s="34"/>
    </row>
    <row r="17" spans="1:6" x14ac:dyDescent="0.25">
      <c r="A17" s="34"/>
      <c r="B17" s="9" t="s">
        <v>9</v>
      </c>
      <c r="C17" s="5">
        <v>4000000</v>
      </c>
      <c r="D17" s="4">
        <f t="shared" si="0"/>
        <v>0.76190476190476186</v>
      </c>
      <c r="E17" s="8">
        <v>50</v>
      </c>
      <c r="F17" s="34"/>
    </row>
    <row r="18" spans="1:6" x14ac:dyDescent="0.25">
      <c r="A18" s="34"/>
      <c r="B18" s="9" t="s">
        <v>5</v>
      </c>
      <c r="C18" s="5">
        <v>1250000</v>
      </c>
      <c r="D18" s="4">
        <f t="shared" si="0"/>
        <v>0.23809523809523808</v>
      </c>
      <c r="E18" s="8">
        <v>25</v>
      </c>
      <c r="F18" s="34"/>
    </row>
    <row r="19" spans="1:6" x14ac:dyDescent="0.25">
      <c r="A19" s="34"/>
      <c r="B19" s="9" t="s">
        <v>6</v>
      </c>
      <c r="C19" s="5"/>
      <c r="D19" s="4">
        <f t="shared" si="0"/>
        <v>0</v>
      </c>
      <c r="E19" s="8">
        <v>50</v>
      </c>
      <c r="F19" s="34"/>
    </row>
    <row r="20" spans="1:6" x14ac:dyDescent="0.25">
      <c r="A20" s="34"/>
      <c r="B20" s="9" t="s">
        <v>7</v>
      </c>
      <c r="C20" s="5"/>
      <c r="D20" s="4">
        <f t="shared" si="0"/>
        <v>0</v>
      </c>
      <c r="E20" s="8">
        <v>25</v>
      </c>
      <c r="F20" s="34"/>
    </row>
    <row r="21" spans="1:6" x14ac:dyDescent="0.25">
      <c r="A21" s="34"/>
      <c r="B21" s="9" t="s">
        <v>8</v>
      </c>
      <c r="C21" s="5"/>
      <c r="D21" s="4">
        <f t="shared" si="0"/>
        <v>0</v>
      </c>
      <c r="E21" s="8">
        <v>25</v>
      </c>
      <c r="F21" s="34"/>
    </row>
    <row r="22" spans="1:6" s="1" customFormat="1" ht="3.75" customHeight="1" x14ac:dyDescent="0.25">
      <c r="A22" s="34"/>
      <c r="B22" s="9"/>
      <c r="C22" s="30"/>
      <c r="D22" s="27"/>
      <c r="E22" s="28"/>
      <c r="F22" s="34"/>
    </row>
    <row r="23" spans="1:6" s="1" customFormat="1" x14ac:dyDescent="0.25">
      <c r="A23" s="34"/>
      <c r="B23" s="43" t="s">
        <v>32</v>
      </c>
      <c r="C23" s="44"/>
      <c r="D23" s="7">
        <v>25</v>
      </c>
      <c r="E23" s="32">
        <f>IF(D23&lt;3,"Túl kicsi lakás albetétszám!",IF(D23&lt;12,D23*120000,IF(D23&lt;31,D23*100000,D23*80000)))</f>
        <v>2500000</v>
      </c>
      <c r="F23" s="34"/>
    </row>
    <row r="24" spans="1:6" s="1" customFormat="1" ht="3.75" customHeight="1" x14ac:dyDescent="0.25">
      <c r="A24" s="34"/>
      <c r="B24" s="9"/>
      <c r="C24" s="30"/>
      <c r="D24" s="27"/>
      <c r="E24" s="28"/>
      <c r="F24" s="34"/>
    </row>
    <row r="25" spans="1:6" s="1" customFormat="1" x14ac:dyDescent="0.25">
      <c r="A25" s="34"/>
      <c r="B25" s="39" t="s">
        <v>30</v>
      </c>
      <c r="C25" s="39"/>
      <c r="D25" s="40"/>
      <c r="E25" s="21" t="s">
        <v>16</v>
      </c>
      <c r="F25" s="34"/>
    </row>
    <row r="26" spans="1:6" s="1" customFormat="1" x14ac:dyDescent="0.25">
      <c r="A26" s="34"/>
      <c r="B26" s="14" t="s">
        <v>28</v>
      </c>
      <c r="C26" s="7">
        <v>1981</v>
      </c>
      <c r="D26" s="12"/>
      <c r="E26" s="20">
        <f>IF(C26&gt;2003,"Túl fiatal társasház!",IF(C26&gt;1989,E27,E28))</f>
        <v>10</v>
      </c>
      <c r="F26" s="34"/>
    </row>
    <row r="27" spans="1:6" s="1" customFormat="1" x14ac:dyDescent="0.25">
      <c r="A27" s="34"/>
      <c r="B27" s="13"/>
      <c r="C27" s="41" t="s">
        <v>39</v>
      </c>
      <c r="D27" s="42"/>
      <c r="E27" s="8">
        <v>0</v>
      </c>
      <c r="F27" s="34"/>
    </row>
    <row r="28" spans="1:6" s="1" customFormat="1" x14ac:dyDescent="0.25">
      <c r="A28" s="34"/>
      <c r="B28" s="29"/>
      <c r="C28" s="41" t="s">
        <v>29</v>
      </c>
      <c r="D28" s="42"/>
      <c r="E28" s="8">
        <v>10</v>
      </c>
      <c r="F28" s="34"/>
    </row>
    <row r="29" spans="1:6" ht="3.75" customHeight="1" x14ac:dyDescent="0.25">
      <c r="A29" s="34"/>
      <c r="F29" s="34"/>
    </row>
    <row r="30" spans="1:6" x14ac:dyDescent="0.25">
      <c r="A30" s="34"/>
      <c r="B30" s="39" t="s">
        <v>41</v>
      </c>
      <c r="C30" s="39"/>
      <c r="D30" s="40"/>
      <c r="E30" s="21" t="s">
        <v>17</v>
      </c>
      <c r="F30" s="34"/>
    </row>
    <row r="31" spans="1:6" x14ac:dyDescent="0.25">
      <c r="A31" s="34"/>
      <c r="B31" s="31" t="s">
        <v>22</v>
      </c>
      <c r="C31" s="17">
        <v>2</v>
      </c>
      <c r="D31" s="12"/>
      <c r="E31" s="20">
        <f>IF(C31=1,E32,IF(C31=2,E33,IF(C31=3,E34,"Nem megfelelő sorszám!")))</f>
        <v>5</v>
      </c>
      <c r="F31" s="34"/>
    </row>
    <row r="32" spans="1:6" x14ac:dyDescent="0.25">
      <c r="A32" s="34"/>
      <c r="B32" s="41" t="s">
        <v>35</v>
      </c>
      <c r="C32" s="41"/>
      <c r="D32" s="42"/>
      <c r="E32" s="8">
        <v>0</v>
      </c>
      <c r="F32" s="34"/>
    </row>
    <row r="33" spans="1:6" x14ac:dyDescent="0.25">
      <c r="A33" s="34"/>
      <c r="B33" s="41" t="s">
        <v>33</v>
      </c>
      <c r="C33" s="41"/>
      <c r="D33" s="42"/>
      <c r="E33" s="8">
        <v>5</v>
      </c>
      <c r="F33" s="34"/>
    </row>
    <row r="34" spans="1:6" x14ac:dyDescent="0.25">
      <c r="A34" s="34"/>
      <c r="B34" s="41" t="s">
        <v>34</v>
      </c>
      <c r="C34" s="41"/>
      <c r="D34" s="42"/>
      <c r="E34" s="8">
        <v>10</v>
      </c>
      <c r="F34" s="34"/>
    </row>
    <row r="35" spans="1:6" ht="24" customHeight="1" x14ac:dyDescent="0.25">
      <c r="A35" s="34"/>
      <c r="B35" s="51" t="s">
        <v>36</v>
      </c>
      <c r="C35" s="51"/>
      <c r="D35" s="51"/>
      <c r="E35" s="51"/>
      <c r="F35" s="34"/>
    </row>
    <row r="36" spans="1:6" ht="3.75" customHeight="1" x14ac:dyDescent="0.25">
      <c r="A36" s="34"/>
      <c r="F36" s="34"/>
    </row>
    <row r="37" spans="1:6" x14ac:dyDescent="0.25">
      <c r="A37" s="34"/>
      <c r="B37" s="40" t="s">
        <v>26</v>
      </c>
      <c r="C37" s="49"/>
      <c r="D37" s="49"/>
      <c r="E37" s="21" t="s">
        <v>18</v>
      </c>
      <c r="F37" s="34"/>
    </row>
    <row r="38" spans="1:6" x14ac:dyDescent="0.25">
      <c r="A38" s="34"/>
      <c r="B38" s="16" t="s">
        <v>22</v>
      </c>
      <c r="C38" s="17">
        <v>3</v>
      </c>
      <c r="D38" s="26"/>
      <c r="E38" s="20">
        <f>IF(C38=1,E39,IF(C38=2,E40,IF(C38=3,E41,"Nem megfelelő sorszám!")))</f>
        <v>10</v>
      </c>
      <c r="F38" s="34"/>
    </row>
    <row r="39" spans="1:6" x14ac:dyDescent="0.25">
      <c r="A39" s="34"/>
      <c r="B39" s="47" t="s">
        <v>21</v>
      </c>
      <c r="C39" s="47"/>
      <c r="D39" s="47"/>
      <c r="E39" s="8">
        <v>0</v>
      </c>
      <c r="F39" s="34"/>
    </row>
    <row r="40" spans="1:6" x14ac:dyDescent="0.25">
      <c r="A40" s="34"/>
      <c r="B40" s="47" t="s">
        <v>20</v>
      </c>
      <c r="C40" s="47"/>
      <c r="D40" s="47"/>
      <c r="E40" s="8">
        <v>5</v>
      </c>
      <c r="F40" s="34"/>
    </row>
    <row r="41" spans="1:6" x14ac:dyDescent="0.25">
      <c r="A41" s="34"/>
      <c r="B41" s="47" t="s">
        <v>19</v>
      </c>
      <c r="C41" s="47"/>
      <c r="D41" s="48"/>
      <c r="E41" s="8">
        <v>10</v>
      </c>
      <c r="F41" s="34"/>
    </row>
    <row r="42" spans="1:6" ht="3.75" customHeight="1" x14ac:dyDescent="0.25">
      <c r="A42" s="34"/>
      <c r="F42" s="34"/>
    </row>
    <row r="43" spans="1:6" x14ac:dyDescent="0.25">
      <c r="A43" s="34"/>
      <c r="B43" s="40" t="s">
        <v>27</v>
      </c>
      <c r="C43" s="49"/>
      <c r="D43" s="49"/>
      <c r="E43" s="21" t="s">
        <v>42</v>
      </c>
      <c r="F43" s="34"/>
    </row>
    <row r="44" spans="1:6" x14ac:dyDescent="0.25">
      <c r="A44" s="34"/>
      <c r="B44" s="15" t="s">
        <v>23</v>
      </c>
      <c r="C44" s="6">
        <v>2700000</v>
      </c>
      <c r="D44" s="10">
        <f>IF(B48="-","-",IF(B48=0,0,C44/B48-1))</f>
        <v>0.13684210526315788</v>
      </c>
      <c r="E44" s="20">
        <f>IF(D44&lt;0,"Nem elegendő önerő!",IF(D44&lt;0.1,E45,IF(D44&lt;0.15,E46,IF(D44&lt;0.25,E47,E48))))</f>
        <v>5</v>
      </c>
      <c r="F44" s="34"/>
    </row>
    <row r="45" spans="1:6" ht="15" customHeight="1" x14ac:dyDescent="0.25">
      <c r="A45" s="34"/>
      <c r="B45" s="36" t="s">
        <v>25</v>
      </c>
      <c r="C45" s="52" t="s">
        <v>0</v>
      </c>
      <c r="D45" s="53"/>
      <c r="E45" s="8">
        <v>0</v>
      </c>
      <c r="F45" s="34"/>
    </row>
    <row r="46" spans="1:6" ht="15" customHeight="1" x14ac:dyDescent="0.25">
      <c r="A46" s="34"/>
      <c r="B46" s="37"/>
      <c r="C46" s="41" t="s">
        <v>11</v>
      </c>
      <c r="D46" s="42"/>
      <c r="E46" s="8">
        <v>5</v>
      </c>
      <c r="F46" s="34"/>
    </row>
    <row r="47" spans="1:6" x14ac:dyDescent="0.25">
      <c r="A47" s="34"/>
      <c r="B47" s="37"/>
      <c r="C47" s="41" t="s">
        <v>12</v>
      </c>
      <c r="D47" s="42"/>
      <c r="E47" s="8">
        <v>10</v>
      </c>
      <c r="F47" s="34"/>
    </row>
    <row r="48" spans="1:6" x14ac:dyDescent="0.25">
      <c r="A48" s="34"/>
      <c r="B48" s="24">
        <f>IF(E23="Túl kicsi lakás albetétszám!","-",MAX(C13-E23,C13/2)-IF(C38=2,MIN(C13/2,E23)*0.15,IF(C38=3,MIN(C13/2,E23)*0.15,0)))</f>
        <v>2375000</v>
      </c>
      <c r="C48" s="41" t="s">
        <v>13</v>
      </c>
      <c r="D48" s="42"/>
      <c r="E48" s="8">
        <v>20</v>
      </c>
      <c r="F48" s="34"/>
    </row>
    <row r="49" spans="2:5" ht="2.25" customHeight="1" x14ac:dyDescent="0.25">
      <c r="B49" s="34"/>
      <c r="C49" s="34"/>
      <c r="D49" s="34"/>
      <c r="E49" s="34"/>
    </row>
    <row r="50" spans="2:5" hidden="1" x14ac:dyDescent="0.25"/>
    <row r="51" spans="2:5" hidden="1" x14ac:dyDescent="0.25"/>
    <row r="52" spans="2:5" hidden="1" x14ac:dyDescent="0.25"/>
    <row r="53" spans="2:5" hidden="1" x14ac:dyDescent="0.25"/>
    <row r="54" spans="2:5" hidden="1" x14ac:dyDescent="0.25"/>
    <row r="55" spans="2:5" hidden="1" x14ac:dyDescent="0.25"/>
    <row r="56" spans="2:5" hidden="1" x14ac:dyDescent="0.25"/>
    <row r="57" spans="2:5" hidden="1" x14ac:dyDescent="0.25"/>
    <row r="58" spans="2:5" hidden="1" x14ac:dyDescent="0.25"/>
    <row r="59" spans="2:5" hidden="1" x14ac:dyDescent="0.25"/>
    <row r="60" spans="2:5" hidden="1" x14ac:dyDescent="0.25"/>
    <row r="61" spans="2:5" hidden="1" x14ac:dyDescent="0.25"/>
    <row r="62" spans="2:5" hidden="1" x14ac:dyDescent="0.25"/>
    <row r="63" spans="2:5" hidden="1" x14ac:dyDescent="0.25"/>
    <row r="64" spans="2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algorithmName="SHA-512" hashValue="FYewTrzZL4tCp/kk1l+Y8Mn0QeMeuZxuPplfU1kIT16ur6/YzlO86M6zSOn8O+D1sdu3tXHAUXkfODCvhdgaXw==" saltValue="y+bQsmN5q4Q4Eqf4JZoBYw==" spinCount="100000" sheet="1" objects="1" scenarios="1"/>
  <mergeCells count="35">
    <mergeCell ref="B49:E49"/>
    <mergeCell ref="B37:D37"/>
    <mergeCell ref="B43:D43"/>
    <mergeCell ref="C45:D45"/>
    <mergeCell ref="C46:D46"/>
    <mergeCell ref="C47:D47"/>
    <mergeCell ref="C48:D48"/>
    <mergeCell ref="B1:E1"/>
    <mergeCell ref="F8:F48"/>
    <mergeCell ref="C8:D8"/>
    <mergeCell ref="B10:C10"/>
    <mergeCell ref="B39:D39"/>
    <mergeCell ref="B40:D40"/>
    <mergeCell ref="B41:D41"/>
    <mergeCell ref="B12:D12"/>
    <mergeCell ref="B30:D30"/>
    <mergeCell ref="B2:E2"/>
    <mergeCell ref="B6:E6"/>
    <mergeCell ref="B35:E35"/>
    <mergeCell ref="A2:A6"/>
    <mergeCell ref="F2:F6"/>
    <mergeCell ref="B7:E7"/>
    <mergeCell ref="B9:E9"/>
    <mergeCell ref="B45:B47"/>
    <mergeCell ref="B5:E5"/>
    <mergeCell ref="B4:E4"/>
    <mergeCell ref="A8:A48"/>
    <mergeCell ref="B25:D25"/>
    <mergeCell ref="C27:D27"/>
    <mergeCell ref="C28:D28"/>
    <mergeCell ref="B23:C23"/>
    <mergeCell ref="B32:D32"/>
    <mergeCell ref="B33:D33"/>
    <mergeCell ref="B34:D34"/>
    <mergeCell ref="B3:E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Header>&amp;RPályázati Felhívás 1. számú melléklete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Értékelőtáblázat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Joanovics Ákos</dc:creator>
  <cp:lastModifiedBy>Joanovics Ákos</cp:lastModifiedBy>
  <cp:lastPrinted>2019-04-25T12:00:37Z</cp:lastPrinted>
  <dcterms:created xsi:type="dcterms:W3CDTF">2019-02-18T10:32:34Z</dcterms:created>
  <dcterms:modified xsi:type="dcterms:W3CDTF">2019-05-17T10:06:49Z</dcterms:modified>
</cp:coreProperties>
</file>