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7\Maradvány_felosztása\"/>
    </mc:Choice>
  </mc:AlternateContent>
  <bookViews>
    <workbookView xWindow="0" yWindow="0" windowWidth="19200" windowHeight="10995" firstSheet="1" activeTab="1"/>
  </bookViews>
  <sheets>
    <sheet name="Munka1" sheetId="1" state="hidden" r:id="rId1"/>
    <sheet name="6_a melléklet" sheetId="2" r:id="rId2"/>
    <sheet name="Munka3" sheetId="3" r:id="rId3"/>
  </sheets>
  <externalReferences>
    <externalReference r:id="rId4"/>
  </externalReferences>
  <definedNames>
    <definedName name="_xlnm.Print_Titles" localSheetId="0">Munka1!$1:$1</definedName>
    <definedName name="_xlnm.Print_Area" localSheetId="1">'6_a melléklet'!$B$4:$F$440</definedName>
    <definedName name="_xlnm.Print_Area" localSheetId="0">Munka1!$B$1:$F$411</definedName>
  </definedNames>
  <calcPr calcId="152511"/>
</workbook>
</file>

<file path=xl/calcChain.xml><?xml version="1.0" encoding="utf-8"?>
<calcChain xmlns="http://schemas.openxmlformats.org/spreadsheetml/2006/main">
  <c r="D227" i="2" l="1"/>
  <c r="D431" i="2" l="1"/>
  <c r="D397" i="2"/>
  <c r="D68" i="2" l="1"/>
  <c r="D18" i="2" l="1"/>
  <c r="D237" i="2" l="1"/>
  <c r="D60" i="2"/>
  <c r="D184" i="2"/>
  <c r="D152" i="2" l="1"/>
  <c r="D146" i="2" l="1"/>
  <c r="D129" i="2"/>
  <c r="D75" i="2"/>
  <c r="D61" i="2"/>
  <c r="D58" i="2"/>
  <c r="D56" i="2"/>
  <c r="D51" i="2"/>
  <c r="D7" i="2"/>
  <c r="D13" i="2" l="1"/>
  <c r="D411" i="2" l="1"/>
  <c r="D385" i="2"/>
  <c r="E429" i="2"/>
  <c r="D425" i="2"/>
  <c r="D423" i="2"/>
  <c r="D421" i="2"/>
  <c r="D419" i="2"/>
  <c r="E417" i="2"/>
  <c r="F414" i="2"/>
  <c r="F411" i="2"/>
  <c r="E411" i="2"/>
  <c r="D410" i="2"/>
  <c r="F385" i="2"/>
  <c r="E385" i="2"/>
  <c r="D381" i="2"/>
  <c r="E380" i="2"/>
  <c r="F379" i="2"/>
  <c r="E379" i="2"/>
  <c r="D379" i="2" s="1"/>
  <c r="D378" i="2"/>
  <c r="F377" i="2"/>
  <c r="E377" i="2"/>
  <c r="D376" i="2"/>
  <c r="D375" i="2"/>
  <c r="D374" i="2"/>
  <c r="F373" i="2"/>
  <c r="E373" i="2"/>
  <c r="D373" i="2" s="1"/>
  <c r="D372" i="2"/>
  <c r="D371" i="2"/>
  <c r="F370" i="2"/>
  <c r="E370" i="2"/>
  <c r="D369" i="2"/>
  <c r="D368" i="2"/>
  <c r="D367" i="2"/>
  <c r="D366" i="2"/>
  <c r="D365" i="2"/>
  <c r="D364" i="2"/>
  <c r="D363" i="2"/>
  <c r="D362" i="2"/>
  <c r="F361" i="2"/>
  <c r="E361" i="2"/>
  <c r="D361" i="2" s="1"/>
  <c r="D360" i="2"/>
  <c r="D359" i="2"/>
  <c r="D358" i="2"/>
  <c r="D357" i="2"/>
  <c r="F356" i="2"/>
  <c r="E356" i="2"/>
  <c r="D356" i="2"/>
  <c r="D355" i="2"/>
  <c r="F354" i="2"/>
  <c r="E354" i="2"/>
  <c r="D354" i="2" s="1"/>
  <c r="F352" i="2"/>
  <c r="E352" i="2"/>
  <c r="D352" i="2" s="1"/>
  <c r="D351" i="2"/>
  <c r="D350" i="2"/>
  <c r="D349" i="2"/>
  <c r="D348" i="2"/>
  <c r="D347" i="2"/>
  <c r="D346" i="2"/>
  <c r="D345" i="2"/>
  <c r="D343" i="2"/>
  <c r="D342" i="2"/>
  <c r="D341" i="2"/>
  <c r="D340" i="2"/>
  <c r="D339" i="2"/>
  <c r="D338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1" i="2"/>
  <c r="D320" i="2"/>
  <c r="D319" i="2"/>
  <c r="D318" i="2"/>
  <c r="D317" i="2"/>
  <c r="D316" i="2"/>
  <c r="D315" i="2"/>
  <c r="F314" i="2"/>
  <c r="E314" i="2"/>
  <c r="D313" i="2"/>
  <c r="F312" i="2"/>
  <c r="E312" i="2"/>
  <c r="D312" i="2" s="1"/>
  <c r="D311" i="2"/>
  <c r="D310" i="2"/>
  <c r="D309" i="2"/>
  <c r="D308" i="2"/>
  <c r="D307" i="2"/>
  <c r="D306" i="2"/>
  <c r="D305" i="2"/>
  <c r="D304" i="2"/>
  <c r="D303" i="2"/>
  <c r="D302" i="2"/>
  <c r="F301" i="2"/>
  <c r="E301" i="2"/>
  <c r="D300" i="2"/>
  <c r="F299" i="2"/>
  <c r="E299" i="2"/>
  <c r="D299" i="2" s="1"/>
  <c r="D298" i="2"/>
  <c r="D297" i="2"/>
  <c r="D296" i="2"/>
  <c r="F295" i="2"/>
  <c r="E295" i="2"/>
  <c r="D294" i="2"/>
  <c r="D292" i="2"/>
  <c r="D291" i="2"/>
  <c r="D290" i="2"/>
  <c r="D289" i="2"/>
  <c r="F288" i="2"/>
  <c r="E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E271" i="2"/>
  <c r="D270" i="2"/>
  <c r="D269" i="2"/>
  <c r="F265" i="2"/>
  <c r="E265" i="2"/>
  <c r="D264" i="2"/>
  <c r="D263" i="2"/>
  <c r="D262" i="2"/>
  <c r="D261" i="2"/>
  <c r="F260" i="2"/>
  <c r="E260" i="2"/>
  <c r="D259" i="2"/>
  <c r="D258" i="2"/>
  <c r="D257" i="2"/>
  <c r="D256" i="2"/>
  <c r="D255" i="2"/>
  <c r="D254" i="2"/>
  <c r="F253" i="2"/>
  <c r="E253" i="2"/>
  <c r="D252" i="2"/>
  <c r="D251" i="2"/>
  <c r="F250" i="2"/>
  <c r="E250" i="2"/>
  <c r="D249" i="2"/>
  <c r="D248" i="2"/>
  <c r="D247" i="2"/>
  <c r="D246" i="2"/>
  <c r="F244" i="2"/>
  <c r="D242" i="2"/>
  <c r="D241" i="2"/>
  <c r="D240" i="2"/>
  <c r="D239" i="2"/>
  <c r="D244" i="2"/>
  <c r="E235" i="2"/>
  <c r="E244" i="2" s="1"/>
  <c r="F228" i="2"/>
  <c r="E228" i="2"/>
  <c r="D228" i="2"/>
  <c r="D217" i="2"/>
  <c r="D216" i="2"/>
  <c r="D215" i="2"/>
  <c r="D213" i="2"/>
  <c r="D212" i="2"/>
  <c r="F211" i="2"/>
  <c r="E211" i="2"/>
  <c r="D210" i="2"/>
  <c r="D208" i="2"/>
  <c r="F206" i="2"/>
  <c r="D206" i="2"/>
  <c r="E205" i="2"/>
  <c r="E202" i="2"/>
  <c r="F200" i="2"/>
  <c r="D199" i="2"/>
  <c r="D197" i="2"/>
  <c r="D196" i="2"/>
  <c r="D195" i="2"/>
  <c r="D194" i="2"/>
  <c r="D193" i="2"/>
  <c r="E192" i="2"/>
  <c r="D191" i="2"/>
  <c r="E190" i="2"/>
  <c r="D189" i="2"/>
  <c r="D188" i="2"/>
  <c r="D187" i="2"/>
  <c r="D183" i="2"/>
  <c r="D182" i="2"/>
  <c r="D181" i="2"/>
  <c r="D180" i="2"/>
  <c r="D179" i="2"/>
  <c r="D178" i="2"/>
  <c r="D177" i="2"/>
  <c r="D176" i="2"/>
  <c r="F175" i="2"/>
  <c r="E174" i="2"/>
  <c r="E170" i="2"/>
  <c r="E169" i="2"/>
  <c r="E168" i="2"/>
  <c r="E167" i="2"/>
  <c r="E166" i="2"/>
  <c r="E163" i="2"/>
  <c r="E162" i="2"/>
  <c r="E161" i="2"/>
  <c r="D160" i="2"/>
  <c r="D175" i="2" s="1"/>
  <c r="D155" i="2"/>
  <c r="D154" i="2"/>
  <c r="F152" i="2"/>
  <c r="F148" i="2"/>
  <c r="E148" i="2"/>
  <c r="D147" i="2"/>
  <c r="F146" i="2"/>
  <c r="D145" i="2"/>
  <c r="E144" i="2"/>
  <c r="E143" i="2"/>
  <c r="E142" i="2"/>
  <c r="E132" i="2"/>
  <c r="F129" i="2"/>
  <c r="E129" i="2"/>
  <c r="F127" i="2"/>
  <c r="E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F109" i="2"/>
  <c r="E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6" i="2"/>
  <c r="D85" i="2"/>
  <c r="D84" i="2"/>
  <c r="D83" i="2"/>
  <c r="D82" i="2"/>
  <c r="D81" i="2"/>
  <c r="D80" i="2"/>
  <c r="E79" i="2"/>
  <c r="D76" i="2"/>
  <c r="F75" i="2"/>
  <c r="F79" i="2" s="1"/>
  <c r="E74" i="2"/>
  <c r="E75" i="2" s="1"/>
  <c r="F72" i="2"/>
  <c r="E72" i="2"/>
  <c r="D72" i="2"/>
  <c r="D71" i="2"/>
  <c r="D69" i="2"/>
  <c r="F67" i="2"/>
  <c r="E67" i="2"/>
  <c r="D66" i="2"/>
  <c r="D65" i="2"/>
  <c r="D64" i="2"/>
  <c r="D63" i="2"/>
  <c r="D62" i="2"/>
  <c r="F61" i="2"/>
  <c r="E61" i="2"/>
  <c r="F58" i="2"/>
  <c r="E58" i="2"/>
  <c r="F56" i="2"/>
  <c r="E56" i="2"/>
  <c r="D52" i="2"/>
  <c r="F51" i="2"/>
  <c r="E51" i="2"/>
  <c r="E49" i="2"/>
  <c r="D49" i="2"/>
  <c r="F45" i="2"/>
  <c r="F49" i="2" s="1"/>
  <c r="E45" i="2"/>
  <c r="D45" i="2"/>
  <c r="F43" i="2"/>
  <c r="E43" i="2"/>
  <c r="D42" i="2"/>
  <c r="F41" i="2"/>
  <c r="E41" i="2"/>
  <c r="D40" i="2"/>
  <c r="F39" i="2"/>
  <c r="E39" i="2"/>
  <c r="D39" i="2" s="1"/>
  <c r="D38" i="2"/>
  <c r="F37" i="2"/>
  <c r="E37" i="2"/>
  <c r="D36" i="2"/>
  <c r="F35" i="2"/>
  <c r="E35" i="2"/>
  <c r="D34" i="2"/>
  <c r="F33" i="2"/>
  <c r="E33" i="2"/>
  <c r="D32" i="2"/>
  <c r="D31" i="2"/>
  <c r="D30" i="2"/>
  <c r="F29" i="2"/>
  <c r="E29" i="2"/>
  <c r="D28" i="2"/>
  <c r="F27" i="2"/>
  <c r="E27" i="2"/>
  <c r="D27" i="2"/>
  <c r="F23" i="2"/>
  <c r="E23" i="2"/>
  <c r="D23" i="2" s="1"/>
  <c r="D22" i="2"/>
  <c r="D21" i="2"/>
  <c r="D20" i="2"/>
  <c r="F17" i="2"/>
  <c r="E17" i="2"/>
  <c r="D17" i="2"/>
  <c r="F10" i="2"/>
  <c r="E10" i="2"/>
  <c r="D10" i="2"/>
  <c r="F7" i="2"/>
  <c r="E7" i="2"/>
  <c r="D361" i="1"/>
  <c r="D33" i="2" l="1"/>
  <c r="D41" i="2"/>
  <c r="D67" i="2"/>
  <c r="D37" i="2"/>
  <c r="E18" i="2"/>
  <c r="D127" i="2"/>
  <c r="D148" i="2"/>
  <c r="E175" i="2"/>
  <c r="D295" i="2"/>
  <c r="D109" i="2"/>
  <c r="D288" i="2"/>
  <c r="D29" i="2"/>
  <c r="D35" i="2"/>
  <c r="D43" i="2"/>
  <c r="E206" i="2"/>
  <c r="D250" i="2"/>
  <c r="D260" i="2"/>
  <c r="D271" i="2"/>
  <c r="D314" i="2"/>
  <c r="D377" i="2"/>
  <c r="D200" i="2"/>
  <c r="D218" i="2" s="1"/>
  <c r="D253" i="2"/>
  <c r="D370" i="2"/>
  <c r="E200" i="2"/>
  <c r="E381" i="2"/>
  <c r="D211" i="2"/>
  <c r="D265" i="2"/>
  <c r="D301" i="2"/>
  <c r="F381" i="2"/>
  <c r="F218" i="2"/>
  <c r="F271" i="2"/>
  <c r="D427" i="2" l="1"/>
  <c r="D440" i="2" s="1"/>
  <c r="F427" i="2"/>
  <c r="F440" i="2" s="1"/>
  <c r="E218" i="2"/>
  <c r="E427" i="2" s="1"/>
  <c r="E440" i="2" s="1"/>
  <c r="D251" i="1" l="1"/>
  <c r="D390" i="1"/>
  <c r="D225" i="1"/>
  <c r="D211" i="1"/>
  <c r="D160" i="1"/>
  <c r="D43" i="1"/>
  <c r="D21" i="1"/>
  <c r="D190" i="1"/>
  <c r="D189" i="1"/>
  <c r="D158" i="1"/>
  <c r="D156" i="1"/>
  <c r="D154" i="1"/>
  <c r="D397" i="1"/>
  <c r="D65" i="1"/>
  <c r="D63" i="1"/>
  <c r="D52" i="1"/>
  <c r="D39" i="1"/>
  <c r="D201" i="1" l="1"/>
  <c r="D407" i="1" s="1"/>
  <c r="D7" i="1"/>
  <c r="D12" i="1" s="1"/>
  <c r="D11" i="1"/>
  <c r="E185" i="1" l="1"/>
  <c r="E64" i="1"/>
  <c r="E216" i="1" l="1"/>
  <c r="E409" i="1" l="1"/>
  <c r="D249" i="1" l="1"/>
  <c r="E251" i="1"/>
  <c r="E188" i="1" l="1"/>
  <c r="E175" i="1" l="1"/>
  <c r="D124" i="1" l="1"/>
  <c r="D125" i="1"/>
  <c r="D126" i="1"/>
  <c r="E173" i="1"/>
  <c r="E155" i="1"/>
  <c r="E153" i="1"/>
  <c r="E154" i="1"/>
  <c r="E152" i="1"/>
  <c r="E159" i="1"/>
  <c r="E156" i="1"/>
  <c r="E225" i="1"/>
  <c r="D219" i="1"/>
  <c r="D220" i="1"/>
  <c r="D221" i="1"/>
  <c r="D222" i="1"/>
  <c r="D223" i="1"/>
  <c r="E149" i="1"/>
  <c r="E148" i="1"/>
  <c r="E147" i="1"/>
  <c r="E129" i="1"/>
  <c r="E128" i="1"/>
  <c r="E130" i="1"/>
  <c r="E122" i="1"/>
  <c r="E397" i="1"/>
  <c r="E390" i="1"/>
  <c r="F4" i="1"/>
  <c r="E4" i="1"/>
  <c r="F50" i="1" l="1"/>
  <c r="E50" i="1"/>
  <c r="F390" i="1" l="1"/>
  <c r="E43" i="1" l="1"/>
  <c r="F65" i="1"/>
  <c r="E65" i="1"/>
  <c r="D191" i="1"/>
  <c r="E69" i="1"/>
  <c r="D46" i="1"/>
  <c r="F39" i="1"/>
  <c r="E39" i="1"/>
  <c r="F11" i="1"/>
  <c r="E11" i="1"/>
  <c r="F7" i="1"/>
  <c r="E7" i="1"/>
  <c r="E12" i="1" l="1"/>
  <c r="E189" i="1"/>
  <c r="E359" i="1"/>
  <c r="E357" i="1"/>
  <c r="E353" i="1"/>
  <c r="E350" i="1"/>
  <c r="E341" i="1"/>
  <c r="E336" i="1"/>
  <c r="E334" i="1"/>
  <c r="D334" i="1" s="1"/>
  <c r="E332" i="1"/>
  <c r="E294" i="1"/>
  <c r="E292" i="1"/>
  <c r="E281" i="1"/>
  <c r="E279" i="1"/>
  <c r="E268" i="1"/>
  <c r="E275" i="1"/>
  <c r="F359" i="1"/>
  <c r="F357" i="1"/>
  <c r="F353" i="1"/>
  <c r="F350" i="1"/>
  <c r="F341" i="1"/>
  <c r="F336" i="1"/>
  <c r="F334" i="1"/>
  <c r="F332" i="1"/>
  <c r="F294" i="1"/>
  <c r="F292" i="1"/>
  <c r="F281" i="1"/>
  <c r="F279" i="1"/>
  <c r="F268" i="1"/>
  <c r="F275" i="1"/>
  <c r="D250" i="1"/>
  <c r="E246" i="1"/>
  <c r="E241" i="1"/>
  <c r="E234" i="1"/>
  <c r="E231" i="1"/>
  <c r="F246" i="1"/>
  <c r="F241" i="1"/>
  <c r="F234" i="1"/>
  <c r="F231" i="1"/>
  <c r="F225" i="1"/>
  <c r="E211" i="1"/>
  <c r="F211" i="1"/>
  <c r="E17" i="1"/>
  <c r="F17" i="1"/>
  <c r="E21" i="1"/>
  <c r="F21" i="1"/>
  <c r="E23" i="1"/>
  <c r="F23" i="1"/>
  <c r="E27" i="1"/>
  <c r="F27" i="1"/>
  <c r="E29" i="1"/>
  <c r="F29" i="1"/>
  <c r="E31" i="1"/>
  <c r="F31" i="1"/>
  <c r="E33" i="1"/>
  <c r="F33" i="1"/>
  <c r="E35" i="1"/>
  <c r="F35" i="1"/>
  <c r="E37" i="1"/>
  <c r="F37" i="1"/>
  <c r="F43" i="1"/>
  <c r="E45" i="1"/>
  <c r="F45" i="1"/>
  <c r="E48" i="1"/>
  <c r="F48" i="1"/>
  <c r="E52" i="1"/>
  <c r="F52" i="1"/>
  <c r="E58" i="1"/>
  <c r="F58" i="1"/>
  <c r="E63" i="1"/>
  <c r="F63" i="1"/>
  <c r="F69" i="1"/>
  <c r="E99" i="1"/>
  <c r="F99" i="1"/>
  <c r="E117" i="1"/>
  <c r="F117" i="1"/>
  <c r="F132" i="1"/>
  <c r="E134" i="1"/>
  <c r="F134" i="1"/>
  <c r="F138" i="1"/>
  <c r="E160" i="1"/>
  <c r="F160" i="1"/>
  <c r="F189" i="1"/>
  <c r="E194" i="1"/>
  <c r="F194" i="1"/>
  <c r="D195" i="1"/>
  <c r="D196" i="1"/>
  <c r="D198" i="1"/>
  <c r="D199" i="1"/>
  <c r="D200" i="1"/>
  <c r="E119" i="1"/>
  <c r="F119" i="1"/>
  <c r="D161" i="1"/>
  <c r="D162" i="1"/>
  <c r="D163" i="1"/>
  <c r="D164" i="1"/>
  <c r="D165" i="1"/>
  <c r="D166" i="1"/>
  <c r="D167" i="1"/>
  <c r="D168" i="1"/>
  <c r="D170" i="1"/>
  <c r="D171" i="1"/>
  <c r="D172" i="1"/>
  <c r="F183" i="1"/>
  <c r="D174" i="1"/>
  <c r="D176" i="1"/>
  <c r="D177" i="1"/>
  <c r="D178" i="1"/>
  <c r="D179" i="1"/>
  <c r="D180" i="1"/>
  <c r="D182" i="1"/>
  <c r="F393" i="1"/>
  <c r="D395" i="1"/>
  <c r="E365" i="1"/>
  <c r="F365" i="1"/>
  <c r="D409" i="1"/>
  <c r="D399" i="1"/>
  <c r="D401" i="1"/>
  <c r="D403" i="1"/>
  <c r="D405" i="1"/>
  <c r="E183" i="1"/>
  <c r="D269" i="1"/>
  <c r="D270" i="1"/>
  <c r="D271" i="1"/>
  <c r="D272" i="1"/>
  <c r="D274" i="1"/>
  <c r="D276" i="1"/>
  <c r="D277" i="1"/>
  <c r="D278" i="1"/>
  <c r="D280" i="1"/>
  <c r="D282" i="1"/>
  <c r="D283" i="1"/>
  <c r="D284" i="1"/>
  <c r="D285" i="1"/>
  <c r="D286" i="1"/>
  <c r="D287" i="1"/>
  <c r="D288" i="1"/>
  <c r="D289" i="1"/>
  <c r="D290" i="1"/>
  <c r="D291" i="1"/>
  <c r="D293" i="1"/>
  <c r="D295" i="1"/>
  <c r="D296" i="1"/>
  <c r="D297" i="1"/>
  <c r="D298" i="1"/>
  <c r="D299" i="1"/>
  <c r="D300" i="1"/>
  <c r="D301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8" i="1"/>
  <c r="D319" i="1"/>
  <c r="D320" i="1"/>
  <c r="D321" i="1"/>
  <c r="D322" i="1"/>
  <c r="D323" i="1"/>
  <c r="D325" i="1"/>
  <c r="D326" i="1"/>
  <c r="D327" i="1"/>
  <c r="D328" i="1"/>
  <c r="D329" i="1"/>
  <c r="D330" i="1"/>
  <c r="D331" i="1"/>
  <c r="D335" i="1"/>
  <c r="D336" i="1"/>
  <c r="D337" i="1"/>
  <c r="D338" i="1"/>
  <c r="D339" i="1"/>
  <c r="D340" i="1"/>
  <c r="D342" i="1"/>
  <c r="D343" i="1"/>
  <c r="D344" i="1"/>
  <c r="D345" i="1"/>
  <c r="D346" i="1"/>
  <c r="D347" i="1"/>
  <c r="D348" i="1"/>
  <c r="D349" i="1"/>
  <c r="D351" i="1"/>
  <c r="D352" i="1"/>
  <c r="D354" i="1"/>
  <c r="D355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389" i="1"/>
  <c r="D358" i="1"/>
  <c r="D356" i="1"/>
  <c r="D254" i="1"/>
  <c r="D253" i="1"/>
  <c r="D245" i="1"/>
  <c r="D244" i="1"/>
  <c r="D243" i="1"/>
  <c r="D242" i="1"/>
  <c r="D240" i="1"/>
  <c r="D239" i="1"/>
  <c r="D238" i="1"/>
  <c r="D237" i="1"/>
  <c r="D236" i="1"/>
  <c r="D235" i="1"/>
  <c r="D233" i="1"/>
  <c r="D232" i="1"/>
  <c r="D230" i="1"/>
  <c r="D229" i="1"/>
  <c r="D228" i="1"/>
  <c r="D227" i="1"/>
  <c r="D193" i="1"/>
  <c r="D146" i="1"/>
  <c r="D141" i="1"/>
  <c r="D140" i="1"/>
  <c r="D137" i="1"/>
  <c r="D136" i="1"/>
  <c r="D135" i="1"/>
  <c r="D133" i="1"/>
  <c r="D131" i="1"/>
  <c r="D121" i="1"/>
  <c r="D120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6" i="1"/>
  <c r="D75" i="1"/>
  <c r="D74" i="1"/>
  <c r="D73" i="1"/>
  <c r="D72" i="1"/>
  <c r="D71" i="1"/>
  <c r="D70" i="1"/>
  <c r="D66" i="1"/>
  <c r="D62" i="1"/>
  <c r="D60" i="1"/>
  <c r="D57" i="1"/>
  <c r="D56" i="1"/>
  <c r="D55" i="1"/>
  <c r="D54" i="1"/>
  <c r="D53" i="1"/>
  <c r="D36" i="1"/>
  <c r="D34" i="1"/>
  <c r="D32" i="1"/>
  <c r="D30" i="1"/>
  <c r="D28" i="1"/>
  <c r="D26" i="1"/>
  <c r="D25" i="1"/>
  <c r="D24" i="1"/>
  <c r="D22" i="1"/>
  <c r="D16" i="1"/>
  <c r="D15" i="1"/>
  <c r="D14" i="1"/>
  <c r="D132" i="1" l="1"/>
  <c r="E201" i="1"/>
  <c r="F201" i="1"/>
  <c r="D234" i="1"/>
  <c r="D134" i="1"/>
  <c r="D33" i="1"/>
  <c r="D31" i="1"/>
  <c r="D350" i="1"/>
  <c r="D17" i="1"/>
  <c r="D279" i="1"/>
  <c r="D292" i="1"/>
  <c r="D281" i="1"/>
  <c r="D353" i="1"/>
  <c r="D268" i="1"/>
  <c r="D294" i="1"/>
  <c r="D341" i="1"/>
  <c r="D359" i="1"/>
  <c r="D58" i="1"/>
  <c r="D99" i="1"/>
  <c r="D35" i="1"/>
  <c r="D29" i="1"/>
  <c r="D23" i="1"/>
  <c r="D241" i="1"/>
  <c r="D231" i="1"/>
  <c r="D364" i="1"/>
  <c r="D365" i="1"/>
  <c r="D194" i="1"/>
  <c r="D275" i="1"/>
  <c r="D183" i="1"/>
  <c r="D117" i="1"/>
  <c r="D37" i="1"/>
  <c r="D27" i="1"/>
  <c r="F251" i="1"/>
  <c r="D246" i="1"/>
  <c r="D332" i="1"/>
  <c r="F361" i="1"/>
  <c r="D357" i="1"/>
  <c r="F407" i="1" l="1"/>
  <c r="F411" i="1" s="1"/>
  <c r="E360" i="1" l="1"/>
  <c r="E361" i="1" l="1"/>
  <c r="E407" i="1" l="1"/>
  <c r="E411" i="1" s="1"/>
  <c r="D411" i="1"/>
</calcChain>
</file>

<file path=xl/comments1.xml><?xml version="1.0" encoding="utf-8"?>
<comments xmlns="http://schemas.openxmlformats.org/spreadsheetml/2006/main">
  <authors>
    <author>Szigetiné Bangó Ildikó</author>
  </authors>
  <commentList>
    <comment ref="E15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Taxi számla 411 310Ft</t>
        </r>
      </text>
    </comment>
    <comment ref="E78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szabad 2540000Ft</t>
        </r>
      </text>
    </comment>
    <comment ref="E101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költözéssel együtt
</t>
        </r>
      </text>
    </comment>
    <comment ref="E102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költözéssel együtt
</t>
        </r>
      </text>
    </comment>
    <comment ref="E105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
</t>
        </r>
      </text>
    </comment>
    <comment ref="E109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 miatt</t>
        </r>
      </text>
    </comment>
    <comment ref="E110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 miatt</t>
        </r>
      </text>
    </comment>
    <comment ref="E113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</t>
        </r>
      </text>
    </comment>
    <comment ref="E114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költözéssel együtt
</t>
        </r>
      </text>
    </comment>
    <comment ref="E137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
</t>
        </r>
      </text>
    </comment>
  </commentList>
</comments>
</file>

<file path=xl/comments2.xml><?xml version="1.0" encoding="utf-8"?>
<comments xmlns="http://schemas.openxmlformats.org/spreadsheetml/2006/main">
  <authors>
    <author>Szigetiné Bangó Ildikó</author>
    <author>Balog Lászlóné Zsuzsa</author>
  </authors>
  <commentList>
    <comment ref="E21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Taxi számla 411 310Ft</t>
        </r>
      </text>
    </comment>
    <comment ref="E88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szabad 2540000Ft</t>
        </r>
      </text>
    </comment>
    <comment ref="E111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költözéssel együtt
</t>
        </r>
      </text>
    </comment>
    <comment ref="E112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
</t>
        </r>
      </text>
    </comment>
    <comment ref="E114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költözéssel együtt
</t>
        </r>
      </text>
    </comment>
    <comment ref="E115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
</t>
        </r>
      </text>
    </comment>
    <comment ref="E119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 miatt</t>
        </r>
      </text>
    </comment>
    <comment ref="E120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 miatt</t>
        </r>
      </text>
    </comment>
    <comment ref="E123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</t>
        </r>
      </text>
    </comment>
    <comment ref="E124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 költözéssel együtt
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  <charset val="238"/>
          </rPr>
          <t>Szigetiné Bangó Ildikó:</t>
        </r>
        <r>
          <rPr>
            <sz val="8"/>
            <color indexed="81"/>
            <rFont val="Tahoma"/>
            <family val="2"/>
            <charset val="238"/>
          </rPr>
          <t xml:space="preserve">
irodai igény
</t>
        </r>
      </text>
    </comment>
    <comment ref="C171" authorId="1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DU206 a 05-337-1-28-on</t>
        </r>
      </text>
    </comment>
  </commentList>
</comments>
</file>

<file path=xl/sharedStrings.xml><?xml version="1.0" encoding="utf-8"?>
<sst xmlns="http://schemas.openxmlformats.org/spreadsheetml/2006/main" count="1480" uniqueCount="444">
  <si>
    <t>Irodakód</t>
  </si>
  <si>
    <t>Kiadás jogcíme (munkalap szerinti sor)</t>
  </si>
  <si>
    <t>Visszaadandó előirányzatok összesen:</t>
  </si>
  <si>
    <t>032</t>
  </si>
  <si>
    <t>052</t>
  </si>
  <si>
    <t>060</t>
  </si>
  <si>
    <t>080</t>
  </si>
  <si>
    <t>090</t>
  </si>
  <si>
    <t>210</t>
  </si>
  <si>
    <t>I.</t>
  </si>
  <si>
    <t>Személyi juttatások és járulékok mindösszesen</t>
  </si>
  <si>
    <t>Dologi kiadások</t>
  </si>
  <si>
    <t>001</t>
  </si>
  <si>
    <t>Egyéb dologi kiadások</t>
  </si>
  <si>
    <t>002</t>
  </si>
  <si>
    <t>003</t>
  </si>
  <si>
    <t>Összesen:</t>
  </si>
  <si>
    <t>010</t>
  </si>
  <si>
    <t>Számlás megbízások</t>
  </si>
  <si>
    <t>Vásárolt termékek és szolgáltatások  Áfa tartalma</t>
  </si>
  <si>
    <t>Társasházak bonyolítási díja</t>
  </si>
  <si>
    <t>012</t>
  </si>
  <si>
    <t>Kerület Védelmi Bizottság</t>
  </si>
  <si>
    <t>013</t>
  </si>
  <si>
    <t>Postai szolgáltatás</t>
  </si>
  <si>
    <t>014</t>
  </si>
  <si>
    <t>Testületi, bizottsági ülésekre</t>
  </si>
  <si>
    <t>015</t>
  </si>
  <si>
    <t>ISO dologi kiadásai</t>
  </si>
  <si>
    <t>Egyéb szolgáltatás</t>
  </si>
  <si>
    <t>025</t>
  </si>
  <si>
    <t>Polgármesteri keretből -egyéb dologi</t>
  </si>
  <si>
    <t>028</t>
  </si>
  <si>
    <t>Költségtérítések</t>
  </si>
  <si>
    <t>030</t>
  </si>
  <si>
    <t>Szakértői díjak</t>
  </si>
  <si>
    <t>033</t>
  </si>
  <si>
    <t>Kabinet dologi kiadásainak maradványa</t>
  </si>
  <si>
    <t>054</t>
  </si>
  <si>
    <t>053</t>
  </si>
  <si>
    <t>070</t>
  </si>
  <si>
    <t xml:space="preserve">Hatósági bontás </t>
  </si>
  <si>
    <t>Közterület igénybevétel, szakvél., kártalanítás</t>
  </si>
  <si>
    <t>Apeh végrehajtási díj</t>
  </si>
  <si>
    <t>Láthatósági mellények vásárlása</t>
  </si>
  <si>
    <t>Vásárolt élelmezés</t>
  </si>
  <si>
    <t>Őrzési díjak</t>
  </si>
  <si>
    <t>Közhasznú KHT.</t>
  </si>
  <si>
    <t>Vegyszer bezserzés</t>
  </si>
  <si>
    <t>101</t>
  </si>
  <si>
    <t>Irodaszer, nyomtatvány</t>
  </si>
  <si>
    <t>Speciális egyedi nyomtatvány</t>
  </si>
  <si>
    <t>Könyvbeszerzés- folyóirat beszerzés</t>
  </si>
  <si>
    <t>Egyéb irodai készletbeszerzés (NEMZETISÉGI ÖNK: RÉSZÉRE)</t>
  </si>
  <si>
    <t>Egyéb információ hordozó</t>
  </si>
  <si>
    <t>Hajtó és kenőanyag besz.</t>
  </si>
  <si>
    <t>Kisértékű t.eszk.és szellemi t</t>
  </si>
  <si>
    <t>Munkaruha, védőr., formar.</t>
  </si>
  <si>
    <t>Egyéb készletbeszerzés</t>
  </si>
  <si>
    <t>Nem adatátv.célú távközl. díj</t>
  </si>
  <si>
    <t>Egyéb kommunikációs szolgáltatások</t>
  </si>
  <si>
    <t>Bérleti és lízing díjak</t>
  </si>
  <si>
    <t>Szállítási szolgáltatások</t>
  </si>
  <si>
    <t>Gáz-,villamosenergia, távhő-melegvíz, víz és csatorna díjak</t>
  </si>
  <si>
    <t>Karbantartás, kisjavítás</t>
  </si>
  <si>
    <t>Kéményseprés</t>
  </si>
  <si>
    <t>Takarítás, rovarírtás</t>
  </si>
  <si>
    <t>Készletek (jármű, egyéb)</t>
  </si>
  <si>
    <t>Munkavédelem, tűzvédelem</t>
  </si>
  <si>
    <t>Továbbszámlázott szolgáltatás</t>
  </si>
  <si>
    <t>Reprezentáció</t>
  </si>
  <si>
    <t>Láthatósági mellények beszerzése</t>
  </si>
  <si>
    <t>102</t>
  </si>
  <si>
    <t>Kisértékű tárgyi eszk kommunikációs eszk.</t>
  </si>
  <si>
    <t>Kisértékű tárgyi eszk számítástechnikai eszk.</t>
  </si>
  <si>
    <t>Kisértékű vagyoni ért. Jog</t>
  </si>
  <si>
    <t>Egyéb készletbeszerzés nyomtatási segédanyag</t>
  </si>
  <si>
    <t>Egyéb komm.szolgáltatások</t>
  </si>
  <si>
    <t>Szám.techn.eszk.karbantart.</t>
  </si>
  <si>
    <t>Nem adatátviteli célú távközlési díjak</t>
  </si>
  <si>
    <t xml:space="preserve">Adatátviteli </t>
  </si>
  <si>
    <t>Rendszerfelügyelet</t>
  </si>
  <si>
    <t>Szervezés, projektmenedzselés</t>
  </si>
  <si>
    <t>Bérleti és lízingdíjak</t>
  </si>
  <si>
    <t>Karbantartás, kisjav.: kommunikációs eszközök (telefon hálózat)</t>
  </si>
  <si>
    <t>Karbantartás kisjav. -  számítástechn.eszk.</t>
  </si>
  <si>
    <t>103</t>
  </si>
  <si>
    <t>Rét u. dologi</t>
  </si>
  <si>
    <t>105</t>
  </si>
  <si>
    <t>Készletbeszerzés</t>
  </si>
  <si>
    <t>Áht-n kívül továbbszámlázott szolg.</t>
  </si>
  <si>
    <t>Illegális hulladék lerakók felszámolása</t>
  </si>
  <si>
    <t>Szelektív papírgyűjtés</t>
  </si>
  <si>
    <t>Karbantartás, kisjavítás, közterület gyömmentesítése</t>
  </si>
  <si>
    <t>Zajmérés</t>
  </si>
  <si>
    <t>Kutyaürülék gyűjtő edények üzemeltetési költsége</t>
  </si>
  <si>
    <t>Apeh végrehajtási díj, repi</t>
  </si>
  <si>
    <t>106</t>
  </si>
  <si>
    <t>Budai Polgár dologi kiadásai</t>
  </si>
  <si>
    <t>111</t>
  </si>
  <si>
    <t>Szemétszállítás</t>
  </si>
  <si>
    <t xml:space="preserve">Lakással kapcs. kiad. </t>
  </si>
  <si>
    <t>120</t>
  </si>
  <si>
    <t>121</t>
  </si>
  <si>
    <t>Egyéb készletek</t>
  </si>
  <si>
    <t>Víz- és csatornadíjak</t>
  </si>
  <si>
    <t>Szökőkutak fenntartása</t>
  </si>
  <si>
    <t>Lámpázás, balesetveszély elh.</t>
  </si>
  <si>
    <t>Behajtásgátló oszlopok karbantartása (DS007)</t>
  </si>
  <si>
    <t>150</t>
  </si>
  <si>
    <t>sokszorosítási anyagok</t>
  </si>
  <si>
    <t>Postai levél, távirat</t>
  </si>
  <si>
    <t>Mosatás (gépkocsi)</t>
  </si>
  <si>
    <t>180</t>
  </si>
  <si>
    <t>301-310</t>
  </si>
  <si>
    <t>Kisebbségek</t>
  </si>
  <si>
    <t>406</t>
  </si>
  <si>
    <t>KEF pályázat önrész</t>
  </si>
  <si>
    <t>407</t>
  </si>
  <si>
    <t>KEF pályázat</t>
  </si>
  <si>
    <t>418</t>
  </si>
  <si>
    <t>Bölcsődei ellátás</t>
  </si>
  <si>
    <t>413</t>
  </si>
  <si>
    <t>Polg. Hiv. szervezetfejlesztése</t>
  </si>
  <si>
    <t>II.</t>
  </si>
  <si>
    <t>Dologi kiadások mindösszesen</t>
  </si>
  <si>
    <t>III.</t>
  </si>
  <si>
    <t>Működési célú pénzeszközátadások</t>
  </si>
  <si>
    <t>BRFK-térfigyelő műk.</t>
  </si>
  <si>
    <t>Magyarok Nagyasszonya Ferences Rendtartomány</t>
  </si>
  <si>
    <t>IV.</t>
  </si>
  <si>
    <t>Felhalmozási célú pénzeszközátadások</t>
  </si>
  <si>
    <t>Helyi támogatás lakásépítéshez-végleges</t>
  </si>
  <si>
    <t>Társasházak felújítási támogatása</t>
  </si>
  <si>
    <t xml:space="preserve">Társasházak felújítási támogatása </t>
  </si>
  <si>
    <t>Társasházak felújítási támogatása homlokzat felújításra, nyílászárók cseréjére</t>
  </si>
  <si>
    <t>Havaria alap</t>
  </si>
  <si>
    <t>Önkormányzati lakásért fizetett pénzbeli térités</t>
  </si>
  <si>
    <t>V.</t>
  </si>
  <si>
    <t>Felújítások</t>
  </si>
  <si>
    <t>Társasház felújítás</t>
  </si>
  <si>
    <t>Társasház felújítás bonyolítási díja</t>
  </si>
  <si>
    <t>Címlistás felújítások</t>
  </si>
  <si>
    <t>Címlistás felújítások bonyolítási díja</t>
  </si>
  <si>
    <t xml:space="preserve">Szociális bérlakás felújítás </t>
  </si>
  <si>
    <t>Önkormányzati tul. bérbeadandó lakások felújítása</t>
  </si>
  <si>
    <t>Frankel u. 7-9. felújítása</t>
  </si>
  <si>
    <t>Irodák padlóburkolat felújítása</t>
  </si>
  <si>
    <t>PH -vizesblokkok felújításának előkészítése</t>
  </si>
  <si>
    <t>Keleti K. u. 15/a felújítása</t>
  </si>
  <si>
    <t>Új irodák kialakítása a Polgármesteri Hivatalban</t>
  </si>
  <si>
    <t>PH. IV. emelet felújítása</t>
  </si>
  <si>
    <t>Kisjavítások</t>
  </si>
  <si>
    <t>Torockó tér felújítása</t>
  </si>
  <si>
    <t>Kolozsvári u. sportpályák felújítása</t>
  </si>
  <si>
    <t>Gárdonyi Géza u. játszótér felújítása</t>
  </si>
  <si>
    <t>Önkormányzati felújítások összesen:</t>
  </si>
  <si>
    <t>VI.</t>
  </si>
  <si>
    <t>Felújítások összesen:</t>
  </si>
  <si>
    <t>Műszaki előkészítés B-2503</t>
  </si>
  <si>
    <t>Közlekedési kiskorrekció</t>
  </si>
  <si>
    <t>Útépítés B-2506</t>
  </si>
  <si>
    <t>Földutak szilárd burkolása B-2001</t>
  </si>
  <si>
    <t>Járdaépítés B-2505</t>
  </si>
  <si>
    <t>408</t>
  </si>
  <si>
    <t>Kerékpárutak fejlesztése B-2712</t>
  </si>
  <si>
    <t>Parkoló kiépítése Kolozsvári sporttelep mellett B-2748</t>
  </si>
  <si>
    <t>Mozgássérültek számára parkolóhelyek kialakítása B-2727</t>
  </si>
  <si>
    <t>Behajtásgátló eszközök teleoítése</t>
  </si>
  <si>
    <t>Eszter u. - Törökvész út körforgalom kialakítása B-2747</t>
  </si>
  <si>
    <t>Fillér u.-Garas u. jelzőlámpa telepítése B-2768</t>
  </si>
  <si>
    <t>Forgalomtechn. eszk. láthatóságának  jav. B-2693</t>
  </si>
  <si>
    <t>Közter. parkolóhelyek kialakítása, zöld ter. rend. B-2694</t>
  </si>
  <si>
    <t>Retek-Dékán u. csomópont átépítése B-2760</t>
  </si>
  <si>
    <t>Hvölgyi-Kelemen u. kereszteződés közmű B-2761</t>
  </si>
  <si>
    <t>Helyi közutak létesítése összesen:</t>
  </si>
  <si>
    <t>Csík Ferenc Ált.Iskola és Gimnázium (pm-ből)</t>
  </si>
  <si>
    <t>Műfüves pályák bekerítése</t>
  </si>
  <si>
    <t>Fillér u. 70-76 Ált. Isk. beruházása B-2733</t>
  </si>
  <si>
    <t>415</t>
  </si>
  <si>
    <t xml:space="preserve">Fillér u. 70-76 Ált. Isk. pályázott beruházása </t>
  </si>
  <si>
    <t>Klebelsberg K. Ált. Isk. és Gimn. könyvtárépület</t>
  </si>
  <si>
    <t>416</t>
  </si>
  <si>
    <t>Klebelsberg K. Ált. Isk. és Gimn. akadálymentesítése B-2759</t>
  </si>
  <si>
    <t>Ált. isk. nappali rendszerű oktatás összesen</t>
  </si>
  <si>
    <t>410</t>
  </si>
  <si>
    <t>Csapadékvíz elvezetés B-2037</t>
  </si>
  <si>
    <t>Felszíni vízelvezetés</t>
  </si>
  <si>
    <t>Szennyvízcsatorna bekötővezeték kiépítése B-2711</t>
  </si>
  <si>
    <t>Szennyvízelvezetés és kezelés összesen:</t>
  </si>
  <si>
    <t>Klebelsberg K. Mkp.</t>
  </si>
  <si>
    <t>Művelődési központok összesen</t>
  </si>
  <si>
    <t>Faültetés a befizetett fapótlási díjból B-2586</t>
  </si>
  <si>
    <t>Illemhelyek kihelyezéséhez kapcsolódó közműell.</t>
  </si>
  <si>
    <t>Kutyafuttatók kialakítása</t>
  </si>
  <si>
    <t>Szabadság u -és Községház u. játszótér</t>
  </si>
  <si>
    <t>Kuruclesi út 15. előtti játstér átép.</t>
  </si>
  <si>
    <t>Zöldfelületek növelése</t>
  </si>
  <si>
    <t>Ivókutak kihelyezése</t>
  </si>
  <si>
    <t>Dézsás növények kihelyezése B-2705</t>
  </si>
  <si>
    <t>Muskátli tartók kihelyezése B-2706</t>
  </si>
  <si>
    <t>Padok és utcai bútorok kihelyezése B-2722</t>
  </si>
  <si>
    <t>Kisegítő mezőgazdaságí szolg. (014034)</t>
  </si>
  <si>
    <t>Polgári védelem</t>
  </si>
  <si>
    <t>Polgári védelem (751670)</t>
  </si>
  <si>
    <t>PH. Egyéb beruházás kiadásai B-2668</t>
  </si>
  <si>
    <t>Margit krt. irattár gördíthető állvány</t>
  </si>
  <si>
    <t>Nyomtató, scenner vásárlás  B-2004</t>
  </si>
  <si>
    <t>Kazán vásárlás (2522)</t>
  </si>
  <si>
    <t>Új irattár kialakítása (2707) új gördíthető polvrendszerre vissza</t>
  </si>
  <si>
    <t>Egyéb gép, berendezés B-2514</t>
  </si>
  <si>
    <t>Bérmentesítőgép B-2742</t>
  </si>
  <si>
    <t>Kazánház vásárlás</t>
  </si>
  <si>
    <t>PH. Szervezetfejlesztéshez kapcsolódó beruh. B-2758</t>
  </si>
  <si>
    <t xml:space="preserve">Jármű vásárlás </t>
  </si>
  <si>
    <t>Fénymásolók cseréje B-2511</t>
  </si>
  <si>
    <t>Tárgyalók és házasságkötő kialakítása a földszinten</t>
  </si>
  <si>
    <t>409</t>
  </si>
  <si>
    <t>ÉNO és Családsegítő új helyen történő elh. B-2775</t>
  </si>
  <si>
    <t>ÉNO elhelyezése</t>
  </si>
  <si>
    <t>Rómer Flóris u. parkoló átépítése</t>
  </si>
  <si>
    <t>Pályázatokhoz tervek (2700)</t>
  </si>
  <si>
    <t>Beruházásokhoz kapcsolódó közműfejlesztés B-2753</t>
  </si>
  <si>
    <t>Beruházási közbeszerzések lebony. Díja</t>
  </si>
  <si>
    <t>PH. zsaluzia beszerzése B-2644</t>
  </si>
  <si>
    <t>Ügyfélszolgálati központ beruh. B-2696</t>
  </si>
  <si>
    <t>Polgármesteri Hivatal főépületében bútorcsere B-2024</t>
  </si>
  <si>
    <t>Szoftver vásárlás összesen ( B-2510 )</t>
  </si>
  <si>
    <t>Számítógépek vásárlása</t>
  </si>
  <si>
    <t>Telefon központ (ügyfél kezelős) B-2690</t>
  </si>
  <si>
    <t>Nagy teljesítményű szkenner beszerzése</t>
  </si>
  <si>
    <t>Mobil készülék GSM alapú hálózati rendszer</t>
  </si>
  <si>
    <t>Hálózatbővítés B-2007</t>
  </si>
  <si>
    <t>414</t>
  </si>
  <si>
    <t>e-környezetvédelem inform. Fejlesztés B-2740</t>
  </si>
  <si>
    <t>Hálózati aktív elemek cseréje</t>
  </si>
  <si>
    <t>Projektoros rendszer kialakítása</t>
  </si>
  <si>
    <t>Szerver bővítés</t>
  </si>
  <si>
    <t>Szerver licencek B-2669</t>
  </si>
  <si>
    <t>Storage beszerzés</t>
  </si>
  <si>
    <t>Képzőművészeti alkotások  (2648)</t>
  </si>
  <si>
    <t>MSZP frakció</t>
  </si>
  <si>
    <t>Kerület Kártya bevezetéséhez kapcsolódó beruházások</t>
  </si>
  <si>
    <t>FIDESZ frakció beruházások</t>
  </si>
  <si>
    <t>Igazgatás összesen:</t>
  </si>
  <si>
    <t>Lengyel kisebbségi önk. gép beszerzése</t>
  </si>
  <si>
    <t>Kisebbségi Önkormányzatok igazgatása</t>
  </si>
  <si>
    <t>Települési vízellátás</t>
  </si>
  <si>
    <t>Települési vízellátás összesen:</t>
  </si>
  <si>
    <t>Pasaréti úti Gyermekrendelő B-2716</t>
  </si>
  <si>
    <t>Szakorvosi rendelő Tölgyfa u. 10. tetőtér B-2743</t>
  </si>
  <si>
    <t>Orvosi rendelő Községház u. 12-16  B-2744</t>
  </si>
  <si>
    <t>Henger u. Komlex Mozgásszervi Központ kialakítása B-2757</t>
  </si>
  <si>
    <t>Háziorvosi Szolgálat összesen:</t>
  </si>
  <si>
    <t>Mentőállomás B-2709</t>
  </si>
  <si>
    <t>Hűvösvölgyi végállomás rendezése B-2741</t>
  </si>
  <si>
    <t>Kisajátítások, kártalanítások (B-2572)</t>
  </si>
  <si>
    <t>Úttisztító gépek beszerzése B-2610</t>
  </si>
  <si>
    <t>412</t>
  </si>
  <si>
    <t>Bel-Buda funkcióbővítő rehab. B-2750</t>
  </si>
  <si>
    <t>Ingatlan vásárlás; elővásárlási jog; közös tul. megszűnt. B-2752</t>
  </si>
  <si>
    <t>Ingatlan vásárlás B-2698</t>
  </si>
  <si>
    <t>Beruházás járulákos munkái B-2762</t>
  </si>
  <si>
    <t>Város- és községgazdálkodás összesen:</t>
  </si>
  <si>
    <t>Bólyai Óvoda beruházása</t>
  </si>
  <si>
    <t>083</t>
  </si>
  <si>
    <t>Fűthető sportsátor beszerzése</t>
  </si>
  <si>
    <t>Óvodai nevelés összesen:</t>
  </si>
  <si>
    <t>Meglévő intézmények akadálymentesítése / 3 bölcsőde</t>
  </si>
  <si>
    <t>Hűvösvölgyi út 12. - új bölcsőde kialakítása B-2734</t>
  </si>
  <si>
    <t>Mobil bölcsőde kialakítása B-2756</t>
  </si>
  <si>
    <t xml:space="preserve">Előző évi informatikai normatíva terhére bizt. </t>
  </si>
  <si>
    <t>Oktatási célok és egyéb feladatok</t>
  </si>
  <si>
    <t>VII.</t>
  </si>
  <si>
    <t>Beruházások összesen</t>
  </si>
  <si>
    <t>Pénzügyi befektetések kiadásai</t>
  </si>
  <si>
    <t>Államkötvény vásárlása</t>
  </si>
  <si>
    <t>VIII.</t>
  </si>
  <si>
    <t>Pénzügyi befektetések kiadásai összesen</t>
  </si>
  <si>
    <t>Tartalékok</t>
  </si>
  <si>
    <t>000</t>
  </si>
  <si>
    <t>Többletbevételből származó tatalék</t>
  </si>
  <si>
    <t>Megszűnt nemzetiségi önk. Működési célú tartaléka</t>
  </si>
  <si>
    <t>Pályázati önrész</t>
  </si>
  <si>
    <t>Hidegkúti temetkezési emlékhely kialakítása a kapcsolódó közlekedési fejlesztéssel</t>
  </si>
  <si>
    <t>Integrált Városfejlesztési Stratégia III. akcióterülete Labdarúgó pályaépítési program kiegészítése egyéb infrastrukturális beruházásokkal</t>
  </si>
  <si>
    <t>Térfigyelő rendszer bővítése</t>
  </si>
  <si>
    <t>Integrált Városfejlesztési Stratégia II. akcióterülete</t>
  </si>
  <si>
    <t xml:space="preserve">Gül Baba Türbéje  központi beruházás koordinálása, részleges előfinanszírozása </t>
  </si>
  <si>
    <t>Kulturális Közhasznú Nonprofit Kft. beruházási terve</t>
  </si>
  <si>
    <t>Talajterhelési díj kötött felhasználású kerete</t>
  </si>
  <si>
    <t>Várakozóhelyek megváltása</t>
  </si>
  <si>
    <t>Pénzügyi befektetések (lejárt állampapír betétként történő hasznosítása miatt)</t>
  </si>
  <si>
    <t>IX.</t>
  </si>
  <si>
    <t xml:space="preserve">Tartalékok mindösszesen </t>
  </si>
  <si>
    <t>Szocilis kölcsön</t>
  </si>
  <si>
    <t>X.</t>
  </si>
  <si>
    <t>Adott kölcsönök mindösszesen</t>
  </si>
  <si>
    <t>XII.</t>
  </si>
  <si>
    <t>Társadalom és szoc. pol. juttatások</t>
  </si>
  <si>
    <t>XIII.</t>
  </si>
  <si>
    <t>Ellátottak pénzbeli juttatása</t>
  </si>
  <si>
    <t>XIV.</t>
  </si>
  <si>
    <t>Szabad pénzmaradványként az eredeti költségvetésben már figyelembe vett összeg</t>
  </si>
  <si>
    <t>Le nem utalt támogatás összege</t>
  </si>
  <si>
    <t>A</t>
  </si>
  <si>
    <t>XI.</t>
  </si>
  <si>
    <t>Szociális hozzájárulási adó</t>
  </si>
  <si>
    <t>Előző évek fel nem használt tartaléka
terhére</t>
  </si>
  <si>
    <t>Illegális hulladék begyűjtése</t>
  </si>
  <si>
    <t>Parkok, zöldfelületek fenntartása</t>
  </si>
  <si>
    <t>Parkolásgátló oszlopok pótlása</t>
  </si>
  <si>
    <t>Vízelvezetés, átereszek tisztítása</t>
  </si>
  <si>
    <t>Készletek: egyéb</t>
  </si>
  <si>
    <t>419</t>
  </si>
  <si>
    <t>Óvodafejlesztési pályázat</t>
  </si>
  <si>
    <t>420</t>
  </si>
  <si>
    <t>MLSZ pályaépítési program</t>
  </si>
  <si>
    <t>085</t>
  </si>
  <si>
    <t>Működtetett intézmények dologi kiadásai</t>
  </si>
  <si>
    <t>026</t>
  </si>
  <si>
    <t>Alpolgármesteri keret</t>
  </si>
  <si>
    <t>Közművelődési keret</t>
  </si>
  <si>
    <t>Épületbontások és telekrendezések</t>
  </si>
  <si>
    <t>Közbeszerzésekhez kapcsolódó kötelezettségek fedezete</t>
  </si>
  <si>
    <t>Fejlesztések</t>
  </si>
  <si>
    <t>Havária keret</t>
  </si>
  <si>
    <t>Fenntartott intézmények kötelezettségeit biztosító kiegészítő fedezet</t>
  </si>
  <si>
    <t>Fenntartott intézmények többletigényeit biztosító  fedezet</t>
  </si>
  <si>
    <t>B</t>
  </si>
  <si>
    <t>C</t>
  </si>
  <si>
    <t>Önkormányzati feladatok kötelezettséggel terhelt és szabad maradványának felosztási javaslata mindösszesen:</t>
  </si>
  <si>
    <t>Egészségügyi Szolgálat  többletigényeit biztosító  fedezet</t>
  </si>
  <si>
    <t>Megbízási díjak</t>
  </si>
  <si>
    <t>055</t>
  </si>
  <si>
    <t xml:space="preserve">2014.évi
pénzmaradvány 
terhére </t>
  </si>
  <si>
    <t>Munkáltató által fizetett Szja</t>
  </si>
  <si>
    <t>Egyéb szolgáltatások</t>
  </si>
  <si>
    <t>Frakció dologi maradvány</t>
  </si>
  <si>
    <t>034</t>
  </si>
  <si>
    <t>Szociális munka napjához kapcsolódó kiadások</t>
  </si>
  <si>
    <t>Közcélú foglalkoztatás - munka-,védőruházat, illetve felszerelések</t>
  </si>
  <si>
    <t>Határozat alapján történő eb elkobzás</t>
  </si>
  <si>
    <t xml:space="preserve">Lakás bérleti jogviszony megváltása </t>
  </si>
  <si>
    <t>Közterületi káresemények miatti kártalanítások</t>
  </si>
  <si>
    <t>Járdák, lépcsők karbantartása</t>
  </si>
  <si>
    <t>Közvilágítási rendszer karbantartása és oszlopok bérlése</t>
  </si>
  <si>
    <t>Margit krt-i 56-os emlékmű környezetének fenntartása</t>
  </si>
  <si>
    <t>Radaros sebességmérő karbantartása</t>
  </si>
  <si>
    <t>Azonnali beavatkozás közterületeken</t>
  </si>
  <si>
    <t>Áht-n kívülre továbbszámlázott szolgáltatás</t>
  </si>
  <si>
    <t>Telekértékesítéssel kapcsolatos kiadások</t>
  </si>
  <si>
    <t>Társasház közösköltsége</t>
  </si>
  <si>
    <t>Társadalmi szervek támogatása</t>
  </si>
  <si>
    <t>Óvodai évközi eseményekhez kapcsolódó dologi kadások</t>
  </si>
  <si>
    <t>Forgalomtechnokai eszközök karbantartása</t>
  </si>
  <si>
    <t>Önk-i tulajdonú bérbeadandó lakások felújítása</t>
  </si>
  <si>
    <t>Társasházak felújítási támogatása (Saját+Fővárosi rész megelőlegezése)</t>
  </si>
  <si>
    <t>Fővárosnak önrészként (Csatorna építés)</t>
  </si>
  <si>
    <t>II.Ker.Kulturális Közh.Nonprofit Kft. műk.tám.</t>
  </si>
  <si>
    <t>Egyéb működési célú támogatási kiadások mindösszesen:</t>
  </si>
  <si>
    <t>Egyéb felhalmozási célú támogatási kiadások mindösszesen:</t>
  </si>
  <si>
    <t>Önkormányzati beruházások ( részletezése a 6/b számú mellékletben)</t>
  </si>
  <si>
    <t>Önkormányzati feladatok kötelezettséggel terhelt és szabad maradványának  2016. május havi felosztási javaslata összesen:</t>
  </si>
  <si>
    <t>Tehetséggondozás, felzárkóztatás</t>
  </si>
  <si>
    <t>Óvodai (és iskolai) integrációs feladatokra (SNI-s gyerekek ellátása óvodákban</t>
  </si>
  <si>
    <t>Előző évi bevételek visszafizetése</t>
  </si>
  <si>
    <t>Áfa befizetés</t>
  </si>
  <si>
    <t>019</t>
  </si>
  <si>
    <t>Egészségnap-szűrővizsgálatok lebonyolítása</t>
  </si>
  <si>
    <t>Alppolgármesteri támogatások</t>
  </si>
  <si>
    <t>035</t>
  </si>
  <si>
    <t xml:space="preserve">Főépítészi feladatok </t>
  </si>
  <si>
    <t>Úttisztítógépek üzemeltetése</t>
  </si>
  <si>
    <t>Kisállat tetemek begyűjtése</t>
  </si>
  <si>
    <t>Iskolai csereprogramok</t>
  </si>
  <si>
    <t>Kátyúzás</t>
  </si>
  <si>
    <t>Kerékpárutak karbantartása</t>
  </si>
  <si>
    <t>Adatfeldolgozás</t>
  </si>
  <si>
    <t>Közlekedéshatósági eljárások díja</t>
  </si>
  <si>
    <t>Díszkivilágításhoz villlamosenergia díja</t>
  </si>
  <si>
    <t>Pesthidegkúti felszíni vízelvezetőrendszer üzemeltetése</t>
  </si>
  <si>
    <t>Beruházáshoz kapcsolódó közbeszerzési díjak</t>
  </si>
  <si>
    <t>Életveszély elhárítása</t>
  </si>
  <si>
    <t>423</t>
  </si>
  <si>
    <r>
      <t xml:space="preserve">Csik F. Ált. isk. és Gimn.  </t>
    </r>
    <r>
      <rPr>
        <sz val="10"/>
        <rFont val="Times New Roman CE"/>
        <charset val="238"/>
      </rPr>
      <t>Beruházáshoz kapcsolódó fordított áfa,  közbeszerzési díjak</t>
    </r>
  </si>
  <si>
    <t>Beruházáshoz kapcsolódó fordított áfa</t>
  </si>
  <si>
    <t>Háziorvosi rendelők felújítása</t>
  </si>
  <si>
    <t>Központi támogatás megelőlegezésének visszafizetése</t>
  </si>
  <si>
    <t>Rét u. 3</t>
  </si>
  <si>
    <t>0858</t>
  </si>
  <si>
    <t>Működtetett intézmények</t>
  </si>
  <si>
    <t>ITS III. Pesthidegkúti uszoda</t>
  </si>
  <si>
    <t>D</t>
  </si>
  <si>
    <t>E</t>
  </si>
  <si>
    <t>Polgármesteri Hivatal forrás kiegészítése</t>
  </si>
  <si>
    <t>Polgármesteri keret</t>
  </si>
  <si>
    <t>Társasházak felújítási támogatása -fonódó villamos hálózat (Saját+Fővárosi rész )</t>
  </si>
  <si>
    <t>Alpolgármesteri támogatások</t>
  </si>
  <si>
    <t xml:space="preserve">Visszaadandó előirányzatok </t>
  </si>
  <si>
    <t>Kiadás jogcíme</t>
  </si>
  <si>
    <t>Szervezeti egység</t>
  </si>
  <si>
    <t>Önállóan működő intézmények forrás kiegésztése</t>
  </si>
  <si>
    <t xml:space="preserve">Jóltelj. bizt. visszafiz. éven túl képződöttek terhére </t>
  </si>
  <si>
    <t>Közbeszerzések lebonyolítása</t>
  </si>
  <si>
    <t xml:space="preserve">Településfejlesztési koncepció </t>
  </si>
  <si>
    <t>Egyéb Főépítészi feladatok</t>
  </si>
  <si>
    <t>Eü.szakmai szolgáltatás Újbuda Önk./fogyatékos személyek nappali ell.</t>
  </si>
  <si>
    <t xml:space="preserve">Karbantartás kisjav. gépek, berendezések </t>
  </si>
  <si>
    <t xml:space="preserve">Közterületek gyommentesítése </t>
  </si>
  <si>
    <t>Lakossági veszélyes hulladék begyűjtése</t>
  </si>
  <si>
    <t>Gyepmesteri feladatok, állatbefogások</t>
  </si>
  <si>
    <t>Szelektív hulladékgyűjtő szigetek takarítása</t>
  </si>
  <si>
    <t>Kutyaürülék gyűjtő edények üzemeltetése</t>
  </si>
  <si>
    <t>Kisállat tetemek begyűjtése, elszállítása</t>
  </si>
  <si>
    <t xml:space="preserve">Ingatlan fenntartással kapcs. kiad. </t>
  </si>
  <si>
    <t>Közbeszerzési irodai díjak</t>
  </si>
  <si>
    <t>Nagyfelületű útjavítások</t>
  </si>
  <si>
    <t>Nyomvonalsüllyedések garancián túli javítása</t>
  </si>
  <si>
    <t>Behajtásgátló oszlopok karbantartása</t>
  </si>
  <si>
    <t>Utcanévtábla</t>
  </si>
  <si>
    <t>Egyéb bérleti és lízingdíjak (oszlopok bérlése)</t>
  </si>
  <si>
    <t>Mechwart ligeti közvilágítási rendszer karbantartása</t>
  </si>
  <si>
    <t>Villamosenergia-szolgáltatás díja (díszkivilágítás)</t>
  </si>
  <si>
    <t>Karácsonyi díszkivilágítás</t>
  </si>
  <si>
    <t>Kertészeti kisjavítások</t>
  </si>
  <si>
    <t>Végrehajtási költségek</t>
  </si>
  <si>
    <t>Parkoltatási eszközök karbantartása</t>
  </si>
  <si>
    <t>Jelzálogjog, végrehajt.jog bejegyzés/átírás IKV,BUDÉP-ról Önk-ra</t>
  </si>
  <si>
    <t>Előző évi bevételek visszafizetése - meghiúsult szerződés alapján</t>
  </si>
  <si>
    <t>Működési célú támogatások</t>
  </si>
  <si>
    <t>Polgármesteri támogatások</t>
  </si>
  <si>
    <t>Oktatásfejlesztési keret</t>
  </si>
  <si>
    <t>Közép-Budai Tankerületi Kp.műk.tám - szülők akadémiája</t>
  </si>
  <si>
    <t>Úthibák miatti kártalanítások</t>
  </si>
  <si>
    <t>Felhalmozási célú támogatások</t>
  </si>
  <si>
    <t xml:space="preserve">Szociális lakások felújítása </t>
  </si>
  <si>
    <t xml:space="preserve">Margit krt 7. </t>
  </si>
  <si>
    <t xml:space="preserve">Rét u. 3. </t>
  </si>
  <si>
    <t>Működési tartalék</t>
  </si>
  <si>
    <t>Energetikai pályázatok fedezete -önrész</t>
  </si>
  <si>
    <t>Önkormányzati feladatok kötelezettséggel terhelt és szabad maradványának  2017. május havi felosztási javaslata összesen:</t>
  </si>
  <si>
    <t>Pélyázatok önrésze</t>
  </si>
  <si>
    <t>111, 200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</si>
</sst>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b/>
      <sz val="10"/>
      <color indexed="17"/>
      <name val="Times New Roman CE"/>
      <family val="1"/>
      <charset val="238"/>
    </font>
    <font>
      <sz val="10"/>
      <color indexed="17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color indexed="17"/>
      <name val="Times New Roman CE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49" fontId="1" fillId="0" borderId="3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4" xfId="0" applyNumberFormat="1" applyFont="1" applyBorder="1"/>
    <xf numFmtId="3" fontId="1" fillId="0" borderId="1" xfId="0" applyNumberFormat="1" applyFont="1" applyBorder="1"/>
    <xf numFmtId="0" fontId="3" fillId="0" borderId="1" xfId="0" applyFont="1" applyBorder="1"/>
    <xf numFmtId="3" fontId="3" fillId="0" borderId="4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3" fontId="4" fillId="0" borderId="4" xfId="0" applyNumberFormat="1" applyFont="1" applyBorder="1"/>
    <xf numFmtId="0" fontId="4" fillId="0" borderId="0" xfId="0" applyFont="1" applyBorder="1"/>
    <xf numFmtId="49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/>
    <xf numFmtId="0" fontId="2" fillId="0" borderId="1" xfId="0" applyFont="1" applyFill="1" applyBorder="1"/>
    <xf numFmtId="3" fontId="4" fillId="0" borderId="4" xfId="0" applyNumberFormat="1" applyFont="1" applyFill="1" applyBorder="1"/>
    <xf numFmtId="3" fontId="2" fillId="0" borderId="4" xfId="0" applyNumberFormat="1" applyFont="1" applyFill="1" applyBorder="1"/>
    <xf numFmtId="3" fontId="2" fillId="0" borderId="2" xfId="0" applyNumberFormat="1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3" fontId="1" fillId="0" borderId="4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3" fontId="3" fillId="0" borderId="4" xfId="0" applyNumberFormat="1" applyFont="1" applyFill="1" applyBorder="1" applyAlignment="1">
      <alignment wrapText="1"/>
    </xf>
    <xf numFmtId="3" fontId="3" fillId="0" borderId="2" xfId="0" applyNumberFormat="1" applyFont="1" applyBorder="1"/>
    <xf numFmtId="3" fontId="4" fillId="0" borderId="2" xfId="0" applyNumberFormat="1" applyFont="1" applyFill="1" applyBorder="1"/>
    <xf numFmtId="3" fontId="1" fillId="0" borderId="8" xfId="0" applyNumberFormat="1" applyFont="1" applyFill="1" applyBorder="1"/>
    <xf numFmtId="3" fontId="5" fillId="0" borderId="1" xfId="0" applyNumberFormat="1" applyFont="1" applyFill="1" applyBorder="1" applyAlignment="1">
      <alignment wrapText="1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3" fontId="3" fillId="0" borderId="1" xfId="0" applyNumberFormat="1" applyFont="1" applyFill="1" applyBorder="1"/>
    <xf numFmtId="3" fontId="1" fillId="0" borderId="4" xfId="0" applyNumberFormat="1" applyFont="1" applyBorder="1"/>
    <xf numFmtId="0" fontId="4" fillId="0" borderId="10" xfId="0" applyFont="1" applyFill="1" applyBorder="1"/>
    <xf numFmtId="3" fontId="6" fillId="0" borderId="11" xfId="0" applyNumberFormat="1" applyFont="1" applyFill="1" applyBorder="1"/>
    <xf numFmtId="3" fontId="5" fillId="0" borderId="1" xfId="0" applyNumberFormat="1" applyFont="1" applyBorder="1"/>
    <xf numFmtId="3" fontId="3" fillId="2" borderId="3" xfId="0" applyNumberFormat="1" applyFont="1" applyFill="1" applyBorder="1"/>
    <xf numFmtId="0" fontId="1" fillId="0" borderId="1" xfId="0" applyFont="1" applyBorder="1" applyAlignment="1">
      <alignment horizontal="left"/>
    </xf>
    <xf numFmtId="3" fontId="1" fillId="0" borderId="4" xfId="0" applyNumberFormat="1" applyFont="1" applyBorder="1" applyAlignment="1">
      <alignment horizontal="right" wrapText="1"/>
    </xf>
    <xf numFmtId="3" fontId="4" fillId="2" borderId="1" xfId="0" applyNumberFormat="1" applyFont="1" applyFill="1" applyBorder="1"/>
    <xf numFmtId="3" fontId="4" fillId="2" borderId="4" xfId="0" applyNumberFormat="1" applyFont="1" applyFill="1" applyBorder="1"/>
    <xf numFmtId="0" fontId="4" fillId="2" borderId="1" xfId="0" applyFont="1" applyFill="1" applyBorder="1"/>
    <xf numFmtId="3" fontId="5" fillId="0" borderId="4" xfId="0" applyNumberFormat="1" applyFont="1" applyFill="1" applyBorder="1"/>
    <xf numFmtId="0" fontId="4" fillId="3" borderId="1" xfId="0" applyFont="1" applyFill="1" applyBorder="1"/>
    <xf numFmtId="3" fontId="4" fillId="3" borderId="4" xfId="0" applyNumberFormat="1" applyFont="1" applyFill="1" applyBorder="1"/>
    <xf numFmtId="0" fontId="2" fillId="3" borderId="1" xfId="0" applyFont="1" applyFill="1" applyBorder="1"/>
    <xf numFmtId="3" fontId="2" fillId="3" borderId="4" xfId="0" applyNumberFormat="1" applyFont="1" applyFill="1" applyBorder="1"/>
    <xf numFmtId="3" fontId="3" fillId="3" borderId="4" xfId="0" applyNumberFormat="1" applyFont="1" applyFill="1" applyBorder="1"/>
    <xf numFmtId="3" fontId="7" fillId="0" borderId="4" xfId="0" applyNumberFormat="1" applyFont="1" applyBorder="1"/>
    <xf numFmtId="0" fontId="8" fillId="0" borderId="1" xfId="0" applyFont="1" applyBorder="1"/>
    <xf numFmtId="3" fontId="1" fillId="2" borderId="4" xfId="0" applyNumberFormat="1" applyFont="1" applyFill="1" applyBorder="1"/>
    <xf numFmtId="0" fontId="9" fillId="0" borderId="1" xfId="0" applyFont="1" applyBorder="1"/>
    <xf numFmtId="3" fontId="5" fillId="0" borderId="4" xfId="0" applyNumberFormat="1" applyFont="1" applyBorder="1"/>
    <xf numFmtId="3" fontId="3" fillId="0" borderId="4" xfId="0" applyNumberFormat="1" applyFont="1" applyFill="1" applyBorder="1"/>
    <xf numFmtId="0" fontId="1" fillId="0" borderId="12" xfId="0" applyFont="1" applyBorder="1"/>
    <xf numFmtId="49" fontId="1" fillId="0" borderId="9" xfId="0" applyNumberFormat="1" applyFont="1" applyBorder="1" applyAlignment="1">
      <alignment horizontal="right"/>
    </xf>
    <xf numFmtId="0" fontId="1" fillId="4" borderId="1" xfId="0" applyFont="1" applyFill="1" applyBorder="1"/>
    <xf numFmtId="3" fontId="5" fillId="0" borderId="1" xfId="0" applyNumberFormat="1" applyFont="1" applyFill="1" applyBorder="1"/>
    <xf numFmtId="49" fontId="1" fillId="2" borderId="9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49" fontId="2" fillId="0" borderId="9" xfId="0" applyNumberFormat="1" applyFont="1" applyBorder="1" applyAlignment="1">
      <alignment horizontal="right"/>
    </xf>
    <xf numFmtId="49" fontId="9" fillId="0" borderId="9" xfId="0" applyNumberFormat="1" applyFont="1" applyBorder="1" applyAlignment="1">
      <alignment horizontal="right"/>
    </xf>
    <xf numFmtId="0" fontId="2" fillId="0" borderId="12" xfId="0" applyFont="1" applyBorder="1"/>
    <xf numFmtId="3" fontId="11" fillId="0" borderId="4" xfId="0" applyNumberFormat="1" applyFont="1" applyBorder="1"/>
    <xf numFmtId="0" fontId="12" fillId="0" borderId="1" xfId="0" applyFont="1" applyBorder="1"/>
    <xf numFmtId="0" fontId="1" fillId="0" borderId="8" xfId="0" applyFont="1" applyBorder="1"/>
    <xf numFmtId="0" fontId="1" fillId="0" borderId="2" xfId="0" applyFont="1" applyFill="1" applyBorder="1"/>
    <xf numFmtId="3" fontId="12" fillId="0" borderId="4" xfId="0" applyNumberFormat="1" applyFont="1" applyBorder="1"/>
    <xf numFmtId="0" fontId="12" fillId="0" borderId="1" xfId="0" applyFont="1" applyFill="1" applyBorder="1"/>
    <xf numFmtId="0" fontId="13" fillId="2" borderId="1" xfId="0" applyFont="1" applyFill="1" applyBorder="1"/>
    <xf numFmtId="3" fontId="13" fillId="2" borderId="4" xfId="0" applyNumberFormat="1" applyFont="1" applyFill="1" applyBorder="1"/>
    <xf numFmtId="3" fontId="1" fillId="0" borderId="11" xfId="0" applyNumberFormat="1" applyFont="1" applyFill="1" applyBorder="1"/>
    <xf numFmtId="0" fontId="4" fillId="2" borderId="10" xfId="0" applyFont="1" applyFill="1" applyBorder="1"/>
    <xf numFmtId="3" fontId="3" fillId="2" borderId="11" xfId="0" applyNumberFormat="1" applyFont="1" applyFill="1" applyBorder="1"/>
    <xf numFmtId="0" fontId="4" fillId="3" borderId="10" xfId="0" applyFont="1" applyFill="1" applyBorder="1"/>
    <xf numFmtId="3" fontId="1" fillId="3" borderId="11" xfId="0" applyNumberFormat="1" applyFont="1" applyFill="1" applyBorder="1"/>
    <xf numFmtId="0" fontId="1" fillId="3" borderId="1" xfId="0" applyFont="1" applyFill="1" applyBorder="1"/>
    <xf numFmtId="49" fontId="4" fillId="0" borderId="9" xfId="0" applyNumberFormat="1" applyFont="1" applyFill="1" applyBorder="1" applyAlignment="1">
      <alignment horizontal="right"/>
    </xf>
    <xf numFmtId="0" fontId="4" fillId="0" borderId="12" xfId="0" applyFont="1" applyFill="1" applyBorder="1"/>
    <xf numFmtId="3" fontId="3" fillId="2" borderId="4" xfId="0" applyNumberFormat="1" applyFont="1" applyFill="1" applyBorder="1"/>
    <xf numFmtId="49" fontId="4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/>
    <xf numFmtId="3" fontId="3" fillId="2" borderId="15" xfId="0" applyNumberFormat="1" applyFont="1" applyFill="1" applyBorder="1"/>
    <xf numFmtId="0" fontId="14" fillId="2" borderId="16" xfId="0" applyFont="1" applyFill="1" applyBorder="1" applyAlignment="1">
      <alignment vertical="center" wrapText="1"/>
    </xf>
    <xf numFmtId="3" fontId="14" fillId="2" borderId="16" xfId="0" applyNumberFormat="1" applyFont="1" applyFill="1" applyBorder="1" applyAlignment="1">
      <alignment vertical="center"/>
    </xf>
    <xf numFmtId="3" fontId="14" fillId="2" borderId="17" xfId="0" applyNumberFormat="1" applyFont="1" applyFill="1" applyBorder="1" applyAlignment="1">
      <alignment vertical="center"/>
    </xf>
    <xf numFmtId="3" fontId="3" fillId="0" borderId="2" xfId="0" applyNumberFormat="1" applyFont="1" applyFill="1" applyBorder="1"/>
    <xf numFmtId="0" fontId="1" fillId="0" borderId="0" xfId="0" applyFont="1" applyFill="1" applyBorder="1"/>
    <xf numFmtId="49" fontId="14" fillId="0" borderId="13" xfId="0" applyNumberFormat="1" applyFont="1" applyFill="1" applyBorder="1" applyAlignment="1">
      <alignment horizontal="center" vertical="center"/>
    </xf>
    <xf numFmtId="3" fontId="14" fillId="0" borderId="14" xfId="0" applyNumberFormat="1" applyFont="1" applyFill="1" applyBorder="1" applyAlignment="1">
      <alignment vertical="center"/>
    </xf>
    <xf numFmtId="3" fontId="14" fillId="2" borderId="17" xfId="0" applyNumberFormat="1" applyFont="1" applyFill="1" applyBorder="1" applyAlignment="1">
      <alignment vertical="center" wrapText="1"/>
    </xf>
    <xf numFmtId="3" fontId="2" fillId="0" borderId="15" xfId="0" applyNumberFormat="1" applyFont="1" applyFill="1" applyBorder="1"/>
    <xf numFmtId="0" fontId="4" fillId="0" borderId="12" xfId="0" applyFont="1" applyBorder="1"/>
    <xf numFmtId="0" fontId="3" fillId="0" borderId="12" xfId="0" applyFont="1" applyBorder="1"/>
    <xf numFmtId="0" fontId="1" fillId="0" borderId="21" xfId="0" applyFont="1" applyBorder="1"/>
    <xf numFmtId="0" fontId="1" fillId="0" borderId="12" xfId="0" applyFont="1" applyFill="1" applyBorder="1"/>
    <xf numFmtId="0" fontId="2" fillId="0" borderId="12" xfId="0" applyFont="1" applyFill="1" applyBorder="1"/>
    <xf numFmtId="0" fontId="1" fillId="3" borderId="21" xfId="0" applyFont="1" applyFill="1" applyBorder="1"/>
    <xf numFmtId="3" fontId="1" fillId="0" borderId="2" xfId="0" applyNumberFormat="1" applyFont="1" applyFill="1" applyBorder="1"/>
    <xf numFmtId="3" fontId="4" fillId="2" borderId="22" xfId="0" applyNumberFormat="1" applyFont="1" applyFill="1" applyBorder="1"/>
    <xf numFmtId="3" fontId="4" fillId="0" borderId="2" xfId="0" applyNumberFormat="1" applyFont="1" applyBorder="1"/>
    <xf numFmtId="3" fontId="2" fillId="0" borderId="2" xfId="0" applyNumberFormat="1" applyFont="1" applyBorder="1"/>
    <xf numFmtId="3" fontId="1" fillId="0" borderId="2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1" fillId="0" borderId="2" xfId="0" applyNumberFormat="1" applyFont="1" applyBorder="1" applyAlignment="1">
      <alignment horizontal="right" vertical="center" wrapText="1"/>
    </xf>
    <xf numFmtId="3" fontId="4" fillId="0" borderId="7" xfId="0" applyNumberFormat="1" applyFont="1" applyFill="1" applyBorder="1"/>
    <xf numFmtId="3" fontId="3" fillId="2" borderId="2" xfId="0" applyNumberFormat="1" applyFont="1" applyFill="1" applyBorder="1"/>
    <xf numFmtId="3" fontId="1" fillId="0" borderId="2" xfId="0" applyNumberFormat="1" applyFont="1" applyBorder="1"/>
    <xf numFmtId="3" fontId="4" fillId="2" borderId="2" xfId="0" applyNumberFormat="1" applyFont="1" applyFill="1" applyBorder="1"/>
    <xf numFmtId="3" fontId="4" fillId="3" borderId="2" xfId="0" applyNumberFormat="1" applyFont="1" applyFill="1" applyBorder="1"/>
    <xf numFmtId="3" fontId="2" fillId="3" borderId="2" xfId="0" applyNumberFormat="1" applyFont="1" applyFill="1" applyBorder="1"/>
    <xf numFmtId="3" fontId="3" fillId="3" borderId="2" xfId="0" applyNumberFormat="1" applyFont="1" applyFill="1" applyBorder="1"/>
    <xf numFmtId="3" fontId="4" fillId="2" borderId="23" xfId="0" applyNumberFormat="1" applyFont="1" applyFill="1" applyBorder="1"/>
    <xf numFmtId="3" fontId="12" fillId="0" borderId="2" xfId="0" applyNumberFormat="1" applyFont="1" applyBorder="1"/>
    <xf numFmtId="3" fontId="13" fillId="2" borderId="2" xfId="0" applyNumberFormat="1" applyFont="1" applyFill="1" applyBorder="1"/>
    <xf numFmtId="3" fontId="4" fillId="2" borderId="7" xfId="0" applyNumberFormat="1" applyFont="1" applyFill="1" applyBorder="1"/>
    <xf numFmtId="3" fontId="4" fillId="3" borderId="7" xfId="0" applyNumberFormat="1" applyFont="1" applyFill="1" applyBorder="1"/>
    <xf numFmtId="3" fontId="4" fillId="0" borderId="12" xfId="0" applyNumberFormat="1" applyFont="1" applyFill="1" applyBorder="1"/>
    <xf numFmtId="3" fontId="4" fillId="2" borderId="12" xfId="0" applyNumberFormat="1" applyFont="1" applyFill="1" applyBorder="1"/>
    <xf numFmtId="3" fontId="4" fillId="0" borderId="0" xfId="0" applyNumberFormat="1" applyFont="1" applyFill="1" applyBorder="1"/>
    <xf numFmtId="3" fontId="4" fillId="2" borderId="24" xfId="0" applyNumberFormat="1" applyFont="1" applyFill="1" applyBorder="1"/>
    <xf numFmtId="3" fontId="14" fillId="2" borderId="22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2" borderId="22" xfId="0" applyNumberFormat="1" applyFont="1" applyFill="1" applyBorder="1" applyAlignment="1">
      <alignment vertical="center" wrapText="1"/>
    </xf>
    <xf numFmtId="3" fontId="2" fillId="0" borderId="23" xfId="0" applyNumberFormat="1" applyFont="1" applyFill="1" applyBorder="1"/>
    <xf numFmtId="3" fontId="4" fillId="0" borderId="23" xfId="0" applyNumberFormat="1" applyFont="1" applyFill="1" applyBorder="1"/>
    <xf numFmtId="3" fontId="3" fillId="0" borderId="23" xfId="0" applyNumberFormat="1" applyFont="1" applyFill="1" applyBorder="1"/>
    <xf numFmtId="3" fontId="3" fillId="0" borderId="23" xfId="0" applyNumberFormat="1" applyFont="1" applyBorder="1"/>
    <xf numFmtId="49" fontId="2" fillId="0" borderId="9" xfId="0" applyNumberFormat="1" applyFont="1" applyFill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49" fontId="3" fillId="0" borderId="9" xfId="0" applyNumberFormat="1" applyFont="1" applyFill="1" applyBorder="1" applyAlignment="1">
      <alignment horizontal="right"/>
    </xf>
    <xf numFmtId="49" fontId="4" fillId="0" borderId="27" xfId="0" applyNumberFormat="1" applyFont="1" applyBorder="1" applyAlignment="1">
      <alignment horizontal="right"/>
    </xf>
    <xf numFmtId="49" fontId="4" fillId="2" borderId="9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49" fontId="10" fillId="0" borderId="9" xfId="0" applyNumberFormat="1" applyFont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49" fontId="12" fillId="0" borderId="9" xfId="0" applyNumberFormat="1" applyFont="1" applyFill="1" applyBorder="1" applyAlignment="1">
      <alignment horizontal="right"/>
    </xf>
    <xf numFmtId="49" fontId="12" fillId="0" borderId="9" xfId="0" applyNumberFormat="1" applyFont="1" applyBorder="1" applyAlignment="1">
      <alignment horizontal="right"/>
    </xf>
    <xf numFmtId="0" fontId="13" fillId="2" borderId="9" xfId="0" applyFont="1" applyFill="1" applyBorder="1" applyAlignment="1">
      <alignment horizontal="right"/>
    </xf>
    <xf numFmtId="0" fontId="1" fillId="0" borderId="9" xfId="0" applyFont="1" applyBorder="1"/>
    <xf numFmtId="49" fontId="4" fillId="0" borderId="27" xfId="0" applyNumberFormat="1" applyFont="1" applyFill="1" applyBorder="1" applyAlignment="1">
      <alignment horizontal="right"/>
    </xf>
    <xf numFmtId="49" fontId="4" fillId="2" borderId="27" xfId="0" applyNumberFormat="1" applyFont="1" applyFill="1" applyBorder="1" applyAlignment="1">
      <alignment horizontal="right"/>
    </xf>
    <xf numFmtId="49" fontId="4" fillId="3" borderId="27" xfId="0" applyNumberFormat="1" applyFont="1" applyFill="1" applyBorder="1" applyAlignment="1">
      <alignment horizontal="right"/>
    </xf>
    <xf numFmtId="49" fontId="4" fillId="2" borderId="28" xfId="0" applyNumberFormat="1" applyFont="1" applyFill="1" applyBorder="1" applyAlignment="1">
      <alignment horizontal="right"/>
    </xf>
    <xf numFmtId="49" fontId="14" fillId="2" borderId="5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49" fontId="1" fillId="0" borderId="1" xfId="0" applyNumberFormat="1" applyFont="1" applyBorder="1" applyAlignment="1">
      <alignment horizontal="left"/>
    </xf>
    <xf numFmtId="3" fontId="4" fillId="2" borderId="29" xfId="0" applyNumberFormat="1" applyFont="1" applyFill="1" applyBorder="1"/>
    <xf numFmtId="3" fontId="4" fillId="0" borderId="23" xfId="0" applyNumberFormat="1" applyFont="1" applyBorder="1"/>
    <xf numFmtId="3" fontId="2" fillId="0" borderId="23" xfId="0" applyNumberFormat="1" applyFont="1" applyBorder="1"/>
    <xf numFmtId="3" fontId="1" fillId="0" borderId="23" xfId="0" applyNumberFormat="1" applyFont="1" applyBorder="1"/>
    <xf numFmtId="3" fontId="4" fillId="0" borderId="30" xfId="0" applyNumberFormat="1" applyFont="1" applyFill="1" applyBorder="1"/>
    <xf numFmtId="3" fontId="3" fillId="2" borderId="23" xfId="0" applyNumberFormat="1" applyFont="1" applyFill="1" applyBorder="1"/>
    <xf numFmtId="3" fontId="4" fillId="3" borderId="23" xfId="0" applyNumberFormat="1" applyFont="1" applyFill="1" applyBorder="1"/>
    <xf numFmtId="3" fontId="1" fillId="0" borderId="23" xfId="0" applyNumberFormat="1" applyFont="1" applyFill="1" applyBorder="1"/>
    <xf numFmtId="3" fontId="13" fillId="2" borderId="23" xfId="0" applyNumberFormat="1" applyFont="1" applyFill="1" applyBorder="1"/>
    <xf numFmtId="3" fontId="4" fillId="2" borderId="30" xfId="0" applyNumberFormat="1" applyFont="1" applyFill="1" applyBorder="1"/>
    <xf numFmtId="3" fontId="4" fillId="3" borderId="30" xfId="0" applyNumberFormat="1" applyFont="1" applyFill="1" applyBorder="1"/>
    <xf numFmtId="3" fontId="4" fillId="0" borderId="31" xfId="0" applyNumberFormat="1" applyFont="1" applyFill="1" applyBorder="1"/>
    <xf numFmtId="3" fontId="14" fillId="2" borderId="29" xfId="0" applyNumberFormat="1" applyFont="1" applyFill="1" applyBorder="1" applyAlignment="1">
      <alignment vertical="center"/>
    </xf>
    <xf numFmtId="3" fontId="14" fillId="0" borderId="31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 wrapText="1"/>
    </xf>
    <xf numFmtId="0" fontId="4" fillId="2" borderId="16" xfId="0" applyFont="1" applyFill="1" applyBorder="1"/>
    <xf numFmtId="0" fontId="1" fillId="0" borderId="32" xfId="0" applyFont="1" applyFill="1" applyBorder="1" applyAlignment="1">
      <alignment horizontal="left"/>
    </xf>
    <xf numFmtId="0" fontId="2" fillId="0" borderId="32" xfId="0" applyFont="1" applyFill="1" applyBorder="1" applyAlignment="1"/>
    <xf numFmtId="0" fontId="4" fillId="0" borderId="32" xfId="0" applyFont="1" applyFill="1" applyBorder="1"/>
    <xf numFmtId="0" fontId="14" fillId="0" borderId="32" xfId="0" applyFont="1" applyFill="1" applyBorder="1" applyAlignment="1">
      <alignment vertical="center" wrapText="1"/>
    </xf>
    <xf numFmtId="49" fontId="1" fillId="0" borderId="33" xfId="0" applyNumberFormat="1" applyFont="1" applyBorder="1" applyAlignment="1">
      <alignment horizontal="right"/>
    </xf>
    <xf numFmtId="0" fontId="1" fillId="0" borderId="19" xfId="0" applyFont="1" applyBorder="1" applyAlignment="1">
      <alignment horizontal="center"/>
    </xf>
    <xf numFmtId="3" fontId="1" fillId="0" borderId="25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wrapText="1"/>
    </xf>
    <xf numFmtId="3" fontId="1" fillId="0" borderId="25" xfId="0" applyNumberFormat="1" applyFont="1" applyBorder="1" applyAlignment="1">
      <alignment horizontal="center" wrapText="1"/>
    </xf>
    <xf numFmtId="49" fontId="4" fillId="0" borderId="26" xfId="0" applyNumberFormat="1" applyFont="1" applyFill="1" applyBorder="1" applyAlignment="1">
      <alignment horizontal="right"/>
    </xf>
    <xf numFmtId="0" fontId="4" fillId="0" borderId="18" xfId="0" applyFont="1" applyFill="1" applyBorder="1"/>
    <xf numFmtId="3" fontId="4" fillId="0" borderId="20" xfId="0" applyNumberFormat="1" applyFont="1" applyFill="1" applyBorder="1"/>
    <xf numFmtId="49" fontId="1" fillId="0" borderId="13" xfId="0" applyNumberFormat="1" applyFont="1" applyBorder="1" applyAlignment="1">
      <alignment horizontal="right"/>
    </xf>
    <xf numFmtId="0" fontId="1" fillId="0" borderId="32" xfId="0" applyFont="1" applyBorder="1"/>
    <xf numFmtId="3" fontId="1" fillId="0" borderId="31" xfId="0" applyNumberFormat="1" applyFont="1" applyBorder="1"/>
    <xf numFmtId="3" fontId="1" fillId="0" borderId="34" xfId="0" applyNumberFormat="1" applyFont="1" applyBorder="1"/>
    <xf numFmtId="3" fontId="1" fillId="0" borderId="14" xfId="0" applyNumberFormat="1" applyFont="1" applyBorder="1"/>
    <xf numFmtId="3" fontId="1" fillId="0" borderId="35" xfId="0" applyNumberFormat="1" applyFont="1" applyBorder="1"/>
    <xf numFmtId="0" fontId="1" fillId="0" borderId="24" xfId="0" applyFont="1" applyBorder="1"/>
    <xf numFmtId="49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49" fontId="1" fillId="0" borderId="28" xfId="0" applyNumberFormat="1" applyFont="1" applyFill="1" applyBorder="1" applyAlignment="1">
      <alignment horizontal="right"/>
    </xf>
    <xf numFmtId="0" fontId="2" fillId="0" borderId="36" xfId="0" applyFont="1" applyFill="1" applyBorder="1"/>
    <xf numFmtId="3" fontId="2" fillId="0" borderId="37" xfId="0" applyNumberFormat="1" applyFont="1" applyFill="1" applyBorder="1"/>
    <xf numFmtId="0" fontId="1" fillId="0" borderId="16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3" fontId="2" fillId="5" borderId="23" xfId="0" applyNumberFormat="1" applyFont="1" applyFill="1" applyBorder="1"/>
    <xf numFmtId="3" fontId="1" fillId="5" borderId="23" xfId="0" applyNumberFormat="1" applyFont="1" applyFill="1" applyBorder="1"/>
    <xf numFmtId="0" fontId="1" fillId="0" borderId="38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/HUPENZU/2015/P&#233;nzmaradv&#225;ny/Beruh&#225;z&#225;sok%20maradv&#225;ny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nkorm"/>
      <sheetName val="Hivatal"/>
    </sheetNames>
    <sheetDataSet>
      <sheetData sheetId="0">
        <row r="214">
          <cell r="G214">
            <v>979200</v>
          </cell>
          <cell r="H214">
            <v>762847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1"/>
  <sheetViews>
    <sheetView zoomScaleNormal="100" workbookViewId="0">
      <selection sqref="A1:XFD1048576"/>
    </sheetView>
  </sheetViews>
  <sheetFormatPr defaultRowHeight="12.75" x14ac:dyDescent="0.2"/>
  <cols>
    <col min="1" max="1" width="9.140625" style="3"/>
    <col min="2" max="2" width="7.42578125" style="4" customWidth="1"/>
    <col min="3" max="3" width="64.42578125" style="2" customWidth="1"/>
    <col min="4" max="4" width="15.5703125" style="7" customWidth="1"/>
    <col min="5" max="5" width="14.7109375" style="7" hidden="1" customWidth="1"/>
    <col min="6" max="6" width="15.85546875" style="7" hidden="1" customWidth="1"/>
    <col min="7" max="16384" width="9.140625" style="2"/>
  </cols>
  <sheetData>
    <row r="1" spans="1:6" ht="21.75" customHeight="1" x14ac:dyDescent="0.2">
      <c r="A1" s="56"/>
      <c r="B1" s="175" t="s">
        <v>0</v>
      </c>
      <c r="C1" s="176" t="s">
        <v>1</v>
      </c>
      <c r="D1" s="177" t="s">
        <v>2</v>
      </c>
      <c r="E1" s="178" t="s">
        <v>335</v>
      </c>
      <c r="F1" s="179" t="s">
        <v>308</v>
      </c>
    </row>
    <row r="2" spans="1:6" ht="12.75" customHeight="1" x14ac:dyDescent="0.2">
      <c r="A2" s="1"/>
      <c r="B2" s="31" t="s">
        <v>3</v>
      </c>
      <c r="C2" s="16" t="s">
        <v>333</v>
      </c>
      <c r="D2" s="127">
        <v>171</v>
      </c>
      <c r="E2" s="100">
        <v>2792</v>
      </c>
      <c r="F2" s="22"/>
    </row>
    <row r="3" spans="1:6" ht="12.75" customHeight="1" x14ac:dyDescent="0.2">
      <c r="A3" s="1"/>
      <c r="B3" s="31" t="s">
        <v>3</v>
      </c>
      <c r="C3" s="5" t="s">
        <v>336</v>
      </c>
      <c r="D3" s="127">
        <v>46</v>
      </c>
      <c r="E3" s="100"/>
      <c r="F3" s="22"/>
    </row>
    <row r="4" spans="1:6" ht="12.75" customHeight="1" x14ac:dyDescent="0.2">
      <c r="A4" s="1"/>
      <c r="B4" s="79" t="s">
        <v>3</v>
      </c>
      <c r="C4" s="20" t="s">
        <v>16</v>
      </c>
      <c r="D4" s="128">
        <v>217</v>
      </c>
      <c r="E4" s="28">
        <f>SUM(E2:E2)</f>
        <v>2792</v>
      </c>
      <c r="F4" s="17">
        <f>SUM(F2:F2)</f>
        <v>0</v>
      </c>
    </row>
    <row r="5" spans="1:6" ht="12.75" customHeight="1" x14ac:dyDescent="0.2">
      <c r="A5" s="1"/>
      <c r="B5" s="131" t="s">
        <v>334</v>
      </c>
      <c r="C5" s="16" t="s">
        <v>333</v>
      </c>
      <c r="D5" s="127">
        <v>3632</v>
      </c>
      <c r="E5" s="19">
        <v>1100</v>
      </c>
      <c r="F5" s="93"/>
    </row>
    <row r="6" spans="1:6" ht="12.75" customHeight="1" x14ac:dyDescent="0.2">
      <c r="A6" s="1"/>
      <c r="B6" s="31" t="s">
        <v>334</v>
      </c>
      <c r="C6" s="5" t="s">
        <v>307</v>
      </c>
      <c r="D6" s="127">
        <v>1328</v>
      </c>
      <c r="E6" s="100">
        <v>297</v>
      </c>
      <c r="F6" s="22"/>
    </row>
    <row r="7" spans="1:6" ht="12.75" customHeight="1" x14ac:dyDescent="0.2">
      <c r="A7" s="1"/>
      <c r="B7" s="79" t="s">
        <v>334</v>
      </c>
      <c r="C7" s="20" t="s">
        <v>16</v>
      </c>
      <c r="D7" s="128">
        <f>SUM(D5:D6)</f>
        <v>4960</v>
      </c>
      <c r="E7" s="28">
        <f>SUM(E5:E6)</f>
        <v>1397</v>
      </c>
      <c r="F7" s="17">
        <f>SUM(F6:F6)</f>
        <v>0</v>
      </c>
    </row>
    <row r="8" spans="1:6" ht="12.75" customHeight="1" x14ac:dyDescent="0.2">
      <c r="A8" s="1"/>
      <c r="B8" s="131" t="s">
        <v>6</v>
      </c>
      <c r="C8" s="5" t="s">
        <v>364</v>
      </c>
      <c r="D8" s="127">
        <v>196</v>
      </c>
      <c r="E8" s="19">
        <v>438</v>
      </c>
      <c r="F8" s="18"/>
    </row>
    <row r="9" spans="1:6" ht="12.75" customHeight="1" x14ac:dyDescent="0.2">
      <c r="A9" s="1"/>
      <c r="B9" s="131" t="s">
        <v>6</v>
      </c>
      <c r="C9" s="5" t="s">
        <v>365</v>
      </c>
      <c r="D9" s="127">
        <v>2454</v>
      </c>
      <c r="E9" s="19"/>
      <c r="F9" s="18"/>
    </row>
    <row r="10" spans="1:6" ht="12.75" customHeight="1" x14ac:dyDescent="0.2">
      <c r="A10" s="1"/>
      <c r="B10" s="31" t="s">
        <v>6</v>
      </c>
      <c r="C10" s="5" t="s">
        <v>307</v>
      </c>
      <c r="D10" s="127">
        <v>716</v>
      </c>
      <c r="E10" s="100">
        <v>118</v>
      </c>
      <c r="F10" s="22"/>
    </row>
    <row r="11" spans="1:6" ht="12.75" customHeight="1" thickBot="1" x14ac:dyDescent="0.25">
      <c r="A11" s="1"/>
      <c r="B11" s="180" t="s">
        <v>6</v>
      </c>
      <c r="C11" s="181" t="s">
        <v>16</v>
      </c>
      <c r="D11" s="182">
        <f>SUM(D8:D10)</f>
        <v>3366</v>
      </c>
      <c r="E11" s="28">
        <f>SUM(E8:E10)</f>
        <v>556</v>
      </c>
      <c r="F11" s="17">
        <f>SUM(F10:F10)</f>
        <v>0</v>
      </c>
    </row>
    <row r="12" spans="1:6" s="10" customFormat="1" ht="13.5" thickBot="1" x14ac:dyDescent="0.25">
      <c r="A12" s="13"/>
      <c r="B12" s="14" t="s">
        <v>9</v>
      </c>
      <c r="C12" s="170" t="s">
        <v>10</v>
      </c>
      <c r="D12" s="155">
        <f>D4+D7+D11</f>
        <v>8543</v>
      </c>
      <c r="E12" s="101">
        <f>E7+E11+E4</f>
        <v>4745</v>
      </c>
      <c r="F12" s="15">
        <v>0</v>
      </c>
    </row>
    <row r="13" spans="1:6" s="10" customFormat="1" x14ac:dyDescent="0.2">
      <c r="A13" s="94"/>
      <c r="B13" s="132"/>
      <c r="C13" s="10" t="s">
        <v>11</v>
      </c>
      <c r="D13" s="156"/>
      <c r="E13" s="102"/>
      <c r="F13" s="12"/>
    </row>
    <row r="14" spans="1:6" s="5" customFormat="1" hidden="1" x14ac:dyDescent="0.2">
      <c r="A14" s="64"/>
      <c r="B14" s="62" t="s">
        <v>12</v>
      </c>
      <c r="C14" s="16" t="s">
        <v>13</v>
      </c>
      <c r="D14" s="157">
        <f t="shared" ref="D14:D37" si="0">SUM(E14:F14)</f>
        <v>0</v>
      </c>
      <c r="E14" s="103"/>
      <c r="F14" s="6"/>
    </row>
    <row r="15" spans="1:6" s="5" customFormat="1" hidden="1" x14ac:dyDescent="0.2">
      <c r="A15" s="64"/>
      <c r="B15" s="62" t="s">
        <v>14</v>
      </c>
      <c r="C15" s="16" t="s">
        <v>13</v>
      </c>
      <c r="D15" s="157">
        <f t="shared" si="0"/>
        <v>0</v>
      </c>
      <c r="E15" s="103"/>
      <c r="F15" s="6"/>
    </row>
    <row r="16" spans="1:6" s="5" customFormat="1" hidden="1" x14ac:dyDescent="0.2">
      <c r="A16" s="64"/>
      <c r="B16" s="62" t="s">
        <v>15</v>
      </c>
      <c r="C16" s="16" t="s">
        <v>13</v>
      </c>
      <c r="D16" s="157">
        <f t="shared" si="0"/>
        <v>0</v>
      </c>
      <c r="E16" s="103"/>
      <c r="F16" s="6"/>
    </row>
    <row r="17" spans="1:6" s="10" customFormat="1" hidden="1" x14ac:dyDescent="0.2">
      <c r="A17" s="94"/>
      <c r="B17" s="132"/>
      <c r="C17" s="10" t="s">
        <v>16</v>
      </c>
      <c r="D17" s="156">
        <f t="shared" si="0"/>
        <v>0</v>
      </c>
      <c r="E17" s="102">
        <f>SUM(E13:E16)</f>
        <v>0</v>
      </c>
      <c r="F17" s="12">
        <f>SUM(F13:F16)</f>
        <v>0</v>
      </c>
    </row>
    <row r="18" spans="1:6" x14ac:dyDescent="0.2">
      <c r="A18" s="56"/>
      <c r="B18" s="31" t="s">
        <v>17</v>
      </c>
      <c r="C18" s="16" t="s">
        <v>337</v>
      </c>
      <c r="D18" s="127">
        <v>3000</v>
      </c>
      <c r="E18" s="104">
        <v>27646</v>
      </c>
      <c r="F18" s="18"/>
    </row>
    <row r="19" spans="1:6" x14ac:dyDescent="0.2">
      <c r="A19" s="56"/>
      <c r="B19" s="31" t="s">
        <v>17</v>
      </c>
      <c r="C19" s="16" t="s">
        <v>366</v>
      </c>
      <c r="D19" s="127">
        <v>7999</v>
      </c>
      <c r="E19" s="104"/>
      <c r="F19" s="18"/>
    </row>
    <row r="20" spans="1:6" x14ac:dyDescent="0.2">
      <c r="A20" s="56"/>
      <c r="B20" s="31" t="s">
        <v>17</v>
      </c>
      <c r="C20" s="16" t="s">
        <v>367</v>
      </c>
      <c r="D20" s="127">
        <v>22500</v>
      </c>
      <c r="E20" s="104"/>
      <c r="F20" s="18"/>
    </row>
    <row r="21" spans="1:6" x14ac:dyDescent="0.2">
      <c r="A21" s="56"/>
      <c r="B21" s="79" t="s">
        <v>17</v>
      </c>
      <c r="C21" s="20" t="s">
        <v>16</v>
      </c>
      <c r="D21" s="128">
        <f>SUM(D18:D20)</f>
        <v>33499</v>
      </c>
      <c r="E21" s="28">
        <f>SUM(E18:E18)</f>
        <v>27646</v>
      </c>
      <c r="F21" s="17">
        <f>SUM(F18:F18)</f>
        <v>0</v>
      </c>
    </row>
    <row r="22" spans="1:6" hidden="1" x14ac:dyDescent="0.2">
      <c r="A22" s="56"/>
      <c r="B22" s="131" t="s">
        <v>21</v>
      </c>
      <c r="C22" s="16" t="s">
        <v>22</v>
      </c>
      <c r="D22" s="127">
        <f t="shared" si="0"/>
        <v>0</v>
      </c>
      <c r="E22" s="19"/>
      <c r="F22" s="17"/>
    </row>
    <row r="23" spans="1:6" hidden="1" x14ac:dyDescent="0.2">
      <c r="A23" s="56"/>
      <c r="B23" s="79" t="s">
        <v>21</v>
      </c>
      <c r="C23" s="20" t="s">
        <v>16</v>
      </c>
      <c r="D23" s="128">
        <f t="shared" si="0"/>
        <v>0</v>
      </c>
      <c r="E23" s="28">
        <f>SUM(E22)</f>
        <v>0</v>
      </c>
      <c r="F23" s="17">
        <f>SUM(F22)</f>
        <v>0</v>
      </c>
    </row>
    <row r="24" spans="1:6" hidden="1" x14ac:dyDescent="0.2">
      <c r="A24" s="56"/>
      <c r="B24" s="31" t="s">
        <v>23</v>
      </c>
      <c r="C24" s="21" t="s">
        <v>24</v>
      </c>
      <c r="D24" s="127">
        <f t="shared" si="0"/>
        <v>0</v>
      </c>
      <c r="E24" s="100"/>
      <c r="F24" s="22"/>
    </row>
    <row r="25" spans="1:6" hidden="1" x14ac:dyDescent="0.2">
      <c r="A25" s="56"/>
      <c r="B25" s="31" t="s">
        <v>23</v>
      </c>
      <c r="C25" s="21" t="s">
        <v>13</v>
      </c>
      <c r="D25" s="127">
        <f t="shared" si="0"/>
        <v>0</v>
      </c>
      <c r="E25" s="100"/>
      <c r="F25" s="22"/>
    </row>
    <row r="26" spans="1:6" hidden="1" x14ac:dyDescent="0.2">
      <c r="A26" s="56"/>
      <c r="B26" s="31" t="s">
        <v>23</v>
      </c>
      <c r="C26" s="16" t="s">
        <v>19</v>
      </c>
      <c r="D26" s="127">
        <f t="shared" si="0"/>
        <v>0</v>
      </c>
      <c r="E26" s="100"/>
      <c r="F26" s="22"/>
    </row>
    <row r="27" spans="1:6" hidden="1" x14ac:dyDescent="0.2">
      <c r="A27" s="56"/>
      <c r="B27" s="79" t="s">
        <v>23</v>
      </c>
      <c r="C27" s="23" t="s">
        <v>16</v>
      </c>
      <c r="D27" s="128">
        <f t="shared" si="0"/>
        <v>0</v>
      </c>
      <c r="E27" s="28">
        <f>SUM(E24:E26)</f>
        <v>0</v>
      </c>
      <c r="F27" s="17">
        <f>SUM(F24:F26)</f>
        <v>0</v>
      </c>
    </row>
    <row r="28" spans="1:6" hidden="1" x14ac:dyDescent="0.2">
      <c r="A28" s="56"/>
      <c r="B28" s="131" t="s">
        <v>25</v>
      </c>
      <c r="C28" s="24" t="s">
        <v>26</v>
      </c>
      <c r="D28" s="127">
        <f t="shared" si="0"/>
        <v>0</v>
      </c>
      <c r="E28" s="19"/>
      <c r="F28" s="18"/>
    </row>
    <row r="29" spans="1:6" hidden="1" x14ac:dyDescent="0.2">
      <c r="A29" s="56"/>
      <c r="B29" s="79" t="s">
        <v>25</v>
      </c>
      <c r="C29" s="23" t="s">
        <v>16</v>
      </c>
      <c r="D29" s="128">
        <f t="shared" si="0"/>
        <v>0</v>
      </c>
      <c r="E29" s="28">
        <f>SUM(E28)</f>
        <v>0</v>
      </c>
      <c r="F29" s="17">
        <f>SUM(F28)</f>
        <v>0</v>
      </c>
    </row>
    <row r="30" spans="1:6" hidden="1" x14ac:dyDescent="0.2">
      <c r="A30" s="56"/>
      <c r="B30" s="131" t="s">
        <v>27</v>
      </c>
      <c r="C30" s="24" t="s">
        <v>28</v>
      </c>
      <c r="D30" s="127">
        <f t="shared" si="0"/>
        <v>0</v>
      </c>
      <c r="E30" s="19"/>
      <c r="F30" s="17"/>
    </row>
    <row r="31" spans="1:6" hidden="1" x14ac:dyDescent="0.2">
      <c r="A31" s="56"/>
      <c r="B31" s="79" t="s">
        <v>27</v>
      </c>
      <c r="C31" s="23" t="s">
        <v>16</v>
      </c>
      <c r="D31" s="128">
        <f t="shared" si="0"/>
        <v>0</v>
      </c>
      <c r="E31" s="28">
        <f>SUM(E30)</f>
        <v>0</v>
      </c>
      <c r="F31" s="17">
        <f>SUM(F30)</f>
        <v>0</v>
      </c>
    </row>
    <row r="32" spans="1:6" s="5" customFormat="1" hidden="1" x14ac:dyDescent="0.2">
      <c r="A32" s="64"/>
      <c r="B32" s="131" t="s">
        <v>30</v>
      </c>
      <c r="C32" s="16" t="s">
        <v>31</v>
      </c>
      <c r="D32" s="127">
        <f t="shared" si="0"/>
        <v>0</v>
      </c>
      <c r="E32" s="105"/>
      <c r="F32" s="18"/>
    </row>
    <row r="33" spans="1:6" s="8" customFormat="1" hidden="1" x14ac:dyDescent="0.2">
      <c r="A33" s="95"/>
      <c r="B33" s="133" t="s">
        <v>30</v>
      </c>
      <c r="C33" s="25" t="s">
        <v>16</v>
      </c>
      <c r="D33" s="128">
        <f t="shared" si="0"/>
        <v>0</v>
      </c>
      <c r="E33" s="106">
        <f>SUM(E32)</f>
        <v>0</v>
      </c>
      <c r="F33" s="26">
        <f>SUM(F32)</f>
        <v>0</v>
      </c>
    </row>
    <row r="34" spans="1:6" s="5" customFormat="1" hidden="1" x14ac:dyDescent="0.2">
      <c r="A34" s="64"/>
      <c r="B34" s="131" t="s">
        <v>32</v>
      </c>
      <c r="C34" s="16" t="s">
        <v>33</v>
      </c>
      <c r="D34" s="127">
        <f t="shared" si="0"/>
        <v>0</v>
      </c>
      <c r="E34" s="105"/>
      <c r="F34" s="18"/>
    </row>
    <row r="35" spans="1:6" s="8" customFormat="1" hidden="1" x14ac:dyDescent="0.2">
      <c r="A35" s="95"/>
      <c r="B35" s="133" t="s">
        <v>32</v>
      </c>
      <c r="C35" s="25" t="s">
        <v>16</v>
      </c>
      <c r="D35" s="128">
        <f t="shared" si="0"/>
        <v>0</v>
      </c>
      <c r="E35" s="106">
        <f>SUM(E34)</f>
        <v>0</v>
      </c>
      <c r="F35" s="26">
        <f>SUM(F34)</f>
        <v>0</v>
      </c>
    </row>
    <row r="36" spans="1:6" s="5" customFormat="1" hidden="1" x14ac:dyDescent="0.2">
      <c r="A36" s="64"/>
      <c r="B36" s="131" t="s">
        <v>34</v>
      </c>
      <c r="C36" s="16" t="s">
        <v>35</v>
      </c>
      <c r="D36" s="127">
        <f t="shared" si="0"/>
        <v>0</v>
      </c>
      <c r="E36" s="105">
        <v>0</v>
      </c>
      <c r="F36" s="18"/>
    </row>
    <row r="37" spans="1:6" s="8" customFormat="1" hidden="1" x14ac:dyDescent="0.2">
      <c r="A37" s="95"/>
      <c r="B37" s="133" t="s">
        <v>34</v>
      </c>
      <c r="C37" s="25" t="s">
        <v>16</v>
      </c>
      <c r="D37" s="128">
        <f t="shared" si="0"/>
        <v>0</v>
      </c>
      <c r="E37" s="106">
        <f>SUM(E36)</f>
        <v>0</v>
      </c>
      <c r="F37" s="26">
        <f>SUM(F36)</f>
        <v>0</v>
      </c>
    </row>
    <row r="38" spans="1:6" s="8" customFormat="1" x14ac:dyDescent="0.2">
      <c r="A38" s="95"/>
      <c r="B38" s="31" t="s">
        <v>368</v>
      </c>
      <c r="C38" s="16" t="s">
        <v>369</v>
      </c>
      <c r="D38" s="127">
        <v>885</v>
      </c>
      <c r="E38" s="104">
        <v>36500</v>
      </c>
      <c r="F38" s="18"/>
    </row>
    <row r="39" spans="1:6" x14ac:dyDescent="0.2">
      <c r="A39" s="56"/>
      <c r="B39" s="79"/>
      <c r="C39" s="20" t="s">
        <v>16</v>
      </c>
      <c r="D39" s="128">
        <f>SUM(D38)</f>
        <v>885</v>
      </c>
      <c r="E39" s="28">
        <f>SUM(E38:E38)</f>
        <v>36500</v>
      </c>
      <c r="F39" s="17">
        <f>SUM(F38:F38)</f>
        <v>0</v>
      </c>
    </row>
    <row r="40" spans="1:6" x14ac:dyDescent="0.2">
      <c r="A40" s="56"/>
      <c r="B40" s="31" t="s">
        <v>3</v>
      </c>
      <c r="C40" s="21" t="s">
        <v>338</v>
      </c>
      <c r="D40" s="127">
        <v>31</v>
      </c>
      <c r="E40" s="104">
        <v>83</v>
      </c>
      <c r="F40" s="22"/>
    </row>
    <row r="41" spans="1:6" x14ac:dyDescent="0.2">
      <c r="A41" s="56"/>
      <c r="B41" s="31" t="s">
        <v>339</v>
      </c>
      <c r="C41" s="21" t="s">
        <v>338</v>
      </c>
      <c r="D41" s="127">
        <v>298</v>
      </c>
      <c r="E41" s="104"/>
      <c r="F41" s="22"/>
    </row>
    <row r="42" spans="1:6" s="5" customFormat="1" x14ac:dyDescent="0.2">
      <c r="A42" s="64"/>
      <c r="B42" s="131" t="s">
        <v>371</v>
      </c>
      <c r="C42" s="21" t="s">
        <v>338</v>
      </c>
      <c r="D42" s="127">
        <v>135</v>
      </c>
      <c r="E42" s="105"/>
      <c r="F42" s="18"/>
    </row>
    <row r="43" spans="1:6" x14ac:dyDescent="0.2">
      <c r="A43" s="56"/>
      <c r="B43" s="79"/>
      <c r="C43" s="20" t="s">
        <v>16</v>
      </c>
      <c r="D43" s="128">
        <f>SUM(D40:D42)</f>
        <v>464</v>
      </c>
      <c r="E43" s="28">
        <f>SUM(E40:E40)</f>
        <v>83</v>
      </c>
      <c r="F43" s="17">
        <f>SUM(F39:F42)</f>
        <v>0</v>
      </c>
    </row>
    <row r="44" spans="1:6" s="5" customFormat="1" x14ac:dyDescent="0.2">
      <c r="A44" s="64"/>
      <c r="B44" s="131" t="s">
        <v>4</v>
      </c>
      <c r="C44" s="16" t="s">
        <v>37</v>
      </c>
      <c r="D44" s="127">
        <v>135</v>
      </c>
      <c r="E44" s="19">
        <v>445</v>
      </c>
      <c r="F44" s="18"/>
    </row>
    <row r="45" spans="1:6" x14ac:dyDescent="0.2">
      <c r="A45" s="56"/>
      <c r="B45" s="79" t="s">
        <v>4</v>
      </c>
      <c r="C45" s="20" t="s">
        <v>16</v>
      </c>
      <c r="D45" s="128">
        <v>135</v>
      </c>
      <c r="E45" s="28">
        <f>SUM(E44)</f>
        <v>445</v>
      </c>
      <c r="F45" s="17">
        <f>SUM(F44)</f>
        <v>0</v>
      </c>
    </row>
    <row r="46" spans="1:6" x14ac:dyDescent="0.2">
      <c r="A46" s="56"/>
      <c r="B46" s="79" t="s">
        <v>39</v>
      </c>
      <c r="C46" s="20" t="s">
        <v>16</v>
      </c>
      <c r="D46" s="128">
        <f>SUM(E46:F46)</f>
        <v>0</v>
      </c>
      <c r="E46" s="28">
        <v>0</v>
      </c>
      <c r="F46" s="17">
        <v>0</v>
      </c>
    </row>
    <row r="47" spans="1:6" s="5" customFormat="1" x14ac:dyDescent="0.2">
      <c r="A47" s="64"/>
      <c r="B47" s="131" t="s">
        <v>38</v>
      </c>
      <c r="C47" s="16" t="s">
        <v>18</v>
      </c>
      <c r="D47" s="127">
        <v>0</v>
      </c>
      <c r="E47" s="19">
        <v>14053</v>
      </c>
      <c r="F47" s="18"/>
    </row>
    <row r="48" spans="1:6" x14ac:dyDescent="0.2">
      <c r="A48" s="56"/>
      <c r="B48" s="79" t="s">
        <v>38</v>
      </c>
      <c r="C48" s="20" t="s">
        <v>16</v>
      </c>
      <c r="D48" s="128">
        <v>0</v>
      </c>
      <c r="E48" s="28">
        <f>SUM(E47)</f>
        <v>14053</v>
      </c>
      <c r="F48" s="17">
        <f>SUM(F47)</f>
        <v>0</v>
      </c>
    </row>
    <row r="49" spans="1:6" x14ac:dyDescent="0.2">
      <c r="A49" s="56"/>
      <c r="B49" s="131" t="s">
        <v>334</v>
      </c>
      <c r="C49" s="16" t="s">
        <v>18</v>
      </c>
      <c r="D49" s="127">
        <v>575</v>
      </c>
      <c r="E49" s="19">
        <v>1293</v>
      </c>
      <c r="F49" s="18"/>
    </row>
    <row r="50" spans="1:6" x14ac:dyDescent="0.2">
      <c r="A50" s="56"/>
      <c r="B50" s="79" t="s">
        <v>334</v>
      </c>
      <c r="C50" s="20" t="s">
        <v>16</v>
      </c>
      <c r="D50" s="128">
        <v>575</v>
      </c>
      <c r="E50" s="28">
        <f>SUM(E49)</f>
        <v>1293</v>
      </c>
      <c r="F50" s="17">
        <f>SUM(F49)</f>
        <v>0</v>
      </c>
    </row>
    <row r="51" spans="1:6" x14ac:dyDescent="0.2">
      <c r="A51" s="56"/>
      <c r="B51" s="31" t="s">
        <v>5</v>
      </c>
      <c r="C51" s="21" t="s">
        <v>372</v>
      </c>
      <c r="D51" s="127">
        <v>16469</v>
      </c>
      <c r="E51" s="100">
        <v>27883</v>
      </c>
      <c r="F51" s="18"/>
    </row>
    <row r="52" spans="1:6" x14ac:dyDescent="0.2">
      <c r="A52" s="56"/>
      <c r="B52" s="79" t="s">
        <v>5</v>
      </c>
      <c r="C52" s="20" t="s">
        <v>16</v>
      </c>
      <c r="D52" s="128">
        <f>SUM(D51)</f>
        <v>16469</v>
      </c>
      <c r="E52" s="28">
        <f>SUM(E51:E51)</f>
        <v>27883</v>
      </c>
      <c r="F52" s="17">
        <f>SUM(F51:F51)</f>
        <v>0</v>
      </c>
    </row>
    <row r="53" spans="1:6" hidden="1" x14ac:dyDescent="0.2">
      <c r="A53" s="56"/>
      <c r="B53" s="31" t="s">
        <v>40</v>
      </c>
      <c r="C53" s="21" t="s">
        <v>41</v>
      </c>
      <c r="D53" s="127">
        <f t="shared" ref="D53:D60" si="1">SUM(E53:F53)</f>
        <v>0</v>
      </c>
      <c r="E53" s="100"/>
      <c r="F53" s="22"/>
    </row>
    <row r="54" spans="1:6" hidden="1" x14ac:dyDescent="0.2">
      <c r="A54" s="56"/>
      <c r="B54" s="31" t="s">
        <v>40</v>
      </c>
      <c r="C54" s="21" t="s">
        <v>42</v>
      </c>
      <c r="D54" s="127">
        <f t="shared" si="1"/>
        <v>0</v>
      </c>
      <c r="E54" s="100"/>
      <c r="F54" s="22"/>
    </row>
    <row r="55" spans="1:6" hidden="1" x14ac:dyDescent="0.2">
      <c r="A55" s="56"/>
      <c r="B55" s="31" t="s">
        <v>40</v>
      </c>
      <c r="C55" s="21" t="s">
        <v>43</v>
      </c>
      <c r="D55" s="127">
        <f t="shared" si="1"/>
        <v>0</v>
      </c>
      <c r="E55" s="100"/>
      <c r="F55" s="22"/>
    </row>
    <row r="56" spans="1:6" hidden="1" x14ac:dyDescent="0.2">
      <c r="A56" s="56"/>
      <c r="B56" s="31" t="s">
        <v>40</v>
      </c>
      <c r="C56" s="21" t="s">
        <v>18</v>
      </c>
      <c r="D56" s="127">
        <f t="shared" si="1"/>
        <v>0</v>
      </c>
      <c r="E56" s="100"/>
      <c r="F56" s="22"/>
    </row>
    <row r="57" spans="1:6" hidden="1" x14ac:dyDescent="0.2">
      <c r="A57" s="56"/>
      <c r="B57" s="31" t="s">
        <v>40</v>
      </c>
      <c r="C57" s="16" t="s">
        <v>19</v>
      </c>
      <c r="D57" s="127">
        <f t="shared" si="1"/>
        <v>0</v>
      </c>
      <c r="E57" s="104"/>
      <c r="F57" s="22"/>
    </row>
    <row r="58" spans="1:6" hidden="1" x14ac:dyDescent="0.2">
      <c r="A58" s="56"/>
      <c r="B58" s="79" t="s">
        <v>40</v>
      </c>
      <c r="C58" s="20" t="s">
        <v>16</v>
      </c>
      <c r="D58" s="128">
        <f t="shared" si="1"/>
        <v>0</v>
      </c>
      <c r="E58" s="28">
        <f>SUM(E53:E57)</f>
        <v>0</v>
      </c>
      <c r="F58" s="17">
        <f>SUM(F53:F57)</f>
        <v>0</v>
      </c>
    </row>
    <row r="59" spans="1:6" x14ac:dyDescent="0.2">
      <c r="A59" s="56"/>
      <c r="B59" s="131" t="s">
        <v>6</v>
      </c>
      <c r="C59" s="16" t="s">
        <v>354</v>
      </c>
      <c r="D59" s="127">
        <v>1394</v>
      </c>
      <c r="E59" s="19">
        <v>2500</v>
      </c>
      <c r="F59" s="17"/>
    </row>
    <row r="60" spans="1:6" hidden="1" x14ac:dyDescent="0.2">
      <c r="A60" s="56"/>
      <c r="B60" s="79"/>
      <c r="C60" s="151" t="s">
        <v>44</v>
      </c>
      <c r="D60" s="127">
        <f t="shared" si="1"/>
        <v>0</v>
      </c>
      <c r="E60" s="19"/>
      <c r="F60" s="17"/>
    </row>
    <row r="61" spans="1:6" hidden="1" x14ac:dyDescent="0.2">
      <c r="A61" s="56"/>
      <c r="B61" s="79"/>
      <c r="C61" s="151"/>
      <c r="D61" s="127"/>
      <c r="E61" s="19"/>
      <c r="F61" s="17"/>
    </row>
    <row r="62" spans="1:6" hidden="1" x14ac:dyDescent="0.2">
      <c r="A62" s="56"/>
      <c r="B62" s="31" t="s">
        <v>6</v>
      </c>
      <c r="C62" s="151" t="s">
        <v>13</v>
      </c>
      <c r="D62" s="127">
        <f>SUM(E62:F62)</f>
        <v>0</v>
      </c>
      <c r="E62" s="104"/>
      <c r="F62" s="22"/>
    </row>
    <row r="63" spans="1:6" x14ac:dyDescent="0.2">
      <c r="A63" s="56"/>
      <c r="B63" s="79" t="s">
        <v>6</v>
      </c>
      <c r="C63" s="20" t="s">
        <v>16</v>
      </c>
      <c r="D63" s="128">
        <f>SUM(D59)</f>
        <v>1394</v>
      </c>
      <c r="E63" s="28">
        <f>SUM(E59:E62)</f>
        <v>2500</v>
      </c>
      <c r="F63" s="17">
        <f>SUM(F62:F62)</f>
        <v>0</v>
      </c>
    </row>
    <row r="64" spans="1:6" s="5" customFormat="1" x14ac:dyDescent="0.2">
      <c r="A64" s="64"/>
      <c r="B64" s="131" t="s">
        <v>318</v>
      </c>
      <c r="C64" s="16" t="s">
        <v>319</v>
      </c>
      <c r="D64" s="127">
        <v>10240</v>
      </c>
      <c r="E64" s="19">
        <f>1620+4514+3581</f>
        <v>9715</v>
      </c>
      <c r="F64" s="18"/>
    </row>
    <row r="65" spans="1:6" s="5" customFormat="1" x14ac:dyDescent="0.2">
      <c r="A65" s="64"/>
      <c r="B65" s="79" t="s">
        <v>318</v>
      </c>
      <c r="C65" s="20" t="s">
        <v>16</v>
      </c>
      <c r="D65" s="129">
        <f>SUM(D64)</f>
        <v>10240</v>
      </c>
      <c r="E65" s="88">
        <f>SUM(E64)</f>
        <v>9715</v>
      </c>
      <c r="F65" s="33">
        <f>SUM(F64)</f>
        <v>0</v>
      </c>
    </row>
    <row r="66" spans="1:6" s="5" customFormat="1" hidden="1" x14ac:dyDescent="0.2">
      <c r="A66" s="64"/>
      <c r="B66" s="131" t="s">
        <v>7</v>
      </c>
      <c r="C66" s="16" t="s">
        <v>47</v>
      </c>
      <c r="D66" s="127">
        <f t="shared" ref="D66:D76" si="2">SUM(E66:F66)</f>
        <v>0</v>
      </c>
      <c r="E66" s="19"/>
      <c r="F66" s="18"/>
    </row>
    <row r="67" spans="1:6" s="5" customFormat="1" hidden="1" x14ac:dyDescent="0.2">
      <c r="A67" s="64"/>
      <c r="B67" s="131" t="s">
        <v>7</v>
      </c>
      <c r="C67" s="16" t="s">
        <v>340</v>
      </c>
      <c r="D67" s="127">
        <v>0</v>
      </c>
      <c r="E67" s="19">
        <v>1500</v>
      </c>
      <c r="F67" s="18"/>
    </row>
    <row r="68" spans="1:6" s="5" customFormat="1" hidden="1" x14ac:dyDescent="0.2">
      <c r="A68" s="64"/>
      <c r="B68" s="131" t="s">
        <v>7</v>
      </c>
      <c r="C68" s="16" t="s">
        <v>341</v>
      </c>
      <c r="D68" s="127">
        <v>0</v>
      </c>
      <c r="E68" s="19">
        <v>8312</v>
      </c>
      <c r="F68" s="18"/>
    </row>
    <row r="69" spans="1:6" hidden="1" x14ac:dyDescent="0.2">
      <c r="A69" s="56"/>
      <c r="B69" s="79" t="s">
        <v>7</v>
      </c>
      <c r="C69" s="20" t="s">
        <v>16</v>
      </c>
      <c r="D69" s="128">
        <v>0</v>
      </c>
      <c r="E69" s="28">
        <f>SUM(E67:E68)</f>
        <v>9812</v>
      </c>
      <c r="F69" s="17">
        <f>SUM(F64:F67)</f>
        <v>0</v>
      </c>
    </row>
    <row r="70" spans="1:6" hidden="1" x14ac:dyDescent="0.2">
      <c r="A70" s="56"/>
      <c r="B70" s="31">
        <v>101</v>
      </c>
      <c r="C70" s="21" t="s">
        <v>48</v>
      </c>
      <c r="D70" s="127">
        <f t="shared" si="2"/>
        <v>0</v>
      </c>
      <c r="E70" s="104"/>
      <c r="F70" s="22"/>
    </row>
    <row r="71" spans="1:6" hidden="1" x14ac:dyDescent="0.2">
      <c r="A71" s="56"/>
      <c r="B71" s="31" t="s">
        <v>49</v>
      </c>
      <c r="C71" s="21" t="s">
        <v>50</v>
      </c>
      <c r="D71" s="127">
        <f t="shared" si="2"/>
        <v>0</v>
      </c>
      <c r="E71" s="104"/>
      <c r="F71" s="22"/>
    </row>
    <row r="72" spans="1:6" hidden="1" x14ac:dyDescent="0.2">
      <c r="A72" s="56"/>
      <c r="B72" s="31" t="s">
        <v>49</v>
      </c>
      <c r="C72" s="21" t="s">
        <v>51</v>
      </c>
      <c r="D72" s="127">
        <f t="shared" si="2"/>
        <v>0</v>
      </c>
      <c r="E72" s="104"/>
      <c r="F72" s="22"/>
    </row>
    <row r="73" spans="1:6" hidden="1" x14ac:dyDescent="0.2">
      <c r="A73" s="56"/>
      <c r="B73" s="31">
        <v>101</v>
      </c>
      <c r="C73" s="21" t="s">
        <v>52</v>
      </c>
      <c r="D73" s="127">
        <f t="shared" si="2"/>
        <v>0</v>
      </c>
      <c r="E73" s="104"/>
      <c r="F73" s="22"/>
    </row>
    <row r="74" spans="1:6" hidden="1" x14ac:dyDescent="0.2">
      <c r="A74" s="56"/>
      <c r="B74" s="31"/>
      <c r="C74" s="171" t="s">
        <v>53</v>
      </c>
      <c r="D74" s="127">
        <f t="shared" si="2"/>
        <v>0</v>
      </c>
      <c r="E74" s="104"/>
      <c r="F74" s="22"/>
    </row>
    <row r="75" spans="1:6" hidden="1" x14ac:dyDescent="0.2">
      <c r="A75" s="56"/>
      <c r="B75" s="31" t="s">
        <v>49</v>
      </c>
      <c r="C75" s="21" t="s">
        <v>54</v>
      </c>
      <c r="D75" s="127">
        <f t="shared" si="2"/>
        <v>0</v>
      </c>
      <c r="E75" s="104"/>
      <c r="F75" s="22"/>
    </row>
    <row r="76" spans="1:6" hidden="1" x14ac:dyDescent="0.2">
      <c r="A76" s="56"/>
      <c r="B76" s="31">
        <v>101</v>
      </c>
      <c r="C76" s="21" t="s">
        <v>55</v>
      </c>
      <c r="D76" s="127">
        <f t="shared" si="2"/>
        <v>0</v>
      </c>
      <c r="E76" s="104"/>
      <c r="F76" s="22"/>
    </row>
    <row r="77" spans="1:6" hidden="1" x14ac:dyDescent="0.2">
      <c r="A77" s="56"/>
      <c r="B77" s="31" t="s">
        <v>49</v>
      </c>
      <c r="C77" s="21" t="s">
        <v>56</v>
      </c>
      <c r="D77" s="127"/>
      <c r="E77" s="104"/>
      <c r="F77" s="29"/>
    </row>
    <row r="78" spans="1:6" hidden="1" x14ac:dyDescent="0.2">
      <c r="A78" s="56"/>
      <c r="B78" s="31"/>
      <c r="C78" s="21" t="s">
        <v>56</v>
      </c>
      <c r="D78" s="127">
        <f t="shared" ref="D78:D109" si="3">SUM(E78:F78)</f>
        <v>0</v>
      </c>
      <c r="E78" s="104"/>
      <c r="F78" s="30"/>
    </row>
    <row r="79" spans="1:6" hidden="1" x14ac:dyDescent="0.2">
      <c r="A79" s="56"/>
      <c r="B79" s="31">
        <v>101</v>
      </c>
      <c r="C79" s="21" t="s">
        <v>57</v>
      </c>
      <c r="D79" s="127">
        <f t="shared" si="3"/>
        <v>0</v>
      </c>
      <c r="E79" s="100"/>
      <c r="F79" s="22"/>
    </row>
    <row r="80" spans="1:6" hidden="1" x14ac:dyDescent="0.2">
      <c r="A80" s="56"/>
      <c r="B80" s="31">
        <v>101</v>
      </c>
      <c r="C80" s="21" t="s">
        <v>58</v>
      </c>
      <c r="D80" s="127">
        <f t="shared" si="3"/>
        <v>0</v>
      </c>
      <c r="E80" s="104"/>
      <c r="F80" s="22"/>
    </row>
    <row r="81" spans="1:6" hidden="1" x14ac:dyDescent="0.2">
      <c r="A81" s="56"/>
      <c r="B81" s="31">
        <v>101</v>
      </c>
      <c r="C81" s="21" t="s">
        <v>59</v>
      </c>
      <c r="D81" s="127">
        <f t="shared" si="3"/>
        <v>0</v>
      </c>
      <c r="E81" s="104"/>
      <c r="F81" s="22"/>
    </row>
    <row r="82" spans="1:6" hidden="1" x14ac:dyDescent="0.2">
      <c r="A82" s="56"/>
      <c r="B82" s="31" t="s">
        <v>49</v>
      </c>
      <c r="C82" s="21" t="s">
        <v>60</v>
      </c>
      <c r="D82" s="127">
        <f t="shared" si="3"/>
        <v>0</v>
      </c>
      <c r="E82" s="104"/>
      <c r="F82" s="22"/>
    </row>
    <row r="83" spans="1:6" hidden="1" x14ac:dyDescent="0.2">
      <c r="A83" s="56"/>
      <c r="B83" s="31">
        <v>101</v>
      </c>
      <c r="C83" s="21" t="s">
        <v>45</v>
      </c>
      <c r="D83" s="127">
        <f t="shared" si="3"/>
        <v>0</v>
      </c>
      <c r="E83" s="104"/>
      <c r="F83" s="22"/>
    </row>
    <row r="84" spans="1:6" hidden="1" x14ac:dyDescent="0.2">
      <c r="A84" s="56"/>
      <c r="B84" s="31" t="s">
        <v>49</v>
      </c>
      <c r="C84" s="21" t="s">
        <v>61</v>
      </c>
      <c r="D84" s="127">
        <f t="shared" si="3"/>
        <v>0</v>
      </c>
      <c r="E84" s="104"/>
      <c r="F84" s="22"/>
    </row>
    <row r="85" spans="1:6" hidden="1" x14ac:dyDescent="0.2">
      <c r="A85" s="56"/>
      <c r="B85" s="31" t="s">
        <v>49</v>
      </c>
      <c r="C85" s="21" t="s">
        <v>62</v>
      </c>
      <c r="D85" s="127">
        <f t="shared" si="3"/>
        <v>0</v>
      </c>
      <c r="E85" s="104"/>
      <c r="F85" s="22"/>
    </row>
    <row r="86" spans="1:6" hidden="1" x14ac:dyDescent="0.2">
      <c r="A86" s="56"/>
      <c r="B86" s="31" t="s">
        <v>49</v>
      </c>
      <c r="C86" s="21" t="s">
        <v>63</v>
      </c>
      <c r="D86" s="127">
        <f t="shared" si="3"/>
        <v>0</v>
      </c>
      <c r="E86" s="104"/>
      <c r="F86" s="22"/>
    </row>
    <row r="87" spans="1:6" hidden="1" x14ac:dyDescent="0.2">
      <c r="A87" s="56"/>
      <c r="B87" s="31">
        <v>101</v>
      </c>
      <c r="C87" s="21" t="s">
        <v>64</v>
      </c>
      <c r="D87" s="127">
        <f t="shared" si="3"/>
        <v>0</v>
      </c>
      <c r="E87" s="104"/>
      <c r="F87" s="22"/>
    </row>
    <row r="88" spans="1:6" hidden="1" x14ac:dyDescent="0.2">
      <c r="A88" s="56"/>
      <c r="B88" s="31" t="s">
        <v>49</v>
      </c>
      <c r="C88" s="21" t="s">
        <v>65</v>
      </c>
      <c r="D88" s="127">
        <f t="shared" si="3"/>
        <v>0</v>
      </c>
      <c r="E88" s="104"/>
      <c r="F88" s="22"/>
    </row>
    <row r="89" spans="1:6" hidden="1" x14ac:dyDescent="0.2">
      <c r="A89" s="56"/>
      <c r="B89" s="31">
        <v>101</v>
      </c>
      <c r="C89" s="21" t="s">
        <v>66</v>
      </c>
      <c r="D89" s="127">
        <f t="shared" si="3"/>
        <v>0</v>
      </c>
      <c r="E89" s="104"/>
      <c r="F89" s="22"/>
    </row>
    <row r="90" spans="1:6" hidden="1" x14ac:dyDescent="0.2">
      <c r="A90" s="56"/>
      <c r="B90" s="31">
        <v>101</v>
      </c>
      <c r="C90" s="21" t="s">
        <v>46</v>
      </c>
      <c r="D90" s="127">
        <f t="shared" si="3"/>
        <v>0</v>
      </c>
      <c r="E90" s="104"/>
      <c r="F90" s="22"/>
    </row>
    <row r="91" spans="1:6" hidden="1" x14ac:dyDescent="0.2">
      <c r="A91" s="56"/>
      <c r="B91" s="31">
        <v>101</v>
      </c>
      <c r="C91" s="21" t="s">
        <v>67</v>
      </c>
      <c r="D91" s="127">
        <f t="shared" si="3"/>
        <v>0</v>
      </c>
      <c r="E91" s="104"/>
      <c r="F91" s="22"/>
    </row>
    <row r="92" spans="1:6" hidden="1" x14ac:dyDescent="0.2">
      <c r="A92" s="56"/>
      <c r="B92" s="31">
        <v>101</v>
      </c>
      <c r="C92" s="21" t="s">
        <v>68</v>
      </c>
      <c r="D92" s="127">
        <f t="shared" si="3"/>
        <v>0</v>
      </c>
      <c r="E92" s="100"/>
      <c r="F92" s="22"/>
    </row>
    <row r="93" spans="1:6" hidden="1" x14ac:dyDescent="0.2">
      <c r="A93" s="56"/>
      <c r="B93" s="31">
        <v>101</v>
      </c>
      <c r="C93" s="21" t="s">
        <v>29</v>
      </c>
      <c r="D93" s="127">
        <f t="shared" si="3"/>
        <v>0</v>
      </c>
      <c r="E93" s="104"/>
      <c r="F93" s="22"/>
    </row>
    <row r="94" spans="1:6" hidden="1" x14ac:dyDescent="0.2">
      <c r="A94" s="56"/>
      <c r="B94" s="31" t="s">
        <v>49</v>
      </c>
      <c r="C94" s="21" t="s">
        <v>69</v>
      </c>
      <c r="D94" s="127">
        <f t="shared" si="3"/>
        <v>0</v>
      </c>
      <c r="E94" s="104"/>
      <c r="F94" s="22"/>
    </row>
    <row r="95" spans="1:6" hidden="1" x14ac:dyDescent="0.2">
      <c r="A95" s="56"/>
      <c r="B95" s="31" t="s">
        <v>49</v>
      </c>
      <c r="C95" s="21" t="s">
        <v>70</v>
      </c>
      <c r="D95" s="127">
        <f t="shared" si="3"/>
        <v>0</v>
      </c>
      <c r="E95" s="104"/>
      <c r="F95" s="22"/>
    </row>
    <row r="96" spans="1:6" hidden="1" x14ac:dyDescent="0.2">
      <c r="A96" s="56"/>
      <c r="B96" s="31" t="s">
        <v>49</v>
      </c>
      <c r="C96" s="21" t="s">
        <v>13</v>
      </c>
      <c r="D96" s="127">
        <f t="shared" si="3"/>
        <v>0</v>
      </c>
      <c r="E96" s="104"/>
      <c r="F96" s="22"/>
    </row>
    <row r="97" spans="1:6" hidden="1" x14ac:dyDescent="0.2">
      <c r="A97" s="56"/>
      <c r="B97" s="31" t="s">
        <v>49</v>
      </c>
      <c r="C97" s="21" t="s">
        <v>71</v>
      </c>
      <c r="D97" s="127">
        <f t="shared" si="3"/>
        <v>0</v>
      </c>
      <c r="E97" s="104"/>
      <c r="F97" s="22"/>
    </row>
    <row r="98" spans="1:6" hidden="1" x14ac:dyDescent="0.2">
      <c r="A98" s="56"/>
      <c r="B98" s="31" t="s">
        <v>49</v>
      </c>
      <c r="C98" s="16" t="s">
        <v>19</v>
      </c>
      <c r="D98" s="127">
        <f t="shared" si="3"/>
        <v>0</v>
      </c>
      <c r="E98" s="104"/>
      <c r="F98" s="30"/>
    </row>
    <row r="99" spans="1:6" hidden="1" x14ac:dyDescent="0.2">
      <c r="A99" s="56"/>
      <c r="B99" s="79">
        <v>101</v>
      </c>
      <c r="C99" s="20" t="s">
        <v>16</v>
      </c>
      <c r="D99" s="128">
        <f t="shared" si="3"/>
        <v>0</v>
      </c>
      <c r="E99" s="28">
        <f>SUM(E70:E98)</f>
        <v>0</v>
      </c>
      <c r="F99" s="17">
        <f>SUM(F70:F98)</f>
        <v>0</v>
      </c>
    </row>
    <row r="100" spans="1:6" s="5" customFormat="1" hidden="1" x14ac:dyDescent="0.2">
      <c r="A100" s="64"/>
      <c r="B100" s="131" t="s">
        <v>72</v>
      </c>
      <c r="C100" s="16" t="s">
        <v>54</v>
      </c>
      <c r="D100" s="127">
        <f t="shared" si="3"/>
        <v>0</v>
      </c>
      <c r="E100" s="19"/>
      <c r="F100" s="18"/>
    </row>
    <row r="101" spans="1:6" s="5" customFormat="1" hidden="1" x14ac:dyDescent="0.2">
      <c r="A101" s="64"/>
      <c r="B101" s="131"/>
      <c r="C101" s="16" t="s">
        <v>73</v>
      </c>
      <c r="D101" s="127">
        <f t="shared" si="3"/>
        <v>0</v>
      </c>
      <c r="E101" s="19"/>
      <c r="F101" s="18"/>
    </row>
    <row r="102" spans="1:6" s="5" customFormat="1" hidden="1" x14ac:dyDescent="0.2">
      <c r="A102" s="64"/>
      <c r="B102" s="131" t="s">
        <v>72</v>
      </c>
      <c r="C102" s="16" t="s">
        <v>74</v>
      </c>
      <c r="D102" s="127">
        <f t="shared" si="3"/>
        <v>0</v>
      </c>
      <c r="E102" s="19"/>
      <c r="F102" s="18"/>
    </row>
    <row r="103" spans="1:6" s="5" customFormat="1" hidden="1" x14ac:dyDescent="0.2">
      <c r="A103" s="64"/>
      <c r="B103" s="131" t="s">
        <v>72</v>
      </c>
      <c r="C103" s="16" t="s">
        <v>75</v>
      </c>
      <c r="D103" s="127">
        <f t="shared" si="3"/>
        <v>0</v>
      </c>
      <c r="E103" s="19"/>
      <c r="F103" s="18"/>
    </row>
    <row r="104" spans="1:6" hidden="1" x14ac:dyDescent="0.2">
      <c r="A104" s="56"/>
      <c r="B104" s="31">
        <v>102</v>
      </c>
      <c r="C104" s="21" t="s">
        <v>58</v>
      </c>
      <c r="D104" s="127">
        <f t="shared" si="3"/>
        <v>0</v>
      </c>
      <c r="E104" s="104"/>
      <c r="F104" s="22"/>
    </row>
    <row r="105" spans="1:6" hidden="1" x14ac:dyDescent="0.2">
      <c r="A105" s="56"/>
      <c r="B105" s="31"/>
      <c r="C105" s="21" t="s">
        <v>76</v>
      </c>
      <c r="D105" s="127">
        <f t="shared" si="3"/>
        <v>0</v>
      </c>
      <c r="E105" s="104"/>
      <c r="F105" s="22"/>
    </row>
    <row r="106" spans="1:6" hidden="1" x14ac:dyDescent="0.2">
      <c r="A106" s="56"/>
      <c r="B106" s="31">
        <v>102</v>
      </c>
      <c r="C106" s="21" t="s">
        <v>77</v>
      </c>
      <c r="D106" s="127">
        <f t="shared" si="3"/>
        <v>0</v>
      </c>
      <c r="E106" s="104"/>
      <c r="F106" s="22"/>
    </row>
    <row r="107" spans="1:6" hidden="1" x14ac:dyDescent="0.2">
      <c r="A107" s="56"/>
      <c r="B107" s="31">
        <v>102</v>
      </c>
      <c r="C107" s="21" t="s">
        <v>78</v>
      </c>
      <c r="D107" s="127">
        <f t="shared" si="3"/>
        <v>0</v>
      </c>
      <c r="E107" s="104"/>
      <c r="F107" s="22"/>
    </row>
    <row r="108" spans="1:6" hidden="1" x14ac:dyDescent="0.2">
      <c r="A108" s="56"/>
      <c r="B108" s="31" t="s">
        <v>72</v>
      </c>
      <c r="C108" s="21" t="s">
        <v>79</v>
      </c>
      <c r="D108" s="127">
        <f t="shared" si="3"/>
        <v>0</v>
      </c>
      <c r="E108" s="104"/>
      <c r="F108" s="22"/>
    </row>
    <row r="109" spans="1:6" hidden="1" x14ac:dyDescent="0.2">
      <c r="A109" s="56"/>
      <c r="B109" s="31" t="s">
        <v>72</v>
      </c>
      <c r="C109" s="21" t="s">
        <v>80</v>
      </c>
      <c r="D109" s="127">
        <f t="shared" si="3"/>
        <v>0</v>
      </c>
      <c r="E109" s="104"/>
      <c r="F109" s="22"/>
    </row>
    <row r="110" spans="1:6" hidden="1" x14ac:dyDescent="0.2">
      <c r="A110" s="56"/>
      <c r="B110" s="31"/>
      <c r="C110" s="21" t="s">
        <v>81</v>
      </c>
      <c r="D110" s="127">
        <f t="shared" ref="D110:D137" si="4">SUM(E110:F110)</f>
        <v>0</v>
      </c>
      <c r="E110" s="104"/>
      <c r="F110" s="22"/>
    </row>
    <row r="111" spans="1:6" hidden="1" x14ac:dyDescent="0.2">
      <c r="A111" s="56"/>
      <c r="B111" s="31" t="s">
        <v>72</v>
      </c>
      <c r="C111" s="32" t="s">
        <v>82</v>
      </c>
      <c r="D111" s="127">
        <f t="shared" si="4"/>
        <v>0</v>
      </c>
      <c r="E111" s="104"/>
      <c r="F111" s="22"/>
    </row>
    <row r="112" spans="1:6" hidden="1" x14ac:dyDescent="0.2">
      <c r="A112" s="56"/>
      <c r="B112" s="31" t="s">
        <v>72</v>
      </c>
      <c r="C112" s="21" t="s">
        <v>83</v>
      </c>
      <c r="D112" s="127">
        <f t="shared" si="4"/>
        <v>0</v>
      </c>
      <c r="E112" s="104"/>
      <c r="F112" s="22"/>
    </row>
    <row r="113" spans="1:6" hidden="1" x14ac:dyDescent="0.2">
      <c r="A113" s="56"/>
      <c r="B113" s="31"/>
      <c r="C113" s="32" t="s">
        <v>84</v>
      </c>
      <c r="D113" s="127">
        <f t="shared" si="4"/>
        <v>0</v>
      </c>
      <c r="E113" s="104"/>
      <c r="F113" s="22"/>
    </row>
    <row r="114" spans="1:6" hidden="1" x14ac:dyDescent="0.2">
      <c r="A114" s="56"/>
      <c r="B114" s="31"/>
      <c r="C114" s="32" t="s">
        <v>85</v>
      </c>
      <c r="D114" s="127">
        <f t="shared" si="4"/>
        <v>0</v>
      </c>
      <c r="E114" s="104"/>
      <c r="F114" s="22"/>
    </row>
    <row r="115" spans="1:6" hidden="1" x14ac:dyDescent="0.2">
      <c r="A115" s="56"/>
      <c r="B115" s="31" t="s">
        <v>72</v>
      </c>
      <c r="C115" s="21" t="s">
        <v>13</v>
      </c>
      <c r="D115" s="127">
        <f t="shared" si="4"/>
        <v>0</v>
      </c>
      <c r="E115" s="100"/>
      <c r="F115" s="22"/>
    </row>
    <row r="116" spans="1:6" hidden="1" x14ac:dyDescent="0.2">
      <c r="A116" s="56"/>
      <c r="B116" s="31" t="s">
        <v>72</v>
      </c>
      <c r="C116" s="16" t="s">
        <v>19</v>
      </c>
      <c r="D116" s="127">
        <f t="shared" si="4"/>
        <v>0</v>
      </c>
      <c r="E116" s="100"/>
      <c r="F116" s="22"/>
    </row>
    <row r="117" spans="1:6" hidden="1" x14ac:dyDescent="0.2">
      <c r="A117" s="56"/>
      <c r="B117" s="79">
        <v>102</v>
      </c>
      <c r="C117" s="20" t="s">
        <v>16</v>
      </c>
      <c r="D117" s="128">
        <f t="shared" si="4"/>
        <v>0</v>
      </c>
      <c r="E117" s="28">
        <f>SUM(E100:E116)</f>
        <v>0</v>
      </c>
      <c r="F117" s="17">
        <f>SUM(F100:F116)</f>
        <v>0</v>
      </c>
    </row>
    <row r="118" spans="1:6" hidden="1" x14ac:dyDescent="0.2">
      <c r="A118" s="56"/>
      <c r="B118" s="131" t="s">
        <v>86</v>
      </c>
      <c r="C118" s="16" t="s">
        <v>87</v>
      </c>
      <c r="D118" s="127">
        <v>0</v>
      </c>
      <c r="E118" s="19">
        <v>119</v>
      </c>
      <c r="F118" s="18"/>
    </row>
    <row r="119" spans="1:6" hidden="1" x14ac:dyDescent="0.2">
      <c r="A119" s="56"/>
      <c r="B119" s="79" t="s">
        <v>86</v>
      </c>
      <c r="C119" s="20" t="s">
        <v>16</v>
      </c>
      <c r="D119" s="128">
        <v>0</v>
      </c>
      <c r="E119" s="28">
        <f>SUM(E118)</f>
        <v>119</v>
      </c>
      <c r="F119" s="17">
        <f>SUM(F118)</f>
        <v>0</v>
      </c>
    </row>
    <row r="120" spans="1:6" s="5" customFormat="1" hidden="1" x14ac:dyDescent="0.2">
      <c r="A120" s="64"/>
      <c r="B120" s="131" t="s">
        <v>88</v>
      </c>
      <c r="C120" s="16" t="s">
        <v>89</v>
      </c>
      <c r="D120" s="127">
        <f t="shared" si="4"/>
        <v>0</v>
      </c>
      <c r="E120" s="19"/>
      <c r="F120" s="18"/>
    </row>
    <row r="121" spans="1:6" s="5" customFormat="1" hidden="1" x14ac:dyDescent="0.2">
      <c r="A121" s="64"/>
      <c r="B121" s="131" t="s">
        <v>88</v>
      </c>
      <c r="C121" s="16" t="s">
        <v>90</v>
      </c>
      <c r="D121" s="127">
        <f t="shared" si="4"/>
        <v>0</v>
      </c>
      <c r="E121" s="19"/>
      <c r="F121" s="18"/>
    </row>
    <row r="122" spans="1:6" hidden="1" x14ac:dyDescent="0.2">
      <c r="A122" s="56"/>
      <c r="B122" s="31" t="s">
        <v>88</v>
      </c>
      <c r="C122" s="21" t="s">
        <v>91</v>
      </c>
      <c r="D122" s="127">
        <v>0</v>
      </c>
      <c r="E122" s="104">
        <f>780+210</f>
        <v>990</v>
      </c>
      <c r="F122" s="22"/>
    </row>
    <row r="123" spans="1:6" x14ac:dyDescent="0.2">
      <c r="A123" s="56"/>
      <c r="B123" s="31" t="s">
        <v>88</v>
      </c>
      <c r="C123" s="21" t="s">
        <v>309</v>
      </c>
      <c r="D123" s="127">
        <v>1477</v>
      </c>
      <c r="E123" s="104">
        <v>1186</v>
      </c>
      <c r="F123" s="22"/>
    </row>
    <row r="124" spans="1:6" hidden="1" x14ac:dyDescent="0.2">
      <c r="A124" s="56"/>
      <c r="B124" s="31" t="s">
        <v>88</v>
      </c>
      <c r="C124" s="21" t="s">
        <v>92</v>
      </c>
      <c r="D124" s="127">
        <f t="shared" si="4"/>
        <v>0</v>
      </c>
      <c r="E124" s="104"/>
      <c r="F124" s="22"/>
    </row>
    <row r="125" spans="1:6" hidden="1" x14ac:dyDescent="0.2">
      <c r="A125" s="56"/>
      <c r="B125" s="31" t="s">
        <v>88</v>
      </c>
      <c r="C125" s="21" t="s">
        <v>93</v>
      </c>
      <c r="D125" s="127">
        <f t="shared" si="4"/>
        <v>0</v>
      </c>
      <c r="E125" s="104"/>
      <c r="F125" s="22"/>
    </row>
    <row r="126" spans="1:6" hidden="1" x14ac:dyDescent="0.2">
      <c r="A126" s="56"/>
      <c r="B126" s="31" t="s">
        <v>88</v>
      </c>
      <c r="C126" s="21" t="s">
        <v>94</v>
      </c>
      <c r="D126" s="127">
        <f t="shared" si="4"/>
        <v>0</v>
      </c>
      <c r="E126" s="104"/>
      <c r="F126" s="22"/>
    </row>
    <row r="127" spans="1:6" x14ac:dyDescent="0.2">
      <c r="A127" s="56"/>
      <c r="B127" s="31" t="s">
        <v>88</v>
      </c>
      <c r="C127" s="21" t="s">
        <v>373</v>
      </c>
      <c r="D127" s="127">
        <v>1627</v>
      </c>
      <c r="E127" s="104">
        <v>1146</v>
      </c>
      <c r="F127" s="22"/>
    </row>
    <row r="128" spans="1:6" x14ac:dyDescent="0.2">
      <c r="A128" s="56"/>
      <c r="B128" s="31" t="s">
        <v>88</v>
      </c>
      <c r="C128" s="21" t="s">
        <v>374</v>
      </c>
      <c r="D128" s="127">
        <v>363</v>
      </c>
      <c r="E128" s="100">
        <f>750+203</f>
        <v>953</v>
      </c>
      <c r="F128" s="22"/>
    </row>
    <row r="129" spans="1:6" hidden="1" x14ac:dyDescent="0.2">
      <c r="A129" s="56"/>
      <c r="B129" s="31" t="s">
        <v>88</v>
      </c>
      <c r="C129" s="21" t="s">
        <v>342</v>
      </c>
      <c r="D129" s="127">
        <v>0</v>
      </c>
      <c r="E129" s="100">
        <f>800+216</f>
        <v>1016</v>
      </c>
      <c r="F129" s="22"/>
    </row>
    <row r="130" spans="1:6" hidden="1" x14ac:dyDescent="0.2">
      <c r="A130" s="56"/>
      <c r="B130" s="31" t="s">
        <v>88</v>
      </c>
      <c r="C130" s="21" t="s">
        <v>95</v>
      </c>
      <c r="D130" s="127">
        <v>0</v>
      </c>
      <c r="E130" s="100">
        <f>728+196</f>
        <v>924</v>
      </c>
      <c r="F130" s="22"/>
    </row>
    <row r="131" spans="1:6" hidden="1" x14ac:dyDescent="0.2">
      <c r="A131" s="56"/>
      <c r="B131" s="31" t="s">
        <v>88</v>
      </c>
      <c r="C131" s="21" t="s">
        <v>96</v>
      </c>
      <c r="D131" s="127">
        <f t="shared" si="4"/>
        <v>0</v>
      </c>
      <c r="E131" s="100"/>
      <c r="F131" s="22"/>
    </row>
    <row r="132" spans="1:6" x14ac:dyDescent="0.2">
      <c r="A132" s="56"/>
      <c r="B132" s="79">
        <v>105</v>
      </c>
      <c r="C132" s="20" t="s">
        <v>16</v>
      </c>
      <c r="D132" s="128">
        <f>SUM(D118:D131)</f>
        <v>3467</v>
      </c>
      <c r="E132" s="28">
        <v>5199</v>
      </c>
      <c r="F132" s="17">
        <f>SUM(F120:F131)</f>
        <v>0</v>
      </c>
    </row>
    <row r="133" spans="1:6" hidden="1" x14ac:dyDescent="0.2">
      <c r="A133" s="56"/>
      <c r="B133" s="31" t="s">
        <v>97</v>
      </c>
      <c r="C133" s="21" t="s">
        <v>98</v>
      </c>
      <c r="D133" s="127">
        <f t="shared" si="4"/>
        <v>0</v>
      </c>
      <c r="E133" s="100"/>
      <c r="F133" s="22"/>
    </row>
    <row r="134" spans="1:6" hidden="1" x14ac:dyDescent="0.2">
      <c r="A134" s="56"/>
      <c r="B134" s="79" t="s">
        <v>97</v>
      </c>
      <c r="C134" s="20" t="s">
        <v>16</v>
      </c>
      <c r="D134" s="129">
        <f t="shared" si="4"/>
        <v>0</v>
      </c>
      <c r="E134" s="28">
        <f>SUM(E133)</f>
        <v>0</v>
      </c>
      <c r="F134" s="17">
        <f>SUM(F133)</f>
        <v>0</v>
      </c>
    </row>
    <row r="135" spans="1:6" s="5" customFormat="1" hidden="1" x14ac:dyDescent="0.2">
      <c r="A135" s="64"/>
      <c r="B135" s="131" t="s">
        <v>99</v>
      </c>
      <c r="C135" s="16" t="s">
        <v>20</v>
      </c>
      <c r="D135" s="127">
        <f t="shared" si="4"/>
        <v>0</v>
      </c>
      <c r="E135" s="19"/>
      <c r="F135" s="18"/>
    </row>
    <row r="136" spans="1:6" s="5" customFormat="1" hidden="1" x14ac:dyDescent="0.2">
      <c r="A136" s="64"/>
      <c r="B136" s="131" t="s">
        <v>99</v>
      </c>
      <c r="C136" s="16" t="s">
        <v>100</v>
      </c>
      <c r="D136" s="127">
        <f t="shared" si="4"/>
        <v>0</v>
      </c>
      <c r="E136" s="19"/>
      <c r="F136" s="18"/>
    </row>
    <row r="137" spans="1:6" s="5" customFormat="1" hidden="1" x14ac:dyDescent="0.2">
      <c r="A137" s="64"/>
      <c r="B137" s="131" t="s">
        <v>99</v>
      </c>
      <c r="C137" s="16" t="s">
        <v>101</v>
      </c>
      <c r="D137" s="127">
        <f t="shared" si="4"/>
        <v>0</v>
      </c>
      <c r="E137" s="19"/>
      <c r="F137" s="18"/>
    </row>
    <row r="138" spans="1:6" x14ac:dyDescent="0.2">
      <c r="A138" s="56"/>
      <c r="B138" s="79" t="s">
        <v>99</v>
      </c>
      <c r="C138" s="20" t="s">
        <v>16</v>
      </c>
      <c r="D138" s="128">
        <v>587</v>
      </c>
      <c r="E138" s="28">
        <v>9608</v>
      </c>
      <c r="F138" s="17">
        <f>SUM(F135:F137)</f>
        <v>0</v>
      </c>
    </row>
    <row r="139" spans="1:6" x14ac:dyDescent="0.2">
      <c r="A139" s="56"/>
      <c r="B139" s="79">
        <v>120</v>
      </c>
      <c r="C139" s="20" t="s">
        <v>16</v>
      </c>
      <c r="D139" s="128">
        <v>12279</v>
      </c>
      <c r="E139" s="28">
        <v>9983</v>
      </c>
      <c r="F139" s="17">
        <v>0</v>
      </c>
    </row>
    <row r="140" spans="1:6" hidden="1" x14ac:dyDescent="0.2">
      <c r="A140" s="56"/>
      <c r="B140" s="131" t="s">
        <v>103</v>
      </c>
      <c r="C140" s="16" t="s">
        <v>104</v>
      </c>
      <c r="D140" s="127">
        <f t="shared" ref="D140:D141" si="5">SUM(E140:F140)</f>
        <v>0</v>
      </c>
      <c r="E140" s="19"/>
      <c r="F140" s="18"/>
    </row>
    <row r="141" spans="1:6" hidden="1" x14ac:dyDescent="0.2">
      <c r="A141" s="56"/>
      <c r="B141" s="131" t="s">
        <v>103</v>
      </c>
      <c r="C141" s="16" t="s">
        <v>105</v>
      </c>
      <c r="D141" s="127">
        <f t="shared" si="5"/>
        <v>0</v>
      </c>
      <c r="E141" s="19"/>
      <c r="F141" s="18"/>
    </row>
    <row r="142" spans="1:6" x14ac:dyDescent="0.2">
      <c r="A142" s="56"/>
      <c r="B142" s="131" t="s">
        <v>103</v>
      </c>
      <c r="C142" s="16" t="s">
        <v>310</v>
      </c>
      <c r="D142" s="127">
        <v>13528</v>
      </c>
      <c r="E142" s="19">
        <v>8302</v>
      </c>
      <c r="F142" s="18"/>
    </row>
    <row r="143" spans="1:6" x14ac:dyDescent="0.2">
      <c r="A143" s="56"/>
      <c r="B143" s="31" t="s">
        <v>103</v>
      </c>
      <c r="C143" s="21" t="s">
        <v>376</v>
      </c>
      <c r="D143" s="127">
        <v>46154</v>
      </c>
      <c r="E143" s="100"/>
      <c r="F143" s="22"/>
    </row>
    <row r="144" spans="1:6" x14ac:dyDescent="0.2">
      <c r="A144" s="56"/>
      <c r="B144" s="31" t="s">
        <v>103</v>
      </c>
      <c r="C144" s="21" t="s">
        <v>377</v>
      </c>
      <c r="D144" s="127">
        <v>1787</v>
      </c>
      <c r="E144" s="100"/>
      <c r="F144" s="22"/>
    </row>
    <row r="145" spans="1:6" x14ac:dyDescent="0.2">
      <c r="A145" s="56"/>
      <c r="B145" s="31" t="s">
        <v>103</v>
      </c>
      <c r="C145" s="21" t="s">
        <v>311</v>
      </c>
      <c r="D145" s="127">
        <v>7709</v>
      </c>
      <c r="E145" s="100">
        <v>4701</v>
      </c>
      <c r="F145" s="22"/>
    </row>
    <row r="146" spans="1:6" hidden="1" x14ac:dyDescent="0.2">
      <c r="A146" s="56"/>
      <c r="B146" s="31" t="s">
        <v>103</v>
      </c>
      <c r="C146" s="21" t="s">
        <v>106</v>
      </c>
      <c r="D146" s="127">
        <f t="shared" ref="D146:D182" si="6">SUM(E146:F146)</f>
        <v>0</v>
      </c>
      <c r="E146" s="104"/>
      <c r="F146" s="22"/>
    </row>
    <row r="147" spans="1:6" x14ac:dyDescent="0.2">
      <c r="A147" s="56"/>
      <c r="B147" s="31" t="s">
        <v>103</v>
      </c>
      <c r="C147" s="21" t="s">
        <v>107</v>
      </c>
      <c r="D147" s="127">
        <v>1048</v>
      </c>
      <c r="E147" s="104">
        <f>1091+296</f>
        <v>1387</v>
      </c>
      <c r="F147" s="22"/>
    </row>
    <row r="148" spans="1:6" hidden="1" x14ac:dyDescent="0.2">
      <c r="A148" s="56"/>
      <c r="B148" s="31" t="s">
        <v>103</v>
      </c>
      <c r="C148" s="21" t="s">
        <v>108</v>
      </c>
      <c r="D148" s="127"/>
      <c r="E148" s="100">
        <f>412+112</f>
        <v>524</v>
      </c>
      <c r="F148" s="22"/>
    </row>
    <row r="149" spans="1:6" x14ac:dyDescent="0.2">
      <c r="A149" s="56"/>
      <c r="B149" s="31" t="s">
        <v>103</v>
      </c>
      <c r="C149" s="21" t="s">
        <v>345</v>
      </c>
      <c r="D149" s="127">
        <v>20188</v>
      </c>
      <c r="E149" s="100">
        <f>3932+1062</f>
        <v>4994</v>
      </c>
      <c r="F149" s="22"/>
    </row>
    <row r="150" spans="1:6" x14ac:dyDescent="0.2">
      <c r="A150" s="56"/>
      <c r="B150" s="31" t="s">
        <v>103</v>
      </c>
      <c r="C150" s="21" t="s">
        <v>378</v>
      </c>
      <c r="D150" s="127">
        <v>160</v>
      </c>
      <c r="E150" s="104"/>
      <c r="F150" s="22"/>
    </row>
    <row r="151" spans="1:6" x14ac:dyDescent="0.2">
      <c r="A151" s="56"/>
      <c r="B151" s="31" t="s">
        <v>103</v>
      </c>
      <c r="C151" s="21" t="s">
        <v>379</v>
      </c>
      <c r="D151" s="127">
        <v>1576</v>
      </c>
      <c r="E151" s="104"/>
      <c r="F151" s="22"/>
    </row>
    <row r="152" spans="1:6" hidden="1" x14ac:dyDescent="0.2">
      <c r="A152" s="56"/>
      <c r="B152" s="31" t="s">
        <v>103</v>
      </c>
      <c r="C152" s="21" t="s">
        <v>347</v>
      </c>
      <c r="D152" s="127"/>
      <c r="E152" s="104">
        <f>198+53</f>
        <v>251</v>
      </c>
      <c r="F152" s="22"/>
    </row>
    <row r="153" spans="1:6" x14ac:dyDescent="0.2">
      <c r="A153" s="56"/>
      <c r="B153" s="31" t="s">
        <v>103</v>
      </c>
      <c r="C153" s="21" t="s">
        <v>348</v>
      </c>
      <c r="D153" s="127">
        <v>381</v>
      </c>
      <c r="E153" s="104">
        <f>500+135</f>
        <v>635</v>
      </c>
      <c r="F153" s="22"/>
    </row>
    <row r="154" spans="1:6" x14ac:dyDescent="0.2">
      <c r="A154" s="56"/>
      <c r="B154" s="31" t="s">
        <v>103</v>
      </c>
      <c r="C154" s="21" t="s">
        <v>380</v>
      </c>
      <c r="D154" s="127">
        <f>691+820+222</f>
        <v>1733</v>
      </c>
      <c r="E154" s="104">
        <f>142+38</f>
        <v>180</v>
      </c>
      <c r="F154" s="22"/>
    </row>
    <row r="155" spans="1:6" x14ac:dyDescent="0.2">
      <c r="A155" s="56"/>
      <c r="B155" s="31" t="s">
        <v>103</v>
      </c>
      <c r="C155" s="21" t="s">
        <v>349</v>
      </c>
      <c r="D155" s="127">
        <v>11148</v>
      </c>
      <c r="E155" s="104">
        <f>2623+709</f>
        <v>3332</v>
      </c>
      <c r="F155" s="22"/>
    </row>
    <row r="156" spans="1:6" x14ac:dyDescent="0.2">
      <c r="A156" s="56"/>
      <c r="B156" s="31" t="s">
        <v>103</v>
      </c>
      <c r="C156" s="21" t="s">
        <v>312</v>
      </c>
      <c r="D156" s="127">
        <f>2675+722</f>
        <v>3397</v>
      </c>
      <c r="E156" s="104">
        <f>1429+386+4985+1346</f>
        <v>8146</v>
      </c>
      <c r="F156" s="22"/>
    </row>
    <row r="157" spans="1:6" x14ac:dyDescent="0.2">
      <c r="A157" s="56"/>
      <c r="B157" s="31" t="s">
        <v>103</v>
      </c>
      <c r="C157" s="21" t="s">
        <v>355</v>
      </c>
      <c r="D157" s="127">
        <v>6962</v>
      </c>
      <c r="E157" s="104">
        <v>1604</v>
      </c>
      <c r="F157" s="22"/>
    </row>
    <row r="158" spans="1:6" x14ac:dyDescent="0.2">
      <c r="A158" s="56"/>
      <c r="B158" s="31" t="s">
        <v>103</v>
      </c>
      <c r="C158" s="21" t="s">
        <v>381</v>
      </c>
      <c r="D158" s="127">
        <f>659+178</f>
        <v>837</v>
      </c>
      <c r="E158" s="104">
        <v>16872</v>
      </c>
      <c r="F158" s="22"/>
    </row>
    <row r="159" spans="1:6" x14ac:dyDescent="0.2">
      <c r="A159" s="56"/>
      <c r="B159" s="31" t="s">
        <v>103</v>
      </c>
      <c r="C159" s="16" t="s">
        <v>346</v>
      </c>
      <c r="D159" s="127">
        <v>1432</v>
      </c>
      <c r="E159" s="104">
        <f>184+50+924+425</f>
        <v>1583</v>
      </c>
      <c r="F159" s="22"/>
    </row>
    <row r="160" spans="1:6" s="8" customFormat="1" x14ac:dyDescent="0.2">
      <c r="A160" s="95"/>
      <c r="B160" s="133"/>
      <c r="C160" s="25" t="s">
        <v>16</v>
      </c>
      <c r="D160" s="129">
        <f>SUM(D142:D159)</f>
        <v>118040</v>
      </c>
      <c r="E160" s="106">
        <f>SUM(E140:E159)</f>
        <v>52511</v>
      </c>
      <c r="F160" s="26">
        <f>SUM(F140:F159)</f>
        <v>0</v>
      </c>
    </row>
    <row r="161" spans="1:6" s="8" customFormat="1" hidden="1" x14ac:dyDescent="0.2">
      <c r="A161" s="95"/>
      <c r="B161" s="131" t="s">
        <v>109</v>
      </c>
      <c r="C161" s="21" t="s">
        <v>48</v>
      </c>
      <c r="D161" s="127">
        <f t="shared" si="6"/>
        <v>0</v>
      </c>
      <c r="E161" s="106"/>
      <c r="F161" s="26"/>
    </row>
    <row r="162" spans="1:6" s="8" customFormat="1" hidden="1" x14ac:dyDescent="0.2">
      <c r="A162" s="95"/>
      <c r="B162" s="131" t="s">
        <v>109</v>
      </c>
      <c r="C162" s="21" t="s">
        <v>50</v>
      </c>
      <c r="D162" s="127">
        <f t="shared" si="6"/>
        <v>0</v>
      </c>
      <c r="E162" s="105"/>
      <c r="F162" s="26"/>
    </row>
    <row r="163" spans="1:6" s="8" customFormat="1" hidden="1" x14ac:dyDescent="0.2">
      <c r="A163" s="95"/>
      <c r="B163" s="131" t="s">
        <v>109</v>
      </c>
      <c r="C163" s="21" t="s">
        <v>51</v>
      </c>
      <c r="D163" s="127">
        <f t="shared" si="6"/>
        <v>0</v>
      </c>
      <c r="E163" s="105"/>
      <c r="F163" s="26"/>
    </row>
    <row r="164" spans="1:6" s="8" customFormat="1" hidden="1" x14ac:dyDescent="0.2">
      <c r="A164" s="95"/>
      <c r="B164" s="131" t="s">
        <v>109</v>
      </c>
      <c r="C164" s="21" t="s">
        <v>110</v>
      </c>
      <c r="D164" s="127">
        <f t="shared" si="6"/>
        <v>0</v>
      </c>
      <c r="E164" s="106"/>
      <c r="F164" s="26"/>
    </row>
    <row r="165" spans="1:6" s="8" customFormat="1" hidden="1" x14ac:dyDescent="0.2">
      <c r="A165" s="95"/>
      <c r="B165" s="131" t="s">
        <v>109</v>
      </c>
      <c r="C165" s="21" t="s">
        <v>54</v>
      </c>
      <c r="D165" s="127">
        <f t="shared" si="6"/>
        <v>0</v>
      </c>
      <c r="E165" s="106"/>
      <c r="F165" s="26"/>
    </row>
    <row r="166" spans="1:6" s="8" customFormat="1" hidden="1" x14ac:dyDescent="0.2">
      <c r="A166" s="95"/>
      <c r="B166" s="131" t="s">
        <v>109</v>
      </c>
      <c r="C166" s="21" t="s">
        <v>55</v>
      </c>
      <c r="D166" s="127">
        <f t="shared" si="6"/>
        <v>0</v>
      </c>
      <c r="E166" s="106"/>
      <c r="F166" s="26"/>
    </row>
    <row r="167" spans="1:6" s="8" customFormat="1" hidden="1" x14ac:dyDescent="0.2">
      <c r="A167" s="95"/>
      <c r="B167" s="131" t="s">
        <v>109</v>
      </c>
      <c r="C167" s="21" t="s">
        <v>56</v>
      </c>
      <c r="D167" s="127">
        <f t="shared" si="6"/>
        <v>0</v>
      </c>
      <c r="E167" s="106"/>
      <c r="F167" s="26"/>
    </row>
    <row r="168" spans="1:6" s="8" customFormat="1" hidden="1" x14ac:dyDescent="0.2">
      <c r="A168" s="95"/>
      <c r="B168" s="131" t="s">
        <v>109</v>
      </c>
      <c r="C168" s="21" t="s">
        <v>57</v>
      </c>
      <c r="D168" s="127">
        <f t="shared" si="6"/>
        <v>0</v>
      </c>
      <c r="E168" s="106"/>
      <c r="F168" s="26"/>
    </row>
    <row r="169" spans="1:6" s="8" customFormat="1" x14ac:dyDescent="0.2">
      <c r="A169" s="95"/>
      <c r="B169" s="131" t="s">
        <v>109</v>
      </c>
      <c r="C169" s="21" t="s">
        <v>382</v>
      </c>
      <c r="D169" s="127">
        <v>584</v>
      </c>
      <c r="E169" s="105">
        <v>13</v>
      </c>
      <c r="F169" s="26"/>
    </row>
    <row r="170" spans="1:6" s="8" customFormat="1" hidden="1" x14ac:dyDescent="0.2">
      <c r="A170" s="95"/>
      <c r="B170" s="131" t="s">
        <v>109</v>
      </c>
      <c r="C170" s="21" t="s">
        <v>59</v>
      </c>
      <c r="D170" s="127">
        <f t="shared" si="6"/>
        <v>0</v>
      </c>
      <c r="E170" s="106"/>
      <c r="F170" s="26"/>
    </row>
    <row r="171" spans="1:6" s="8" customFormat="1" hidden="1" x14ac:dyDescent="0.2">
      <c r="A171" s="95"/>
      <c r="B171" s="131" t="s">
        <v>109</v>
      </c>
      <c r="C171" s="21" t="s">
        <v>60</v>
      </c>
      <c r="D171" s="127">
        <f t="shared" si="6"/>
        <v>0</v>
      </c>
      <c r="E171" s="106"/>
      <c r="F171" s="26"/>
    </row>
    <row r="172" spans="1:6" s="8" customFormat="1" hidden="1" x14ac:dyDescent="0.2">
      <c r="A172" s="95"/>
      <c r="B172" s="131" t="s">
        <v>109</v>
      </c>
      <c r="C172" s="21" t="s">
        <v>45</v>
      </c>
      <c r="D172" s="127">
        <f t="shared" si="6"/>
        <v>0</v>
      </c>
      <c r="E172" s="106"/>
      <c r="F172" s="26"/>
    </row>
    <row r="173" spans="1:6" s="8" customFormat="1" hidden="1" x14ac:dyDescent="0.2">
      <c r="A173" s="95"/>
      <c r="B173" s="131" t="s">
        <v>109</v>
      </c>
      <c r="C173" s="21" t="s">
        <v>313</v>
      </c>
      <c r="D173" s="127">
        <v>0</v>
      </c>
      <c r="E173" s="105">
        <f>350+95</f>
        <v>445</v>
      </c>
      <c r="F173" s="26"/>
    </row>
    <row r="174" spans="1:6" s="8" customFormat="1" hidden="1" x14ac:dyDescent="0.2">
      <c r="A174" s="95"/>
      <c r="B174" s="131" t="s">
        <v>109</v>
      </c>
      <c r="C174" s="21" t="s">
        <v>63</v>
      </c>
      <c r="D174" s="127">
        <f t="shared" si="6"/>
        <v>0</v>
      </c>
      <c r="E174" s="105"/>
      <c r="F174" s="26"/>
    </row>
    <row r="175" spans="1:6" s="8" customFormat="1" hidden="1" x14ac:dyDescent="0.2">
      <c r="A175" s="95"/>
      <c r="B175" s="131" t="s">
        <v>109</v>
      </c>
      <c r="C175" s="21" t="s">
        <v>64</v>
      </c>
      <c r="D175" s="127">
        <v>0</v>
      </c>
      <c r="E175" s="105">
        <f>22+6+667+180</f>
        <v>875</v>
      </c>
      <c r="F175" s="26"/>
    </row>
    <row r="176" spans="1:6" s="8" customFormat="1" hidden="1" x14ac:dyDescent="0.2">
      <c r="A176" s="95"/>
      <c r="B176" s="131" t="s">
        <v>109</v>
      </c>
      <c r="C176" s="21" t="s">
        <v>65</v>
      </c>
      <c r="D176" s="127">
        <f t="shared" si="6"/>
        <v>0</v>
      </c>
      <c r="E176" s="105"/>
      <c r="F176" s="26"/>
    </row>
    <row r="177" spans="1:6" s="8" customFormat="1" hidden="1" x14ac:dyDescent="0.2">
      <c r="A177" s="95"/>
      <c r="B177" s="131" t="s">
        <v>109</v>
      </c>
      <c r="C177" s="21" t="s">
        <v>66</v>
      </c>
      <c r="D177" s="127">
        <f t="shared" si="6"/>
        <v>0</v>
      </c>
      <c r="E177" s="105"/>
      <c r="F177" s="26"/>
    </row>
    <row r="178" spans="1:6" s="8" customFormat="1" hidden="1" x14ac:dyDescent="0.2">
      <c r="A178" s="95"/>
      <c r="B178" s="131" t="s">
        <v>109</v>
      </c>
      <c r="C178" s="21" t="s">
        <v>46</v>
      </c>
      <c r="D178" s="127">
        <f t="shared" si="6"/>
        <v>0</v>
      </c>
      <c r="E178" s="105"/>
      <c r="F178" s="26"/>
    </row>
    <row r="179" spans="1:6" s="8" customFormat="1" hidden="1" x14ac:dyDescent="0.2">
      <c r="A179" s="95"/>
      <c r="B179" s="131" t="s">
        <v>109</v>
      </c>
      <c r="C179" s="21" t="s">
        <v>111</v>
      </c>
      <c r="D179" s="127">
        <f t="shared" si="6"/>
        <v>0</v>
      </c>
      <c r="E179" s="105"/>
      <c r="F179" s="26"/>
    </row>
    <row r="180" spans="1:6" s="8" customFormat="1" hidden="1" x14ac:dyDescent="0.2">
      <c r="A180" s="95"/>
      <c r="B180" s="131" t="s">
        <v>109</v>
      </c>
      <c r="C180" s="21" t="s">
        <v>112</v>
      </c>
      <c r="D180" s="127">
        <f t="shared" si="6"/>
        <v>0</v>
      </c>
      <c r="E180" s="105"/>
      <c r="F180" s="26"/>
    </row>
    <row r="181" spans="1:6" s="8" customFormat="1" hidden="1" x14ac:dyDescent="0.2">
      <c r="A181" s="95"/>
      <c r="B181" s="57" t="s">
        <v>109</v>
      </c>
      <c r="C181" s="39" t="s">
        <v>350</v>
      </c>
      <c r="D181" s="158">
        <v>0</v>
      </c>
      <c r="E181" s="107">
        <v>2760</v>
      </c>
      <c r="F181" s="40"/>
    </row>
    <row r="182" spans="1:6" s="8" customFormat="1" hidden="1" x14ac:dyDescent="0.2">
      <c r="A182" s="95"/>
      <c r="B182" s="131" t="s">
        <v>109</v>
      </c>
      <c r="C182" s="16" t="s">
        <v>19</v>
      </c>
      <c r="D182" s="127">
        <f t="shared" si="6"/>
        <v>0</v>
      </c>
      <c r="E182" s="105"/>
      <c r="F182" s="26"/>
    </row>
    <row r="183" spans="1:6" s="8" customFormat="1" x14ac:dyDescent="0.2">
      <c r="A183" s="95"/>
      <c r="B183" s="133" t="s">
        <v>109</v>
      </c>
      <c r="C183" s="25" t="s">
        <v>16</v>
      </c>
      <c r="D183" s="130">
        <f>SUM(D161:D182)</f>
        <v>584</v>
      </c>
      <c r="E183" s="27">
        <f>SUM(E161:E182)</f>
        <v>4093</v>
      </c>
      <c r="F183" s="26">
        <f>SUM(F161:F182)</f>
        <v>0</v>
      </c>
    </row>
    <row r="184" spans="1:6" s="5" customFormat="1" x14ac:dyDescent="0.2">
      <c r="A184" s="64"/>
      <c r="B184" s="131" t="s">
        <v>113</v>
      </c>
      <c r="C184" s="16" t="s">
        <v>383</v>
      </c>
      <c r="D184" s="127">
        <v>445</v>
      </c>
      <c r="E184" s="19">
        <v>110</v>
      </c>
      <c r="F184" s="18"/>
    </row>
    <row r="185" spans="1:6" s="5" customFormat="1" x14ac:dyDescent="0.2">
      <c r="A185" s="64"/>
      <c r="B185" s="131" t="s">
        <v>113</v>
      </c>
      <c r="C185" s="16" t="s">
        <v>378</v>
      </c>
      <c r="D185" s="127">
        <v>1377</v>
      </c>
      <c r="E185" s="19">
        <f>31750-21532</f>
        <v>10218</v>
      </c>
      <c r="F185" s="18"/>
    </row>
    <row r="186" spans="1:6" s="5" customFormat="1" x14ac:dyDescent="0.2">
      <c r="A186" s="64"/>
      <c r="B186" s="131" t="s">
        <v>113</v>
      </c>
      <c r="C186" s="16" t="s">
        <v>386</v>
      </c>
      <c r="D186" s="127">
        <v>9936</v>
      </c>
      <c r="E186" s="19">
        <v>2826</v>
      </c>
      <c r="F186" s="18"/>
    </row>
    <row r="187" spans="1:6" s="5" customFormat="1" hidden="1" x14ac:dyDescent="0.2">
      <c r="A187" s="64"/>
      <c r="B187" s="131" t="s">
        <v>113</v>
      </c>
      <c r="C187" s="16" t="s">
        <v>352</v>
      </c>
      <c r="D187" s="127"/>
      <c r="E187" s="19">
        <v>332</v>
      </c>
      <c r="F187" s="18"/>
    </row>
    <row r="188" spans="1:6" s="5" customFormat="1" hidden="1" x14ac:dyDescent="0.2">
      <c r="A188" s="64"/>
      <c r="B188" s="131" t="s">
        <v>113</v>
      </c>
      <c r="C188" s="16" t="s">
        <v>351</v>
      </c>
      <c r="D188" s="127"/>
      <c r="E188" s="19">
        <f>2342+632</f>
        <v>2974</v>
      </c>
      <c r="F188" s="18"/>
    </row>
    <row r="189" spans="1:6" x14ac:dyDescent="0.2">
      <c r="A189" s="56"/>
      <c r="B189" s="79">
        <v>180</v>
      </c>
      <c r="C189" s="20" t="s">
        <v>16</v>
      </c>
      <c r="D189" s="128">
        <f>SUM(D184:D188)</f>
        <v>11758</v>
      </c>
      <c r="E189" s="28">
        <f>SUM(E184:E188)</f>
        <v>16460</v>
      </c>
      <c r="F189" s="17">
        <f>SUM(F184:F184)</f>
        <v>0</v>
      </c>
    </row>
    <row r="190" spans="1:6" x14ac:dyDescent="0.2">
      <c r="A190" s="56"/>
      <c r="B190" s="79" t="s">
        <v>384</v>
      </c>
      <c r="C190" s="20" t="s">
        <v>385</v>
      </c>
      <c r="D190" s="128">
        <f>6985+122</f>
        <v>7107</v>
      </c>
      <c r="E190" s="28">
        <v>13336</v>
      </c>
      <c r="F190" s="17"/>
    </row>
    <row r="191" spans="1:6" x14ac:dyDescent="0.2">
      <c r="A191" s="56"/>
      <c r="B191" s="132" t="s">
        <v>120</v>
      </c>
      <c r="C191" s="20" t="s">
        <v>121</v>
      </c>
      <c r="D191" s="128">
        <f t="shared" ref="D191" si="7">SUM(E191:F191)</f>
        <v>0</v>
      </c>
      <c r="E191" s="28"/>
      <c r="F191" s="17">
        <v>0</v>
      </c>
    </row>
    <row r="192" spans="1:6" x14ac:dyDescent="0.2">
      <c r="A192" s="56"/>
      <c r="B192" s="79" t="s">
        <v>314</v>
      </c>
      <c r="C192" s="20" t="s">
        <v>315</v>
      </c>
      <c r="D192" s="128"/>
      <c r="E192" s="28">
        <v>52365</v>
      </c>
      <c r="F192" s="17">
        <v>0</v>
      </c>
    </row>
    <row r="193" spans="1:7" hidden="1" x14ac:dyDescent="0.2">
      <c r="A193" s="56"/>
      <c r="B193" s="31" t="s">
        <v>114</v>
      </c>
      <c r="C193" s="21" t="s">
        <v>115</v>
      </c>
      <c r="D193" s="127">
        <f t="shared" ref="D193:D200" si="8">SUM(E193:F193)</f>
        <v>0</v>
      </c>
      <c r="E193" s="100"/>
      <c r="F193" s="22"/>
    </row>
    <row r="194" spans="1:7" hidden="1" x14ac:dyDescent="0.2">
      <c r="A194" s="56"/>
      <c r="B194" s="132" t="s">
        <v>114</v>
      </c>
      <c r="C194" s="20" t="s">
        <v>16</v>
      </c>
      <c r="D194" s="128">
        <f t="shared" si="8"/>
        <v>0</v>
      </c>
      <c r="E194" s="28">
        <f>SUM(E193)</f>
        <v>0</v>
      </c>
      <c r="F194" s="17">
        <f>SUM(F193)</f>
        <v>0</v>
      </c>
    </row>
    <row r="195" spans="1:7" hidden="1" x14ac:dyDescent="0.2">
      <c r="A195" s="56"/>
      <c r="B195" s="132" t="s">
        <v>116</v>
      </c>
      <c r="C195" s="20" t="s">
        <v>117</v>
      </c>
      <c r="D195" s="128">
        <f t="shared" si="8"/>
        <v>0</v>
      </c>
      <c r="E195" s="28"/>
      <c r="F195" s="17">
        <v>0</v>
      </c>
    </row>
    <row r="196" spans="1:7" hidden="1" x14ac:dyDescent="0.2">
      <c r="A196" s="96"/>
      <c r="B196" s="134" t="s">
        <v>118</v>
      </c>
      <c r="C196" s="35" t="s">
        <v>119</v>
      </c>
      <c r="D196" s="159">
        <f t="shared" si="8"/>
        <v>0</v>
      </c>
      <c r="E196" s="108"/>
      <c r="F196" s="36"/>
    </row>
    <row r="197" spans="1:7" x14ac:dyDescent="0.2">
      <c r="A197" s="56"/>
      <c r="B197" s="132" t="s">
        <v>316</v>
      </c>
      <c r="C197" s="20" t="s">
        <v>317</v>
      </c>
      <c r="D197" s="128"/>
      <c r="E197" s="28">
        <v>14620</v>
      </c>
      <c r="F197" s="17">
        <v>0</v>
      </c>
    </row>
    <row r="198" spans="1:7" hidden="1" x14ac:dyDescent="0.2">
      <c r="A198" s="56"/>
      <c r="B198" s="132" t="s">
        <v>122</v>
      </c>
      <c r="C198" s="20" t="s">
        <v>123</v>
      </c>
      <c r="D198" s="128">
        <f t="shared" si="8"/>
        <v>0</v>
      </c>
      <c r="E198" s="28"/>
      <c r="F198" s="17">
        <v>0</v>
      </c>
    </row>
    <row r="199" spans="1:7" hidden="1" x14ac:dyDescent="0.2">
      <c r="A199" s="56"/>
      <c r="B199" s="132" t="s">
        <v>116</v>
      </c>
      <c r="C199" s="20" t="s">
        <v>117</v>
      </c>
      <c r="D199" s="128">
        <f t="shared" si="8"/>
        <v>0</v>
      </c>
      <c r="E199" s="28"/>
      <c r="F199" s="17">
        <v>0</v>
      </c>
    </row>
    <row r="200" spans="1:7" hidden="1" x14ac:dyDescent="0.2">
      <c r="A200" s="96"/>
      <c r="B200" s="134" t="s">
        <v>118</v>
      </c>
      <c r="C200" s="35" t="s">
        <v>119</v>
      </c>
      <c r="D200" s="159">
        <f t="shared" si="8"/>
        <v>0</v>
      </c>
      <c r="E200" s="108"/>
      <c r="F200" s="36"/>
    </row>
    <row r="201" spans="1:7" x14ac:dyDescent="0.2">
      <c r="A201" s="67"/>
      <c r="B201" s="135" t="s">
        <v>124</v>
      </c>
      <c r="C201" s="43" t="s">
        <v>125</v>
      </c>
      <c r="D201" s="160">
        <f>D190+D189+D160+D183+D139+D138+D132+D65+D63+D52+D50+D45+D43+D39+D21</f>
        <v>217483</v>
      </c>
      <c r="E201" s="109">
        <f>E197+E192+E191+E189+E183+E160+E132+E119+E69+E63+E52+E48+E45+E43+E39+E21+E65+E50+E138+E139+E190</f>
        <v>308224</v>
      </c>
      <c r="F201" s="38">
        <f>F197+F192+F191+F189+F183+F160+F132+F119+F69+F63+F52+F48+F45+F43+F39+F21+F65+F50</f>
        <v>0</v>
      </c>
      <c r="G201" s="2">
        <v>217484</v>
      </c>
    </row>
    <row r="202" spans="1:7" x14ac:dyDescent="0.2">
      <c r="A202" s="56"/>
      <c r="B202" s="57"/>
      <c r="C202" s="8" t="s">
        <v>127</v>
      </c>
      <c r="D202" s="158"/>
      <c r="E202" s="110"/>
      <c r="F202" s="34"/>
    </row>
    <row r="203" spans="1:7" x14ac:dyDescent="0.2">
      <c r="A203" s="56"/>
      <c r="B203" s="57" t="s">
        <v>17</v>
      </c>
      <c r="C203" s="2" t="s">
        <v>128</v>
      </c>
      <c r="D203" s="158">
        <v>175</v>
      </c>
      <c r="E203" s="110">
        <v>950</v>
      </c>
      <c r="F203" s="22"/>
    </row>
    <row r="204" spans="1:7" x14ac:dyDescent="0.2">
      <c r="A204" s="56"/>
      <c r="B204" s="57" t="s">
        <v>320</v>
      </c>
      <c r="C204" s="2" t="s">
        <v>370</v>
      </c>
      <c r="D204" s="158">
        <v>85</v>
      </c>
      <c r="E204" s="110"/>
      <c r="F204" s="22"/>
    </row>
    <row r="205" spans="1:7" x14ac:dyDescent="0.2">
      <c r="A205" s="56"/>
      <c r="B205" s="57" t="s">
        <v>7</v>
      </c>
      <c r="C205" s="2" t="s">
        <v>129</v>
      </c>
      <c r="D205" s="158">
        <v>5742</v>
      </c>
      <c r="E205" s="100">
        <v>5400</v>
      </c>
      <c r="F205" s="22"/>
    </row>
    <row r="206" spans="1:7" hidden="1" x14ac:dyDescent="0.2">
      <c r="A206" s="56"/>
      <c r="B206" s="57" t="s">
        <v>103</v>
      </c>
      <c r="C206" s="2" t="s">
        <v>344</v>
      </c>
      <c r="D206" s="158"/>
      <c r="E206" s="110">
        <v>639</v>
      </c>
      <c r="F206" s="22"/>
    </row>
    <row r="207" spans="1:7" hidden="1" x14ac:dyDescent="0.2">
      <c r="A207" s="56"/>
      <c r="B207" s="57" t="s">
        <v>17</v>
      </c>
      <c r="C207" s="2" t="s">
        <v>353</v>
      </c>
      <c r="D207" s="158"/>
      <c r="E207" s="110">
        <v>60</v>
      </c>
      <c r="F207" s="22"/>
    </row>
    <row r="208" spans="1:7" x14ac:dyDescent="0.2">
      <c r="A208" s="56"/>
      <c r="B208" s="57" t="s">
        <v>6</v>
      </c>
      <c r="C208" s="2" t="s">
        <v>359</v>
      </c>
      <c r="D208" s="158">
        <v>30500</v>
      </c>
      <c r="E208" s="110">
        <v>36000</v>
      </c>
      <c r="F208" s="22"/>
    </row>
    <row r="209" spans="1:6" x14ac:dyDescent="0.2">
      <c r="A209" s="56"/>
      <c r="B209" s="57" t="s">
        <v>6</v>
      </c>
      <c r="C209" s="2" t="s">
        <v>375</v>
      </c>
      <c r="D209" s="158">
        <v>1480</v>
      </c>
      <c r="E209" s="110">
        <v>20000</v>
      </c>
      <c r="F209" s="22"/>
    </row>
    <row r="210" spans="1:6" x14ac:dyDescent="0.2">
      <c r="A210" s="56"/>
      <c r="B210" s="57" t="s">
        <v>6</v>
      </c>
      <c r="C210" s="2" t="s">
        <v>322</v>
      </c>
      <c r="D210" s="158">
        <v>1340</v>
      </c>
      <c r="E210" s="100">
        <v>320</v>
      </c>
      <c r="F210" s="34"/>
    </row>
    <row r="211" spans="1:6" x14ac:dyDescent="0.2">
      <c r="A211" s="56"/>
      <c r="B211" s="136" t="s">
        <v>126</v>
      </c>
      <c r="C211" s="43" t="s">
        <v>360</v>
      </c>
      <c r="D211" s="115">
        <f>SUM(D203:D210)</f>
        <v>39322</v>
      </c>
      <c r="E211" s="111">
        <f>SUM(E203:E210)</f>
        <v>63369</v>
      </c>
      <c r="F211" s="42">
        <f>SUM(F203:F210)</f>
        <v>0</v>
      </c>
    </row>
    <row r="212" spans="1:6" x14ac:dyDescent="0.2">
      <c r="A212" s="56"/>
      <c r="B212" s="57"/>
      <c r="D212" s="158"/>
      <c r="E212" s="110"/>
      <c r="F212" s="34"/>
    </row>
    <row r="213" spans="1:6" x14ac:dyDescent="0.2">
      <c r="A213" s="56"/>
      <c r="B213" s="57"/>
      <c r="C213" s="8" t="s">
        <v>131</v>
      </c>
      <c r="D213" s="158"/>
      <c r="E213" s="110"/>
      <c r="F213" s="34"/>
    </row>
    <row r="214" spans="1:6" hidden="1" x14ac:dyDescent="0.2">
      <c r="A214" s="56"/>
      <c r="B214" s="57" t="s">
        <v>7</v>
      </c>
      <c r="C214" s="2" t="s">
        <v>132</v>
      </c>
      <c r="D214" s="158"/>
      <c r="E214" s="110">
        <v>1800</v>
      </c>
      <c r="F214" s="34"/>
    </row>
    <row r="215" spans="1:6" x14ac:dyDescent="0.2">
      <c r="A215" s="56"/>
      <c r="B215" s="57" t="s">
        <v>99</v>
      </c>
      <c r="C215" s="2" t="s">
        <v>133</v>
      </c>
      <c r="D215" s="158">
        <v>83604</v>
      </c>
      <c r="E215" s="110">
        <v>64581</v>
      </c>
      <c r="F215" s="34"/>
    </row>
    <row r="216" spans="1:6" x14ac:dyDescent="0.2">
      <c r="A216" s="56"/>
      <c r="B216" s="57" t="s">
        <v>99</v>
      </c>
      <c r="C216" s="2" t="s">
        <v>357</v>
      </c>
      <c r="D216" s="158">
        <v>66834</v>
      </c>
      <c r="E216" s="110">
        <f>40000+39400</f>
        <v>79400</v>
      </c>
      <c r="F216" s="34"/>
    </row>
    <row r="217" spans="1:6" x14ac:dyDescent="0.2">
      <c r="A217" s="56"/>
      <c r="B217" s="57" t="s">
        <v>99</v>
      </c>
      <c r="C217" s="2" t="s">
        <v>326</v>
      </c>
      <c r="D217" s="158">
        <v>20104</v>
      </c>
      <c r="E217" s="110">
        <v>19045</v>
      </c>
      <c r="F217" s="34"/>
    </row>
    <row r="218" spans="1:6" x14ac:dyDescent="0.2">
      <c r="A218" s="56"/>
      <c r="B218" s="57" t="s">
        <v>99</v>
      </c>
      <c r="C218" s="2" t="s">
        <v>343</v>
      </c>
      <c r="D218" s="158">
        <v>11182</v>
      </c>
      <c r="E218" s="110">
        <v>2895</v>
      </c>
      <c r="F218" s="34"/>
    </row>
    <row r="219" spans="1:6" hidden="1" x14ac:dyDescent="0.2">
      <c r="A219" s="56"/>
      <c r="B219" s="57" t="s">
        <v>17</v>
      </c>
      <c r="C219" s="2" t="s">
        <v>134</v>
      </c>
      <c r="D219" s="158">
        <f t="shared" ref="D219:D223" si="9">SUM(E219:F219)</f>
        <v>0</v>
      </c>
      <c r="E219" s="110"/>
      <c r="F219" s="34"/>
    </row>
    <row r="220" spans="1:6" hidden="1" x14ac:dyDescent="0.2">
      <c r="A220" s="56"/>
      <c r="B220" s="57" t="s">
        <v>99</v>
      </c>
      <c r="C220" s="2" t="s">
        <v>135</v>
      </c>
      <c r="D220" s="158">
        <f t="shared" si="9"/>
        <v>0</v>
      </c>
      <c r="E220" s="110"/>
      <c r="F220" s="34"/>
    </row>
    <row r="221" spans="1:6" hidden="1" x14ac:dyDescent="0.2">
      <c r="A221" s="56"/>
      <c r="B221" s="57" t="s">
        <v>99</v>
      </c>
      <c r="C221" s="2" t="s">
        <v>136</v>
      </c>
      <c r="D221" s="158">
        <f t="shared" si="9"/>
        <v>0</v>
      </c>
      <c r="E221" s="110"/>
      <c r="F221" s="34"/>
    </row>
    <row r="222" spans="1:6" hidden="1" x14ac:dyDescent="0.2">
      <c r="A222" s="56"/>
      <c r="B222" s="57" t="s">
        <v>17</v>
      </c>
      <c r="C222" s="2" t="s">
        <v>136</v>
      </c>
      <c r="D222" s="158">
        <f t="shared" si="9"/>
        <v>0</v>
      </c>
      <c r="E222" s="110"/>
      <c r="F222" s="34"/>
    </row>
    <row r="223" spans="1:6" hidden="1" x14ac:dyDescent="0.2">
      <c r="A223" s="56"/>
      <c r="B223" s="57" t="s">
        <v>99</v>
      </c>
      <c r="C223" s="2" t="s">
        <v>137</v>
      </c>
      <c r="D223" s="158">
        <f t="shared" si="9"/>
        <v>0</v>
      </c>
      <c r="E223" s="100"/>
      <c r="F223" s="44"/>
    </row>
    <row r="224" spans="1:6" hidden="1" x14ac:dyDescent="0.2">
      <c r="A224" s="56"/>
      <c r="B224" s="57" t="s">
        <v>103</v>
      </c>
      <c r="C224" s="2" t="s">
        <v>358</v>
      </c>
      <c r="D224" s="158"/>
      <c r="E224" s="100">
        <v>62837</v>
      </c>
      <c r="F224" s="44"/>
    </row>
    <row r="225" spans="1:6" x14ac:dyDescent="0.2">
      <c r="A225" s="56"/>
      <c r="B225" s="136" t="s">
        <v>130</v>
      </c>
      <c r="C225" s="43" t="s">
        <v>361</v>
      </c>
      <c r="D225" s="115">
        <f>SUM(D215:D224)</f>
        <v>181724</v>
      </c>
      <c r="E225" s="111">
        <f>SUM(E214:E224)</f>
        <v>230558</v>
      </c>
      <c r="F225" s="42">
        <f>SUM(F214:F223)</f>
        <v>0</v>
      </c>
    </row>
    <row r="226" spans="1:6" x14ac:dyDescent="0.2">
      <c r="A226" s="56"/>
      <c r="B226" s="137"/>
      <c r="C226" s="45" t="s">
        <v>139</v>
      </c>
      <c r="D226" s="161"/>
      <c r="E226" s="112"/>
      <c r="F226" s="46"/>
    </row>
    <row r="227" spans="1:6" s="5" customFormat="1" hidden="1" x14ac:dyDescent="0.2">
      <c r="A227" s="64"/>
      <c r="B227" s="138">
        <v>200</v>
      </c>
      <c r="C227" s="47" t="s">
        <v>140</v>
      </c>
      <c r="D227" s="158">
        <f t="shared" ref="D227:D250" si="10">SUM(E227:F227)</f>
        <v>0</v>
      </c>
      <c r="E227" s="113"/>
      <c r="F227" s="48"/>
    </row>
    <row r="228" spans="1:6" s="5" customFormat="1" hidden="1" x14ac:dyDescent="0.2">
      <c r="A228" s="64"/>
      <c r="B228" s="138"/>
      <c r="C228" s="47" t="s">
        <v>141</v>
      </c>
      <c r="D228" s="158">
        <f t="shared" si="10"/>
        <v>0</v>
      </c>
      <c r="E228" s="113"/>
      <c r="F228" s="48"/>
    </row>
    <row r="229" spans="1:6" s="5" customFormat="1" hidden="1" x14ac:dyDescent="0.2">
      <c r="A229" s="64"/>
      <c r="B229" s="138">
        <v>200</v>
      </c>
      <c r="C229" s="47" t="s">
        <v>142</v>
      </c>
      <c r="D229" s="158">
        <f t="shared" si="10"/>
        <v>0</v>
      </c>
      <c r="E229" s="113"/>
      <c r="F229" s="48"/>
    </row>
    <row r="230" spans="1:6" s="5" customFormat="1" hidden="1" x14ac:dyDescent="0.2">
      <c r="A230" s="64"/>
      <c r="B230" s="138"/>
      <c r="C230" s="47" t="s">
        <v>143</v>
      </c>
      <c r="D230" s="158">
        <f t="shared" si="10"/>
        <v>0</v>
      </c>
      <c r="E230" s="113"/>
      <c r="F230" s="48"/>
    </row>
    <row r="231" spans="1:6" hidden="1" x14ac:dyDescent="0.2">
      <c r="A231" s="56"/>
      <c r="B231" s="137"/>
      <c r="C231" s="45" t="s">
        <v>16</v>
      </c>
      <c r="D231" s="130">
        <f t="shared" si="10"/>
        <v>0</v>
      </c>
      <c r="E231" s="114">
        <f>SUM(E227:E230)</f>
        <v>0</v>
      </c>
      <c r="F231" s="49">
        <f>SUM(F227:F230)</f>
        <v>0</v>
      </c>
    </row>
    <row r="232" spans="1:6" hidden="1" x14ac:dyDescent="0.2">
      <c r="A232" s="56"/>
      <c r="B232" s="60" t="s">
        <v>99</v>
      </c>
      <c r="C232" s="2" t="s">
        <v>144</v>
      </c>
      <c r="D232" s="158">
        <f t="shared" si="10"/>
        <v>0</v>
      </c>
      <c r="E232" s="110"/>
      <c r="F232" s="34"/>
    </row>
    <row r="233" spans="1:6" hidden="1" x14ac:dyDescent="0.2">
      <c r="A233" s="56"/>
      <c r="B233" s="60" t="s">
        <v>99</v>
      </c>
      <c r="C233" s="2" t="s">
        <v>145</v>
      </c>
      <c r="D233" s="158">
        <f t="shared" si="10"/>
        <v>0</v>
      </c>
      <c r="E233" s="110"/>
      <c r="F233" s="34"/>
    </row>
    <row r="234" spans="1:6" hidden="1" x14ac:dyDescent="0.2">
      <c r="A234" s="56"/>
      <c r="B234" s="57"/>
      <c r="C234" s="11" t="s">
        <v>16</v>
      </c>
      <c r="D234" s="130">
        <f t="shared" si="10"/>
        <v>0</v>
      </c>
      <c r="E234" s="102">
        <f>SUM(E232:E233)</f>
        <v>0</v>
      </c>
      <c r="F234" s="12">
        <f>SUM(F232:F233)</f>
        <v>0</v>
      </c>
    </row>
    <row r="235" spans="1:6" hidden="1" x14ac:dyDescent="0.2">
      <c r="A235" s="56"/>
      <c r="B235" s="57" t="s">
        <v>49</v>
      </c>
      <c r="C235" s="2" t="s">
        <v>146</v>
      </c>
      <c r="D235" s="158">
        <f t="shared" si="10"/>
        <v>0</v>
      </c>
      <c r="E235" s="100"/>
      <c r="F235" s="34"/>
    </row>
    <row r="236" spans="1:6" hidden="1" x14ac:dyDescent="0.2">
      <c r="A236" s="56"/>
      <c r="B236" s="57" t="s">
        <v>49</v>
      </c>
      <c r="C236" s="2" t="s">
        <v>147</v>
      </c>
      <c r="D236" s="158">
        <f t="shared" si="10"/>
        <v>0</v>
      </c>
      <c r="E236" s="100"/>
      <c r="F236" s="34"/>
    </row>
    <row r="237" spans="1:6" hidden="1" x14ac:dyDescent="0.2">
      <c r="A237" s="56"/>
      <c r="B237" s="57" t="s">
        <v>102</v>
      </c>
      <c r="C237" s="2" t="s">
        <v>148</v>
      </c>
      <c r="D237" s="158">
        <f t="shared" si="10"/>
        <v>0</v>
      </c>
      <c r="E237" s="100"/>
      <c r="F237" s="34"/>
    </row>
    <row r="238" spans="1:6" hidden="1" x14ac:dyDescent="0.2">
      <c r="A238" s="56"/>
      <c r="B238" s="57" t="s">
        <v>49</v>
      </c>
      <c r="C238" s="2" t="s">
        <v>149</v>
      </c>
      <c r="D238" s="158">
        <f t="shared" si="10"/>
        <v>0</v>
      </c>
      <c r="E238" s="100"/>
      <c r="F238" s="34"/>
    </row>
    <row r="239" spans="1:6" hidden="1" x14ac:dyDescent="0.2">
      <c r="A239" s="56"/>
      <c r="B239" s="57" t="s">
        <v>102</v>
      </c>
      <c r="C239" s="2" t="s">
        <v>150</v>
      </c>
      <c r="D239" s="158">
        <f t="shared" si="10"/>
        <v>0</v>
      </c>
      <c r="E239" s="100"/>
      <c r="F239" s="34"/>
    </row>
    <row r="240" spans="1:6" hidden="1" x14ac:dyDescent="0.2">
      <c r="A240" s="56"/>
      <c r="B240" s="57" t="s">
        <v>102</v>
      </c>
      <c r="C240" s="2" t="s">
        <v>151</v>
      </c>
      <c r="D240" s="158">
        <f t="shared" si="10"/>
        <v>0</v>
      </c>
      <c r="E240" s="100"/>
      <c r="F240" s="34"/>
    </row>
    <row r="241" spans="1:6" hidden="1" x14ac:dyDescent="0.2">
      <c r="A241" s="56"/>
      <c r="B241" s="57"/>
      <c r="C241" s="11" t="s">
        <v>16</v>
      </c>
      <c r="D241" s="130">
        <f t="shared" si="10"/>
        <v>0</v>
      </c>
      <c r="E241" s="28">
        <f>SUM(E236:E240)</f>
        <v>0</v>
      </c>
      <c r="F241" s="17">
        <f>SUM(F237:F240)</f>
        <v>0</v>
      </c>
    </row>
    <row r="242" spans="1:6" hidden="1" x14ac:dyDescent="0.2">
      <c r="A242" s="56"/>
      <c r="B242" s="31" t="s">
        <v>103</v>
      </c>
      <c r="C242" s="7" t="s">
        <v>152</v>
      </c>
      <c r="D242" s="158">
        <f t="shared" si="10"/>
        <v>0</v>
      </c>
      <c r="E242" s="100"/>
      <c r="F242" s="34"/>
    </row>
    <row r="243" spans="1:6" hidden="1" x14ac:dyDescent="0.2">
      <c r="A243" s="56"/>
      <c r="B243" s="31" t="s">
        <v>103</v>
      </c>
      <c r="C243" s="7" t="s">
        <v>153</v>
      </c>
      <c r="D243" s="158">
        <f t="shared" si="10"/>
        <v>0</v>
      </c>
      <c r="E243" s="100"/>
      <c r="F243" s="34"/>
    </row>
    <row r="244" spans="1:6" hidden="1" x14ac:dyDescent="0.2">
      <c r="A244" s="56"/>
      <c r="B244" s="31" t="s">
        <v>103</v>
      </c>
      <c r="C244" s="7" t="s">
        <v>154</v>
      </c>
      <c r="D244" s="158">
        <f t="shared" si="10"/>
        <v>0</v>
      </c>
      <c r="E244" s="100"/>
      <c r="F244" s="34"/>
    </row>
    <row r="245" spans="1:6" hidden="1" x14ac:dyDescent="0.2">
      <c r="A245" s="56"/>
      <c r="B245" s="31" t="s">
        <v>103</v>
      </c>
      <c r="C245" s="2" t="s">
        <v>155</v>
      </c>
      <c r="D245" s="158">
        <f t="shared" si="10"/>
        <v>0</v>
      </c>
      <c r="E245" s="110"/>
      <c r="F245" s="22"/>
    </row>
    <row r="246" spans="1:6" hidden="1" x14ac:dyDescent="0.2">
      <c r="A246" s="56"/>
      <c r="B246" s="57"/>
      <c r="C246" s="11" t="s">
        <v>16</v>
      </c>
      <c r="D246" s="130">
        <f t="shared" si="10"/>
        <v>0</v>
      </c>
      <c r="E246" s="102">
        <f>SUM(E242:E245)</f>
        <v>0</v>
      </c>
      <c r="F246" s="12">
        <f>SUM(F242:F245)</f>
        <v>0</v>
      </c>
    </row>
    <row r="247" spans="1:6" x14ac:dyDescent="0.2">
      <c r="A247" s="56"/>
      <c r="B247" s="57" t="s">
        <v>86</v>
      </c>
      <c r="C247" s="152" t="s">
        <v>389</v>
      </c>
      <c r="D247" s="130">
        <v>803</v>
      </c>
      <c r="E247" s="103">
        <v>60</v>
      </c>
      <c r="F247" s="12"/>
    </row>
    <row r="248" spans="1:6" x14ac:dyDescent="0.2">
      <c r="A248" s="56"/>
      <c r="B248" s="57" t="s">
        <v>390</v>
      </c>
      <c r="C248" s="153" t="s">
        <v>391</v>
      </c>
      <c r="D248" s="130">
        <v>1356</v>
      </c>
      <c r="E248" s="103">
        <v>10033</v>
      </c>
      <c r="F248" s="12"/>
    </row>
    <row r="249" spans="1:6" hidden="1" x14ac:dyDescent="0.2">
      <c r="A249" s="56"/>
      <c r="B249" s="57"/>
      <c r="C249" s="172" t="s">
        <v>356</v>
      </c>
      <c r="D249" s="130">
        <f t="shared" ref="D249" si="11">SUM(E249:F249)</f>
        <v>0</v>
      </c>
      <c r="E249" s="103">
        <v>0</v>
      </c>
      <c r="F249" s="12"/>
    </row>
    <row r="250" spans="1:6" hidden="1" x14ac:dyDescent="0.2">
      <c r="A250" s="56"/>
      <c r="B250" s="57"/>
      <c r="C250" s="11" t="s">
        <v>156</v>
      </c>
      <c r="D250" s="130">
        <f t="shared" si="10"/>
        <v>0</v>
      </c>
      <c r="E250" s="19"/>
      <c r="F250" s="9"/>
    </row>
    <row r="251" spans="1:6" x14ac:dyDescent="0.2">
      <c r="A251" s="56"/>
      <c r="B251" s="136" t="s">
        <v>138</v>
      </c>
      <c r="C251" s="41" t="s">
        <v>158</v>
      </c>
      <c r="D251" s="115">
        <f>SUM(D247:D250)</f>
        <v>2159</v>
      </c>
      <c r="E251" s="111">
        <f>SUM(E247:E250)</f>
        <v>10093</v>
      </c>
      <c r="F251" s="42">
        <f>F246+F241+F234+F231</f>
        <v>0</v>
      </c>
    </row>
    <row r="252" spans="1:6" x14ac:dyDescent="0.2">
      <c r="A252" s="56"/>
      <c r="B252" s="57"/>
      <c r="D252" s="158"/>
      <c r="E252" s="110"/>
    </row>
    <row r="253" spans="1:6" hidden="1" x14ac:dyDescent="0.2">
      <c r="A253" s="56"/>
      <c r="B253" s="57" t="s">
        <v>103</v>
      </c>
      <c r="C253" s="2" t="s">
        <v>159</v>
      </c>
      <c r="D253" s="158">
        <f t="shared" ref="D253:D272" si="12">SUM(E253:F253)</f>
        <v>0</v>
      </c>
      <c r="E253" s="110"/>
      <c r="F253" s="34"/>
    </row>
    <row r="254" spans="1:6" hidden="1" x14ac:dyDescent="0.2">
      <c r="A254" s="56"/>
      <c r="B254" s="57" t="s">
        <v>103</v>
      </c>
      <c r="C254" s="2" t="s">
        <v>160</v>
      </c>
      <c r="D254" s="158">
        <f t="shared" si="12"/>
        <v>0</v>
      </c>
      <c r="E254" s="110"/>
      <c r="F254" s="34"/>
    </row>
    <row r="255" spans="1:6" hidden="1" x14ac:dyDescent="0.2">
      <c r="A255" s="56"/>
      <c r="B255" s="57" t="s">
        <v>103</v>
      </c>
      <c r="C255" s="7" t="s">
        <v>161</v>
      </c>
      <c r="D255" s="158">
        <f t="shared" si="12"/>
        <v>0</v>
      </c>
      <c r="E255" s="100"/>
      <c r="F255" s="50"/>
    </row>
    <row r="256" spans="1:6" hidden="1" x14ac:dyDescent="0.2">
      <c r="A256" s="56"/>
      <c r="B256" s="57" t="s">
        <v>103</v>
      </c>
      <c r="C256" s="7" t="s">
        <v>162</v>
      </c>
      <c r="D256" s="158">
        <f t="shared" si="12"/>
        <v>0</v>
      </c>
      <c r="E256" s="100"/>
      <c r="F256" s="50"/>
    </row>
    <row r="257" spans="1:6" hidden="1" x14ac:dyDescent="0.2">
      <c r="A257" s="56"/>
      <c r="B257" s="57" t="s">
        <v>103</v>
      </c>
      <c r="C257" s="7" t="s">
        <v>163</v>
      </c>
      <c r="D257" s="158">
        <f t="shared" si="12"/>
        <v>0</v>
      </c>
      <c r="E257" s="100"/>
      <c r="F257" s="50"/>
    </row>
    <row r="258" spans="1:6" hidden="1" x14ac:dyDescent="0.2">
      <c r="A258" s="56"/>
      <c r="B258" s="57" t="s">
        <v>164</v>
      </c>
      <c r="C258" s="7" t="s">
        <v>165</v>
      </c>
      <c r="D258" s="158">
        <f t="shared" si="12"/>
        <v>0</v>
      </c>
      <c r="E258" s="100"/>
      <c r="F258" s="50"/>
    </row>
    <row r="259" spans="1:6" hidden="1" x14ac:dyDescent="0.2">
      <c r="A259" s="56"/>
      <c r="B259" s="57" t="s">
        <v>103</v>
      </c>
      <c r="C259" s="7" t="s">
        <v>166</v>
      </c>
      <c r="D259" s="158">
        <f t="shared" si="12"/>
        <v>0</v>
      </c>
      <c r="E259" s="100"/>
      <c r="F259" s="50"/>
    </row>
    <row r="260" spans="1:6" hidden="1" x14ac:dyDescent="0.2">
      <c r="A260" s="56"/>
      <c r="B260" s="57" t="s">
        <v>103</v>
      </c>
      <c r="C260" s="7" t="s">
        <v>167</v>
      </c>
      <c r="D260" s="158">
        <f t="shared" si="12"/>
        <v>0</v>
      </c>
      <c r="E260" s="100"/>
      <c r="F260" s="34"/>
    </row>
    <row r="261" spans="1:6" hidden="1" x14ac:dyDescent="0.2">
      <c r="A261" s="56"/>
      <c r="B261" s="57" t="s">
        <v>103</v>
      </c>
      <c r="C261" s="7" t="s">
        <v>168</v>
      </c>
      <c r="D261" s="158">
        <f t="shared" si="12"/>
        <v>0</v>
      </c>
      <c r="E261" s="100"/>
      <c r="F261" s="34"/>
    </row>
    <row r="262" spans="1:6" hidden="1" x14ac:dyDescent="0.2">
      <c r="A262" s="56"/>
      <c r="B262" s="57" t="s">
        <v>103</v>
      </c>
      <c r="C262" s="7" t="s">
        <v>169</v>
      </c>
      <c r="D262" s="158">
        <f t="shared" si="12"/>
        <v>0</v>
      </c>
      <c r="E262" s="100"/>
      <c r="F262" s="34"/>
    </row>
    <row r="263" spans="1:6" hidden="1" x14ac:dyDescent="0.2">
      <c r="A263" s="56"/>
      <c r="B263" s="57" t="s">
        <v>103</v>
      </c>
      <c r="C263" s="7" t="s">
        <v>170</v>
      </c>
      <c r="D263" s="158">
        <f t="shared" si="12"/>
        <v>0</v>
      </c>
      <c r="E263" s="100"/>
      <c r="F263" s="34"/>
    </row>
    <row r="264" spans="1:6" hidden="1" x14ac:dyDescent="0.2">
      <c r="A264" s="56"/>
      <c r="B264" s="57" t="s">
        <v>103</v>
      </c>
      <c r="C264" s="7" t="s">
        <v>171</v>
      </c>
      <c r="D264" s="158">
        <f t="shared" si="12"/>
        <v>0</v>
      </c>
      <c r="E264" s="100"/>
      <c r="F264" s="34"/>
    </row>
    <row r="265" spans="1:6" hidden="1" x14ac:dyDescent="0.2">
      <c r="A265" s="56"/>
      <c r="B265" s="57" t="s">
        <v>103</v>
      </c>
      <c r="C265" s="7" t="s">
        <v>172</v>
      </c>
      <c r="D265" s="158">
        <f t="shared" si="12"/>
        <v>0</v>
      </c>
      <c r="E265" s="100"/>
      <c r="F265" s="34"/>
    </row>
    <row r="266" spans="1:6" hidden="1" x14ac:dyDescent="0.2">
      <c r="A266" s="56"/>
      <c r="B266" s="57" t="s">
        <v>103</v>
      </c>
      <c r="C266" s="7" t="s">
        <v>173</v>
      </c>
      <c r="D266" s="158">
        <f t="shared" si="12"/>
        <v>0</v>
      </c>
      <c r="E266" s="100"/>
      <c r="F266" s="34"/>
    </row>
    <row r="267" spans="1:6" hidden="1" x14ac:dyDescent="0.2">
      <c r="A267" s="56"/>
      <c r="B267" s="57" t="s">
        <v>103</v>
      </c>
      <c r="C267" s="7" t="s">
        <v>174</v>
      </c>
      <c r="D267" s="158">
        <f t="shared" si="12"/>
        <v>0</v>
      </c>
      <c r="E267" s="100"/>
      <c r="F267" s="34"/>
    </row>
    <row r="268" spans="1:6" ht="13.5" hidden="1" x14ac:dyDescent="0.25">
      <c r="A268" s="56"/>
      <c r="B268" s="132"/>
      <c r="C268" s="51" t="s">
        <v>175</v>
      </c>
      <c r="D268" s="130">
        <f t="shared" si="12"/>
        <v>0</v>
      </c>
      <c r="E268" s="102">
        <f>SUM(E253:E267)</f>
        <v>0</v>
      </c>
      <c r="F268" s="12">
        <f>SUM(F253:F267)</f>
        <v>0</v>
      </c>
    </row>
    <row r="269" spans="1:6" hidden="1" x14ac:dyDescent="0.2">
      <c r="A269" s="56"/>
      <c r="B269" s="57" t="s">
        <v>102</v>
      </c>
      <c r="C269" s="2" t="s">
        <v>176</v>
      </c>
      <c r="D269" s="158">
        <f t="shared" si="12"/>
        <v>0</v>
      </c>
      <c r="E269" s="110"/>
      <c r="F269" s="52"/>
    </row>
    <row r="270" spans="1:6" hidden="1" x14ac:dyDescent="0.2">
      <c r="A270" s="56"/>
      <c r="B270" s="57" t="s">
        <v>102</v>
      </c>
      <c r="C270" s="2" t="s">
        <v>177</v>
      </c>
      <c r="D270" s="158">
        <f t="shared" si="12"/>
        <v>0</v>
      </c>
      <c r="E270" s="110"/>
      <c r="F270" s="34"/>
    </row>
    <row r="271" spans="1:6" hidden="1" x14ac:dyDescent="0.2">
      <c r="A271" s="56"/>
      <c r="B271" s="57" t="s">
        <v>102</v>
      </c>
      <c r="C271" s="2" t="s">
        <v>178</v>
      </c>
      <c r="D271" s="158">
        <f t="shared" si="12"/>
        <v>0</v>
      </c>
      <c r="E271" s="110"/>
      <c r="F271" s="34"/>
    </row>
    <row r="272" spans="1:6" hidden="1" x14ac:dyDescent="0.2">
      <c r="A272" s="56"/>
      <c r="B272" s="57" t="s">
        <v>179</v>
      </c>
      <c r="C272" s="2" t="s">
        <v>180</v>
      </c>
      <c r="D272" s="158">
        <f t="shared" si="12"/>
        <v>0</v>
      </c>
      <c r="E272" s="110"/>
      <c r="F272" s="34"/>
    </row>
    <row r="273" spans="1:6" hidden="1" x14ac:dyDescent="0.2">
      <c r="A273" s="56"/>
      <c r="B273" s="57" t="s">
        <v>102</v>
      </c>
      <c r="C273" s="2" t="s">
        <v>181</v>
      </c>
      <c r="D273" s="158"/>
      <c r="E273" s="110"/>
      <c r="F273" s="34"/>
    </row>
    <row r="274" spans="1:6" hidden="1" x14ac:dyDescent="0.2">
      <c r="A274" s="56"/>
      <c r="B274" s="57" t="s">
        <v>182</v>
      </c>
      <c r="C274" s="2" t="s">
        <v>183</v>
      </c>
      <c r="D274" s="158">
        <f t="shared" ref="D274:D301" si="13">SUM(E274:F274)</f>
        <v>0</v>
      </c>
      <c r="E274" s="110"/>
      <c r="F274" s="34"/>
    </row>
    <row r="275" spans="1:6" ht="13.5" hidden="1" x14ac:dyDescent="0.25">
      <c r="A275" s="56"/>
      <c r="B275" s="63"/>
      <c r="C275" s="53" t="s">
        <v>184</v>
      </c>
      <c r="D275" s="130">
        <f t="shared" si="13"/>
        <v>0</v>
      </c>
      <c r="E275" s="27">
        <f>SUM(E269:E274)</f>
        <v>0</v>
      </c>
      <c r="F275" s="9">
        <f>SUM(F269:F274)</f>
        <v>0</v>
      </c>
    </row>
    <row r="276" spans="1:6" hidden="1" x14ac:dyDescent="0.2">
      <c r="A276" s="56"/>
      <c r="B276" s="57" t="s">
        <v>185</v>
      </c>
      <c r="C276" s="2" t="s">
        <v>186</v>
      </c>
      <c r="D276" s="158">
        <f t="shared" si="13"/>
        <v>0</v>
      </c>
      <c r="E276" s="110"/>
      <c r="F276" s="54"/>
    </row>
    <row r="277" spans="1:6" hidden="1" x14ac:dyDescent="0.2">
      <c r="A277" s="56"/>
      <c r="B277" s="57" t="s">
        <v>103</v>
      </c>
      <c r="C277" s="2" t="s">
        <v>187</v>
      </c>
      <c r="D277" s="158">
        <f t="shared" si="13"/>
        <v>0</v>
      </c>
      <c r="E277" s="110"/>
      <c r="F277" s="54"/>
    </row>
    <row r="278" spans="1:6" hidden="1" x14ac:dyDescent="0.2">
      <c r="A278" s="56"/>
      <c r="B278" s="57" t="s">
        <v>103</v>
      </c>
      <c r="C278" s="2" t="s">
        <v>188</v>
      </c>
      <c r="D278" s="158">
        <f t="shared" si="13"/>
        <v>0</v>
      </c>
      <c r="E278" s="110"/>
      <c r="F278" s="34"/>
    </row>
    <row r="279" spans="1:6" ht="13.5" hidden="1" x14ac:dyDescent="0.25">
      <c r="A279" s="56"/>
      <c r="B279" s="57"/>
      <c r="C279" s="53" t="s">
        <v>189</v>
      </c>
      <c r="D279" s="130">
        <f t="shared" si="13"/>
        <v>0</v>
      </c>
      <c r="E279" s="88">
        <f>SUM(E276:E278)</f>
        <v>0</v>
      </c>
      <c r="F279" s="55">
        <f>SUM(F276:F278)</f>
        <v>0</v>
      </c>
    </row>
    <row r="280" spans="1:6" hidden="1" x14ac:dyDescent="0.2">
      <c r="A280" s="56"/>
      <c r="B280" s="57" t="s">
        <v>102</v>
      </c>
      <c r="C280" s="5" t="s">
        <v>190</v>
      </c>
      <c r="D280" s="158">
        <f t="shared" si="13"/>
        <v>0</v>
      </c>
      <c r="E280" s="100"/>
      <c r="F280" s="22"/>
    </row>
    <row r="281" spans="1:6" ht="13.5" hidden="1" x14ac:dyDescent="0.25">
      <c r="A281" s="56"/>
      <c r="B281" s="63"/>
      <c r="C281" s="53" t="s">
        <v>191</v>
      </c>
      <c r="D281" s="130">
        <f t="shared" si="13"/>
        <v>0</v>
      </c>
      <c r="E281" s="27">
        <f>SUM(E280)</f>
        <v>0</v>
      </c>
      <c r="F281" s="9">
        <f>SUM(F280)</f>
        <v>0</v>
      </c>
    </row>
    <row r="282" spans="1:6" hidden="1" x14ac:dyDescent="0.2">
      <c r="A282" s="56"/>
      <c r="B282" s="60" t="s">
        <v>103</v>
      </c>
      <c r="C282" s="2" t="s">
        <v>192</v>
      </c>
      <c r="D282" s="158">
        <f t="shared" si="13"/>
        <v>0</v>
      </c>
      <c r="E282" s="100"/>
      <c r="F282" s="34"/>
    </row>
    <row r="283" spans="1:6" hidden="1" x14ac:dyDescent="0.2">
      <c r="A283" s="56"/>
      <c r="B283" s="60" t="s">
        <v>103</v>
      </c>
      <c r="C283" s="2" t="s">
        <v>193</v>
      </c>
      <c r="D283" s="158">
        <f t="shared" si="13"/>
        <v>0</v>
      </c>
      <c r="E283" s="100"/>
      <c r="F283" s="34"/>
    </row>
    <row r="284" spans="1:6" hidden="1" x14ac:dyDescent="0.2">
      <c r="A284" s="56"/>
      <c r="B284" s="60" t="s">
        <v>103</v>
      </c>
      <c r="C284" s="2" t="s">
        <v>194</v>
      </c>
      <c r="D284" s="158">
        <f t="shared" si="13"/>
        <v>0</v>
      </c>
      <c r="E284" s="100"/>
      <c r="F284" s="34"/>
    </row>
    <row r="285" spans="1:6" hidden="1" x14ac:dyDescent="0.2">
      <c r="A285" s="56"/>
      <c r="B285" s="60" t="s">
        <v>103</v>
      </c>
      <c r="C285" s="2" t="s">
        <v>195</v>
      </c>
      <c r="D285" s="158">
        <f t="shared" si="13"/>
        <v>0</v>
      </c>
      <c r="E285" s="100"/>
      <c r="F285" s="34"/>
    </row>
    <row r="286" spans="1:6" hidden="1" x14ac:dyDescent="0.2">
      <c r="A286" s="56"/>
      <c r="B286" s="60" t="s">
        <v>103</v>
      </c>
      <c r="C286" s="2" t="s">
        <v>196</v>
      </c>
      <c r="D286" s="158">
        <f t="shared" si="13"/>
        <v>0</v>
      </c>
      <c r="E286" s="110"/>
      <c r="F286" s="34"/>
    </row>
    <row r="287" spans="1:6" hidden="1" x14ac:dyDescent="0.2">
      <c r="A287" s="56"/>
      <c r="B287" s="60" t="s">
        <v>103</v>
      </c>
      <c r="C287" s="2" t="s">
        <v>197</v>
      </c>
      <c r="D287" s="158">
        <f t="shared" si="13"/>
        <v>0</v>
      </c>
      <c r="E287" s="110"/>
      <c r="F287" s="34"/>
    </row>
    <row r="288" spans="1:6" hidden="1" x14ac:dyDescent="0.2">
      <c r="A288" s="56"/>
      <c r="B288" s="60" t="s">
        <v>103</v>
      </c>
      <c r="C288" s="2" t="s">
        <v>198</v>
      </c>
      <c r="D288" s="158">
        <f t="shared" si="13"/>
        <v>0</v>
      </c>
      <c r="E288" s="110">
        <v>0</v>
      </c>
      <c r="F288" s="34"/>
    </row>
    <row r="289" spans="1:6" hidden="1" x14ac:dyDescent="0.2">
      <c r="A289" s="56"/>
      <c r="B289" s="60" t="s">
        <v>103</v>
      </c>
      <c r="C289" s="2" t="s">
        <v>199</v>
      </c>
      <c r="D289" s="158">
        <f t="shared" si="13"/>
        <v>0</v>
      </c>
      <c r="E289" s="110">
        <v>0</v>
      </c>
      <c r="F289" s="34"/>
    </row>
    <row r="290" spans="1:6" hidden="1" x14ac:dyDescent="0.2">
      <c r="A290" s="56"/>
      <c r="B290" s="60" t="s">
        <v>103</v>
      </c>
      <c r="C290" s="2" t="s">
        <v>200</v>
      </c>
      <c r="D290" s="158">
        <f t="shared" si="13"/>
        <v>0</v>
      </c>
      <c r="E290" s="110">
        <v>0</v>
      </c>
      <c r="F290" s="52"/>
    </row>
    <row r="291" spans="1:6" hidden="1" x14ac:dyDescent="0.2">
      <c r="A291" s="56"/>
      <c r="B291" s="60" t="s">
        <v>103</v>
      </c>
      <c r="C291" s="2" t="s">
        <v>201</v>
      </c>
      <c r="D291" s="158">
        <f t="shared" si="13"/>
        <v>0</v>
      </c>
      <c r="E291" s="110">
        <v>0</v>
      </c>
      <c r="F291" s="34"/>
    </row>
    <row r="292" spans="1:6" ht="13.5" hidden="1" x14ac:dyDescent="0.25">
      <c r="A292" s="56"/>
      <c r="B292" s="139"/>
      <c r="C292" s="53" t="s">
        <v>202</v>
      </c>
      <c r="D292" s="130">
        <f t="shared" si="13"/>
        <v>0</v>
      </c>
      <c r="E292" s="27">
        <f>SUM(E282:E291)</f>
        <v>0</v>
      </c>
      <c r="F292" s="9">
        <f>SUM(F282:F291)</f>
        <v>0</v>
      </c>
    </row>
    <row r="293" spans="1:6" hidden="1" x14ac:dyDescent="0.2">
      <c r="A293" s="56"/>
      <c r="B293" s="57" t="s">
        <v>8</v>
      </c>
      <c r="C293" s="2" t="s">
        <v>203</v>
      </c>
      <c r="D293" s="158">
        <f t="shared" si="13"/>
        <v>0</v>
      </c>
      <c r="E293" s="110"/>
      <c r="F293" s="37"/>
    </row>
    <row r="294" spans="1:6" ht="13.5" hidden="1" x14ac:dyDescent="0.25">
      <c r="A294" s="56"/>
      <c r="B294" s="139"/>
      <c r="C294" s="53" t="s">
        <v>204</v>
      </c>
      <c r="D294" s="130">
        <f t="shared" si="13"/>
        <v>0</v>
      </c>
      <c r="E294" s="27">
        <f>SUM(E293)</f>
        <v>0</v>
      </c>
      <c r="F294" s="9">
        <f>SUM(F293)</f>
        <v>0</v>
      </c>
    </row>
    <row r="295" spans="1:6" hidden="1" x14ac:dyDescent="0.2">
      <c r="A295" s="56"/>
      <c r="B295" s="57" t="s">
        <v>49</v>
      </c>
      <c r="C295" s="58" t="s">
        <v>205</v>
      </c>
      <c r="D295" s="158">
        <f t="shared" si="13"/>
        <v>0</v>
      </c>
      <c r="E295" s="100">
        <v>0</v>
      </c>
      <c r="F295" s="59"/>
    </row>
    <row r="296" spans="1:6" hidden="1" x14ac:dyDescent="0.2">
      <c r="A296" s="56"/>
      <c r="B296" s="57" t="s">
        <v>49</v>
      </c>
      <c r="C296" s="58" t="s">
        <v>206</v>
      </c>
      <c r="D296" s="158">
        <f t="shared" si="13"/>
        <v>0</v>
      </c>
      <c r="E296" s="100"/>
      <c r="F296" s="34"/>
    </row>
    <row r="297" spans="1:6" hidden="1" x14ac:dyDescent="0.2">
      <c r="A297" s="56"/>
      <c r="B297" s="57" t="s">
        <v>72</v>
      </c>
      <c r="C297" s="58" t="s">
        <v>207</v>
      </c>
      <c r="D297" s="158">
        <f t="shared" si="13"/>
        <v>0</v>
      </c>
      <c r="E297" s="100"/>
      <c r="F297" s="50"/>
    </row>
    <row r="298" spans="1:6" hidden="1" x14ac:dyDescent="0.2">
      <c r="A298" s="56"/>
      <c r="B298" s="57" t="s">
        <v>49</v>
      </c>
      <c r="C298" s="58" t="s">
        <v>208</v>
      </c>
      <c r="D298" s="158">
        <f t="shared" si="13"/>
        <v>0</v>
      </c>
      <c r="E298" s="100"/>
      <c r="F298" s="52">
        <v>0</v>
      </c>
    </row>
    <row r="299" spans="1:6" hidden="1" x14ac:dyDescent="0.2">
      <c r="A299" s="56"/>
      <c r="B299" s="57" t="s">
        <v>49</v>
      </c>
      <c r="C299" s="58" t="s">
        <v>209</v>
      </c>
      <c r="D299" s="158">
        <f t="shared" si="13"/>
        <v>0</v>
      </c>
      <c r="E299" s="100"/>
      <c r="F299" s="34"/>
    </row>
    <row r="300" spans="1:6" hidden="1" x14ac:dyDescent="0.2">
      <c r="A300" s="56"/>
      <c r="B300" s="57" t="s">
        <v>49</v>
      </c>
      <c r="C300" s="58" t="s">
        <v>210</v>
      </c>
      <c r="D300" s="158">
        <f t="shared" si="13"/>
        <v>0</v>
      </c>
      <c r="E300" s="100"/>
      <c r="F300" s="34"/>
    </row>
    <row r="301" spans="1:6" hidden="1" x14ac:dyDescent="0.2">
      <c r="A301" s="56"/>
      <c r="B301" s="57" t="s">
        <v>49</v>
      </c>
      <c r="C301" s="58" t="s">
        <v>211</v>
      </c>
      <c r="D301" s="158">
        <f t="shared" si="13"/>
        <v>0</v>
      </c>
      <c r="E301" s="100"/>
      <c r="F301" s="34"/>
    </row>
    <row r="302" spans="1:6" hidden="1" x14ac:dyDescent="0.2">
      <c r="A302" s="56"/>
      <c r="B302" s="57" t="s">
        <v>49</v>
      </c>
      <c r="C302" s="58" t="s">
        <v>212</v>
      </c>
      <c r="D302" s="158"/>
      <c r="E302" s="100"/>
      <c r="F302" s="34"/>
    </row>
    <row r="303" spans="1:6" hidden="1" x14ac:dyDescent="0.2">
      <c r="A303" s="56"/>
      <c r="B303" s="57" t="s">
        <v>122</v>
      </c>
      <c r="C303" s="58" t="s">
        <v>213</v>
      </c>
      <c r="D303" s="158">
        <f t="shared" ref="D303:D316" si="14">SUM(E303:F303)</f>
        <v>0</v>
      </c>
      <c r="E303" s="100"/>
      <c r="F303" s="34"/>
    </row>
    <row r="304" spans="1:6" hidden="1" x14ac:dyDescent="0.2">
      <c r="A304" s="56"/>
      <c r="B304" s="57" t="s">
        <v>49</v>
      </c>
      <c r="C304" s="58" t="s">
        <v>214</v>
      </c>
      <c r="D304" s="158">
        <f t="shared" si="14"/>
        <v>0</v>
      </c>
      <c r="E304" s="100"/>
      <c r="F304" s="34"/>
    </row>
    <row r="305" spans="1:6" hidden="1" x14ac:dyDescent="0.2">
      <c r="A305" s="56"/>
      <c r="B305" s="57" t="s">
        <v>49</v>
      </c>
      <c r="C305" s="58" t="s">
        <v>215</v>
      </c>
      <c r="D305" s="158">
        <f t="shared" si="14"/>
        <v>0</v>
      </c>
      <c r="E305" s="100"/>
      <c r="F305" s="34"/>
    </row>
    <row r="306" spans="1:6" hidden="1" x14ac:dyDescent="0.2">
      <c r="A306" s="56"/>
      <c r="B306" s="57" t="s">
        <v>102</v>
      </c>
      <c r="C306" s="58" t="s">
        <v>216</v>
      </c>
      <c r="D306" s="158">
        <f t="shared" si="14"/>
        <v>0</v>
      </c>
      <c r="E306" s="100"/>
      <c r="F306" s="34"/>
    </row>
    <row r="307" spans="1:6" hidden="1" x14ac:dyDescent="0.2">
      <c r="A307" s="56"/>
      <c r="B307" s="57" t="s">
        <v>217</v>
      </c>
      <c r="C307" s="58" t="s">
        <v>218</v>
      </c>
      <c r="D307" s="158">
        <f t="shared" si="14"/>
        <v>0</v>
      </c>
      <c r="E307" s="100"/>
      <c r="F307" s="50"/>
    </row>
    <row r="308" spans="1:6" hidden="1" x14ac:dyDescent="0.2">
      <c r="A308" s="56"/>
      <c r="B308" s="57" t="s">
        <v>102</v>
      </c>
      <c r="C308" s="58" t="s">
        <v>219</v>
      </c>
      <c r="D308" s="158">
        <f t="shared" si="14"/>
        <v>0</v>
      </c>
      <c r="E308" s="100"/>
      <c r="F308" s="34"/>
    </row>
    <row r="309" spans="1:6" hidden="1" x14ac:dyDescent="0.2">
      <c r="A309" s="56"/>
      <c r="B309" s="57" t="s">
        <v>103</v>
      </c>
      <c r="C309" s="58" t="s">
        <v>220</v>
      </c>
      <c r="D309" s="158">
        <f t="shared" si="14"/>
        <v>0</v>
      </c>
      <c r="E309" s="100"/>
      <c r="F309" s="34"/>
    </row>
    <row r="310" spans="1:6" hidden="1" x14ac:dyDescent="0.2">
      <c r="A310" s="56"/>
      <c r="B310" s="60" t="s">
        <v>4</v>
      </c>
      <c r="C310" s="2" t="s">
        <v>221</v>
      </c>
      <c r="D310" s="158">
        <f t="shared" si="14"/>
        <v>0</v>
      </c>
      <c r="E310" s="110"/>
      <c r="F310" s="34"/>
    </row>
    <row r="311" spans="1:6" hidden="1" x14ac:dyDescent="0.2">
      <c r="A311" s="56"/>
      <c r="B311" s="60" t="s">
        <v>102</v>
      </c>
      <c r="C311" s="2" t="s">
        <v>222</v>
      </c>
      <c r="D311" s="158">
        <f t="shared" si="14"/>
        <v>0</v>
      </c>
      <c r="E311" s="110"/>
      <c r="F311" s="34"/>
    </row>
    <row r="312" spans="1:6" hidden="1" x14ac:dyDescent="0.2">
      <c r="A312" s="56"/>
      <c r="B312" s="60" t="s">
        <v>102</v>
      </c>
      <c r="C312" s="2" t="s">
        <v>223</v>
      </c>
      <c r="D312" s="158">
        <f t="shared" si="14"/>
        <v>0</v>
      </c>
      <c r="E312" s="110"/>
      <c r="F312" s="34"/>
    </row>
    <row r="313" spans="1:6" hidden="1" x14ac:dyDescent="0.2">
      <c r="A313" s="56"/>
      <c r="B313" s="57" t="s">
        <v>49</v>
      </c>
      <c r="C313" s="2" t="s">
        <v>224</v>
      </c>
      <c r="D313" s="158">
        <f t="shared" si="14"/>
        <v>0</v>
      </c>
      <c r="E313" s="110"/>
      <c r="F313" s="52"/>
    </row>
    <row r="314" spans="1:6" hidden="1" x14ac:dyDescent="0.2">
      <c r="A314" s="56"/>
      <c r="B314" s="57" t="s">
        <v>102</v>
      </c>
      <c r="C314" s="2" t="s">
        <v>225</v>
      </c>
      <c r="D314" s="158">
        <f t="shared" si="14"/>
        <v>0</v>
      </c>
      <c r="E314" s="110"/>
      <c r="F314" s="34"/>
    </row>
    <row r="315" spans="1:6" hidden="1" x14ac:dyDescent="0.2">
      <c r="A315" s="56"/>
      <c r="B315" s="57" t="s">
        <v>49</v>
      </c>
      <c r="C315" s="21" t="s">
        <v>226</v>
      </c>
      <c r="D315" s="158">
        <f t="shared" si="14"/>
        <v>0</v>
      </c>
      <c r="E315" s="110"/>
      <c r="F315" s="52"/>
    </row>
    <row r="316" spans="1:6" hidden="1" x14ac:dyDescent="0.2">
      <c r="A316" s="56"/>
      <c r="B316" s="57" t="s">
        <v>72</v>
      </c>
      <c r="C316" s="32" t="s">
        <v>227</v>
      </c>
      <c r="D316" s="158">
        <f t="shared" si="14"/>
        <v>0</v>
      </c>
      <c r="E316" s="110"/>
      <c r="F316" s="50"/>
    </row>
    <row r="317" spans="1:6" hidden="1" x14ac:dyDescent="0.2">
      <c r="A317" s="56"/>
      <c r="B317" s="57" t="s">
        <v>72</v>
      </c>
      <c r="C317" s="32" t="s">
        <v>228</v>
      </c>
      <c r="D317" s="158"/>
      <c r="E317" s="110"/>
      <c r="F317" s="50"/>
    </row>
    <row r="318" spans="1:6" hidden="1" x14ac:dyDescent="0.2">
      <c r="A318" s="56"/>
      <c r="B318" s="57" t="s">
        <v>72</v>
      </c>
      <c r="C318" s="32" t="s">
        <v>229</v>
      </c>
      <c r="D318" s="158">
        <f t="shared" ref="D318:D323" si="15">SUM(E318:F318)</f>
        <v>0</v>
      </c>
      <c r="E318" s="110"/>
      <c r="F318" s="34"/>
    </row>
    <row r="319" spans="1:6" hidden="1" x14ac:dyDescent="0.2">
      <c r="A319" s="56"/>
      <c r="B319" s="57"/>
      <c r="C319" s="32" t="s">
        <v>230</v>
      </c>
      <c r="D319" s="158">
        <f t="shared" si="15"/>
        <v>0</v>
      </c>
      <c r="E319" s="110"/>
      <c r="F319" s="34"/>
    </row>
    <row r="320" spans="1:6" hidden="1" x14ac:dyDescent="0.2">
      <c r="A320" s="56"/>
      <c r="B320" s="57" t="s">
        <v>72</v>
      </c>
      <c r="C320" s="58" t="s">
        <v>231</v>
      </c>
      <c r="D320" s="158">
        <f t="shared" si="15"/>
        <v>0</v>
      </c>
      <c r="E320" s="110"/>
      <c r="F320" s="34"/>
    </row>
    <row r="321" spans="1:6" hidden="1" x14ac:dyDescent="0.2">
      <c r="A321" s="56"/>
      <c r="B321" s="57" t="s">
        <v>72</v>
      </c>
      <c r="C321" s="61" t="s">
        <v>232</v>
      </c>
      <c r="D321" s="158">
        <f t="shared" si="15"/>
        <v>0</v>
      </c>
      <c r="E321" s="110"/>
      <c r="F321" s="34"/>
    </row>
    <row r="322" spans="1:6" hidden="1" x14ac:dyDescent="0.2">
      <c r="A322" s="56"/>
      <c r="B322" s="57" t="s">
        <v>233</v>
      </c>
      <c r="C322" s="61" t="s">
        <v>234</v>
      </c>
      <c r="D322" s="158">
        <f t="shared" si="15"/>
        <v>0</v>
      </c>
      <c r="E322" s="110"/>
      <c r="F322" s="34"/>
    </row>
    <row r="323" spans="1:6" hidden="1" x14ac:dyDescent="0.2">
      <c r="A323" s="56"/>
      <c r="B323" s="57" t="s">
        <v>72</v>
      </c>
      <c r="C323" s="61" t="s">
        <v>235</v>
      </c>
      <c r="D323" s="158">
        <f t="shared" si="15"/>
        <v>0</v>
      </c>
      <c r="E323" s="110"/>
      <c r="F323" s="34"/>
    </row>
    <row r="324" spans="1:6" hidden="1" x14ac:dyDescent="0.2">
      <c r="A324" s="56"/>
      <c r="B324" s="57" t="s">
        <v>72</v>
      </c>
      <c r="C324" s="61" t="s">
        <v>236</v>
      </c>
      <c r="D324" s="158"/>
      <c r="E324" s="110"/>
      <c r="F324" s="34"/>
    </row>
    <row r="325" spans="1:6" hidden="1" x14ac:dyDescent="0.2">
      <c r="A325" s="56"/>
      <c r="B325" s="57" t="s">
        <v>72</v>
      </c>
      <c r="C325" s="61" t="s">
        <v>237</v>
      </c>
      <c r="D325" s="158">
        <f t="shared" ref="D325:D332" si="16">SUM(E325:F325)</f>
        <v>0</v>
      </c>
      <c r="E325" s="110"/>
      <c r="F325" s="34"/>
    </row>
    <row r="326" spans="1:6" hidden="1" x14ac:dyDescent="0.2">
      <c r="A326" s="56"/>
      <c r="B326" s="57" t="s">
        <v>72</v>
      </c>
      <c r="C326" s="61" t="s">
        <v>238</v>
      </c>
      <c r="D326" s="158">
        <f t="shared" si="16"/>
        <v>0</v>
      </c>
      <c r="E326" s="110"/>
      <c r="F326" s="34"/>
    </row>
    <row r="327" spans="1:6" hidden="1" x14ac:dyDescent="0.2">
      <c r="A327" s="56"/>
      <c r="B327" s="57" t="s">
        <v>72</v>
      </c>
      <c r="C327" s="61" t="s">
        <v>239</v>
      </c>
      <c r="D327" s="158">
        <f t="shared" si="16"/>
        <v>0</v>
      </c>
      <c r="E327" s="110"/>
      <c r="F327" s="34"/>
    </row>
    <row r="328" spans="1:6" hidden="1" x14ac:dyDescent="0.2">
      <c r="A328" s="56"/>
      <c r="B328" s="57" t="s">
        <v>6</v>
      </c>
      <c r="C328" s="61" t="s">
        <v>240</v>
      </c>
      <c r="D328" s="158">
        <f t="shared" si="16"/>
        <v>0</v>
      </c>
      <c r="E328" s="110"/>
      <c r="F328" s="34"/>
    </row>
    <row r="329" spans="1:6" hidden="1" x14ac:dyDescent="0.2">
      <c r="A329" s="56"/>
      <c r="B329" s="57" t="s">
        <v>36</v>
      </c>
      <c r="C329" s="61" t="s">
        <v>241</v>
      </c>
      <c r="D329" s="158">
        <f t="shared" si="16"/>
        <v>0</v>
      </c>
      <c r="E329" s="110"/>
      <c r="F329" s="34"/>
    </row>
    <row r="330" spans="1:6" hidden="1" x14ac:dyDescent="0.2">
      <c r="A330" s="56"/>
      <c r="B330" s="57" t="s">
        <v>4</v>
      </c>
      <c r="C330" s="61" t="s">
        <v>242</v>
      </c>
      <c r="D330" s="158">
        <f t="shared" si="16"/>
        <v>0</v>
      </c>
      <c r="E330" s="110"/>
      <c r="F330" s="34"/>
    </row>
    <row r="331" spans="1:6" hidden="1" x14ac:dyDescent="0.2">
      <c r="A331" s="56"/>
      <c r="B331" s="62" t="s">
        <v>3</v>
      </c>
      <c r="C331" s="2" t="s">
        <v>243</v>
      </c>
      <c r="D331" s="158">
        <f t="shared" si="16"/>
        <v>0</v>
      </c>
      <c r="E331" s="103">
        <v>0</v>
      </c>
      <c r="F331" s="6"/>
    </row>
    <row r="332" spans="1:6" ht="13.5" hidden="1" x14ac:dyDescent="0.25">
      <c r="A332" s="56"/>
      <c r="B332" s="63"/>
      <c r="C332" s="51" t="s">
        <v>244</v>
      </c>
      <c r="D332" s="130">
        <f t="shared" si="16"/>
        <v>0</v>
      </c>
      <c r="E332" s="27">
        <f>SUM(E295:E331)</f>
        <v>0</v>
      </c>
      <c r="F332" s="9">
        <f>SUM(F295:F331)</f>
        <v>0</v>
      </c>
    </row>
    <row r="333" spans="1:6" ht="13.5" hidden="1" x14ac:dyDescent="0.25">
      <c r="A333" s="56"/>
      <c r="B333" s="63"/>
      <c r="C333" s="5" t="s">
        <v>245</v>
      </c>
      <c r="D333" s="130"/>
      <c r="E333" s="27"/>
      <c r="F333" s="9"/>
    </row>
    <row r="334" spans="1:6" ht="13.5" hidden="1" x14ac:dyDescent="0.25">
      <c r="A334" s="56"/>
      <c r="B334" s="63"/>
      <c r="C334" s="51" t="s">
        <v>246</v>
      </c>
      <c r="D334" s="130" t="e">
        <f>E334+#REF!</f>
        <v>#REF!</v>
      </c>
      <c r="E334" s="27">
        <f>SUM(E333)</f>
        <v>0</v>
      </c>
      <c r="F334" s="9">
        <f>SUM(F333)</f>
        <v>0</v>
      </c>
    </row>
    <row r="335" spans="1:6" ht="13.5" hidden="1" x14ac:dyDescent="0.25">
      <c r="A335" s="56"/>
      <c r="B335" s="63"/>
      <c r="C335" s="5" t="s">
        <v>247</v>
      </c>
      <c r="D335" s="157" t="e">
        <f>SUM(E335,#REF!)</f>
        <v>#REF!</v>
      </c>
      <c r="E335" s="103"/>
      <c r="F335" s="6"/>
    </row>
    <row r="336" spans="1:6" ht="13.5" hidden="1" x14ac:dyDescent="0.25">
      <c r="A336" s="56"/>
      <c r="B336" s="63"/>
      <c r="C336" s="53" t="s">
        <v>248</v>
      </c>
      <c r="D336" s="130" t="e">
        <f>SUM(E336,#REF!)</f>
        <v>#REF!</v>
      </c>
      <c r="E336" s="27">
        <f>SUM(E335)</f>
        <v>0</v>
      </c>
      <c r="F336" s="9">
        <f>SUM(F335)</f>
        <v>0</v>
      </c>
    </row>
    <row r="337" spans="1:6" s="5" customFormat="1" hidden="1" x14ac:dyDescent="0.2">
      <c r="A337" s="64"/>
      <c r="B337" s="62" t="s">
        <v>102</v>
      </c>
      <c r="C337" s="5" t="s">
        <v>249</v>
      </c>
      <c r="D337" s="157">
        <f t="shared" ref="D337:D359" si="17">SUM(E337:F337)</f>
        <v>0</v>
      </c>
      <c r="E337" s="103"/>
      <c r="F337" s="65"/>
    </row>
    <row r="338" spans="1:6" s="5" customFormat="1" hidden="1" x14ac:dyDescent="0.2">
      <c r="A338" s="64"/>
      <c r="B338" s="62" t="s">
        <v>102</v>
      </c>
      <c r="C338" s="5" t="s">
        <v>250</v>
      </c>
      <c r="D338" s="157">
        <f t="shared" si="17"/>
        <v>0</v>
      </c>
      <c r="E338" s="103"/>
      <c r="F338" s="65"/>
    </row>
    <row r="339" spans="1:6" s="5" customFormat="1" hidden="1" x14ac:dyDescent="0.2">
      <c r="A339" s="64"/>
      <c r="B339" s="62" t="s">
        <v>102</v>
      </c>
      <c r="C339" s="5" t="s">
        <v>251</v>
      </c>
      <c r="D339" s="157">
        <f t="shared" si="17"/>
        <v>0</v>
      </c>
      <c r="E339" s="103"/>
      <c r="F339" s="65"/>
    </row>
    <row r="340" spans="1:6" s="5" customFormat="1" hidden="1" x14ac:dyDescent="0.2">
      <c r="A340" s="64"/>
      <c r="B340" s="62" t="s">
        <v>102</v>
      </c>
      <c r="C340" s="5" t="s">
        <v>252</v>
      </c>
      <c r="D340" s="157">
        <f t="shared" si="17"/>
        <v>0</v>
      </c>
      <c r="E340" s="103"/>
      <c r="F340" s="65"/>
    </row>
    <row r="341" spans="1:6" ht="13.5" hidden="1" x14ac:dyDescent="0.25">
      <c r="A341" s="56"/>
      <c r="B341" s="63"/>
      <c r="C341" s="53" t="s">
        <v>253</v>
      </c>
      <c r="D341" s="130">
        <f t="shared" si="17"/>
        <v>0</v>
      </c>
      <c r="E341" s="27">
        <f>SUM(E337:E340)</f>
        <v>0</v>
      </c>
      <c r="F341" s="9">
        <f>SUM(F337:F340)</f>
        <v>0</v>
      </c>
    </row>
    <row r="342" spans="1:6" ht="12" hidden="1" customHeight="1" x14ac:dyDescent="0.2">
      <c r="A342" s="56"/>
      <c r="B342" s="57" t="s">
        <v>102</v>
      </c>
      <c r="C342" s="58" t="s">
        <v>254</v>
      </c>
      <c r="D342" s="158">
        <f t="shared" si="17"/>
        <v>0</v>
      </c>
      <c r="E342" s="110"/>
      <c r="F342" s="22"/>
    </row>
    <row r="343" spans="1:6" ht="12" hidden="1" customHeight="1" x14ac:dyDescent="0.2">
      <c r="A343" s="56"/>
      <c r="B343" s="57" t="s">
        <v>113</v>
      </c>
      <c r="C343" s="58" t="s">
        <v>255</v>
      </c>
      <c r="D343" s="158">
        <f t="shared" si="17"/>
        <v>0</v>
      </c>
      <c r="E343" s="100"/>
      <c r="F343" s="34"/>
    </row>
    <row r="344" spans="1:6" ht="12" hidden="1" customHeight="1" x14ac:dyDescent="0.2">
      <c r="A344" s="56"/>
      <c r="B344" s="60" t="s">
        <v>40</v>
      </c>
      <c r="C344" s="58" t="s">
        <v>256</v>
      </c>
      <c r="D344" s="162">
        <f t="shared" si="17"/>
        <v>0</v>
      </c>
      <c r="E344" s="100"/>
      <c r="F344" s="34"/>
    </row>
    <row r="345" spans="1:6" ht="12" hidden="1" customHeight="1" x14ac:dyDescent="0.2">
      <c r="A345" s="56"/>
      <c r="B345" s="57" t="s">
        <v>88</v>
      </c>
      <c r="C345" s="58" t="s">
        <v>257</v>
      </c>
      <c r="D345" s="158">
        <f t="shared" si="17"/>
        <v>0</v>
      </c>
      <c r="E345" s="100"/>
      <c r="F345" s="34"/>
    </row>
    <row r="346" spans="1:6" ht="12" hidden="1" customHeight="1" x14ac:dyDescent="0.2">
      <c r="A346" s="56"/>
      <c r="B346" s="57" t="s">
        <v>258</v>
      </c>
      <c r="C346" s="2" t="s">
        <v>259</v>
      </c>
      <c r="D346" s="158">
        <f t="shared" si="17"/>
        <v>0</v>
      </c>
      <c r="E346" s="110"/>
      <c r="F346" s="34"/>
    </row>
    <row r="347" spans="1:6" ht="12" hidden="1" customHeight="1" x14ac:dyDescent="0.2">
      <c r="A347" s="56"/>
      <c r="B347" s="57" t="s">
        <v>113</v>
      </c>
      <c r="C347" s="66" t="s">
        <v>260</v>
      </c>
      <c r="D347" s="158">
        <f t="shared" si="17"/>
        <v>0</v>
      </c>
      <c r="E347" s="100"/>
      <c r="F347" s="34"/>
    </row>
    <row r="348" spans="1:6" ht="12" hidden="1" customHeight="1" x14ac:dyDescent="0.2">
      <c r="A348" s="56"/>
      <c r="B348" s="57" t="s">
        <v>113</v>
      </c>
      <c r="C348" s="2" t="s">
        <v>261</v>
      </c>
      <c r="D348" s="158">
        <f t="shared" si="17"/>
        <v>0</v>
      </c>
      <c r="E348" s="110"/>
      <c r="F348" s="34"/>
    </row>
    <row r="349" spans="1:6" ht="12" hidden="1" customHeight="1" x14ac:dyDescent="0.2">
      <c r="A349" s="56"/>
      <c r="B349" s="57" t="s">
        <v>102</v>
      </c>
      <c r="C349" s="2" t="s">
        <v>262</v>
      </c>
      <c r="D349" s="158">
        <f t="shared" si="17"/>
        <v>0</v>
      </c>
      <c r="E349" s="110"/>
      <c r="F349" s="34"/>
    </row>
    <row r="350" spans="1:6" ht="13.5" hidden="1" x14ac:dyDescent="0.25">
      <c r="A350" s="56"/>
      <c r="B350" s="63"/>
      <c r="C350" s="53" t="s">
        <v>263</v>
      </c>
      <c r="D350" s="130">
        <f t="shared" si="17"/>
        <v>0</v>
      </c>
      <c r="E350" s="27">
        <f>SUM(E342:E349)</f>
        <v>0</v>
      </c>
      <c r="F350" s="9">
        <f>SUM(F342:F349)</f>
        <v>0</v>
      </c>
    </row>
    <row r="351" spans="1:6" hidden="1" x14ac:dyDescent="0.2">
      <c r="A351" s="56"/>
      <c r="B351" s="62" t="s">
        <v>102</v>
      </c>
      <c r="C351" s="66" t="s">
        <v>264</v>
      </c>
      <c r="D351" s="157">
        <f t="shared" si="17"/>
        <v>0</v>
      </c>
      <c r="E351" s="103"/>
      <c r="F351" s="6"/>
    </row>
    <row r="352" spans="1:6" hidden="1" x14ac:dyDescent="0.2">
      <c r="A352" s="56"/>
      <c r="B352" s="62" t="s">
        <v>265</v>
      </c>
      <c r="C352" s="66" t="s">
        <v>266</v>
      </c>
      <c r="D352" s="157">
        <f t="shared" si="17"/>
        <v>0</v>
      </c>
      <c r="E352" s="27"/>
      <c r="F352" s="9"/>
    </row>
    <row r="353" spans="1:6" ht="13.5" hidden="1" x14ac:dyDescent="0.25">
      <c r="A353" s="56"/>
      <c r="B353" s="62"/>
      <c r="C353" s="53" t="s">
        <v>267</v>
      </c>
      <c r="D353" s="130">
        <f t="shared" si="17"/>
        <v>0</v>
      </c>
      <c r="E353" s="27">
        <f>SUM(E351:E352)</f>
        <v>0</v>
      </c>
      <c r="F353" s="9">
        <f>SUM(F351:F352)</f>
        <v>0</v>
      </c>
    </row>
    <row r="354" spans="1:6" hidden="1" x14ac:dyDescent="0.2">
      <c r="A354" s="56"/>
      <c r="B354" s="62" t="s">
        <v>102</v>
      </c>
      <c r="C354" s="66" t="s">
        <v>268</v>
      </c>
      <c r="D354" s="157">
        <f t="shared" si="17"/>
        <v>0</v>
      </c>
      <c r="E354" s="27"/>
      <c r="F354" s="6"/>
    </row>
    <row r="355" spans="1:6" hidden="1" x14ac:dyDescent="0.2">
      <c r="A355" s="56"/>
      <c r="B355" s="62" t="s">
        <v>102</v>
      </c>
      <c r="C355" s="66" t="s">
        <v>269</v>
      </c>
      <c r="D355" s="157">
        <f t="shared" si="17"/>
        <v>0</v>
      </c>
      <c r="E355" s="103"/>
      <c r="F355" s="6"/>
    </row>
    <row r="356" spans="1:6" hidden="1" x14ac:dyDescent="0.2">
      <c r="A356" s="56"/>
      <c r="B356" s="62" t="s">
        <v>265</v>
      </c>
      <c r="C356" s="66" t="s">
        <v>270</v>
      </c>
      <c r="D356" s="157">
        <f t="shared" si="17"/>
        <v>0</v>
      </c>
      <c r="E356" s="103"/>
      <c r="F356" s="6"/>
    </row>
    <row r="357" spans="1:6" ht="13.5" hidden="1" x14ac:dyDescent="0.25">
      <c r="A357" s="56"/>
      <c r="B357" s="63"/>
      <c r="C357" s="53" t="s">
        <v>121</v>
      </c>
      <c r="D357" s="130">
        <f t="shared" si="17"/>
        <v>0</v>
      </c>
      <c r="E357" s="27">
        <f>SUM(E354:E356)</f>
        <v>0</v>
      </c>
      <c r="F357" s="9">
        <f>SUM(F354:F356)</f>
        <v>0</v>
      </c>
    </row>
    <row r="358" spans="1:6" hidden="1" x14ac:dyDescent="0.2">
      <c r="A358" s="56"/>
      <c r="B358" s="62" t="s">
        <v>6</v>
      </c>
      <c r="C358" s="66" t="s">
        <v>271</v>
      </c>
      <c r="D358" s="157">
        <f t="shared" si="17"/>
        <v>0</v>
      </c>
      <c r="E358" s="103">
        <v>0</v>
      </c>
      <c r="F358" s="6"/>
    </row>
    <row r="359" spans="1:6" ht="13.5" hidden="1" x14ac:dyDescent="0.25">
      <c r="A359" s="56"/>
      <c r="B359" s="63"/>
      <c r="C359" s="53" t="s">
        <v>272</v>
      </c>
      <c r="D359" s="130">
        <f t="shared" si="17"/>
        <v>0</v>
      </c>
      <c r="E359" s="27">
        <f>SUM(E358)</f>
        <v>0</v>
      </c>
      <c r="F359" s="9">
        <f>SUM(F358)</f>
        <v>0</v>
      </c>
    </row>
    <row r="360" spans="1:6" ht="13.5" x14ac:dyDescent="0.25">
      <c r="A360" s="56"/>
      <c r="B360" s="63"/>
      <c r="C360" s="11" t="s">
        <v>362</v>
      </c>
      <c r="D360" s="130">
        <v>1796577</v>
      </c>
      <c r="E360" s="27">
        <f>[1]Önkorm!$G$214+[1]Önkorm!$H$214</f>
        <v>1742047</v>
      </c>
      <c r="F360" s="9"/>
    </row>
    <row r="361" spans="1:6" x14ac:dyDescent="0.2">
      <c r="A361" s="56"/>
      <c r="B361" s="135" t="s">
        <v>157</v>
      </c>
      <c r="C361" s="43" t="s">
        <v>274</v>
      </c>
      <c r="D361" s="115">
        <f>SUM(D360)</f>
        <v>1796577</v>
      </c>
      <c r="E361" s="115">
        <f>E359+E357+E353+E350+E341+E336+E334+E332+E294+E292+E281+E279+E268+E275+E360</f>
        <v>1742047</v>
      </c>
      <c r="F361" s="42">
        <f>F359+F357+F353+F350+F341+F336+F334+F332+F294+F292+F281+F279+F268+F275+F360</f>
        <v>0</v>
      </c>
    </row>
    <row r="362" spans="1:6" s="21" customFormat="1" x14ac:dyDescent="0.2">
      <c r="A362" s="97"/>
      <c r="B362" s="79"/>
      <c r="C362" s="20"/>
      <c r="D362" s="128"/>
      <c r="E362" s="28"/>
      <c r="F362" s="17"/>
    </row>
    <row r="363" spans="1:6" s="21" customFormat="1" x14ac:dyDescent="0.2">
      <c r="A363" s="97"/>
      <c r="B363" s="79"/>
      <c r="C363" s="20" t="s">
        <v>275</v>
      </c>
      <c r="D363" s="128"/>
      <c r="E363" s="28"/>
      <c r="F363" s="17"/>
    </row>
    <row r="364" spans="1:6" s="16" customFormat="1" x14ac:dyDescent="0.2">
      <c r="A364" s="98"/>
      <c r="B364" s="131" t="s">
        <v>17</v>
      </c>
      <c r="C364" s="16" t="s">
        <v>276</v>
      </c>
      <c r="D364" s="127">
        <f>SUM(E364:F364)</f>
        <v>0</v>
      </c>
      <c r="E364" s="19"/>
      <c r="F364" s="18"/>
    </row>
    <row r="365" spans="1:6" x14ac:dyDescent="0.2">
      <c r="A365" s="56"/>
      <c r="B365" s="135" t="s">
        <v>273</v>
      </c>
      <c r="C365" s="43" t="s">
        <v>278</v>
      </c>
      <c r="D365" s="115">
        <f>SUM(E365:F365)</f>
        <v>0</v>
      </c>
      <c r="E365" s="111">
        <f>SUM(E364:E364)</f>
        <v>0</v>
      </c>
      <c r="F365" s="42">
        <f>SUM(F364:F364)</f>
        <v>0</v>
      </c>
    </row>
    <row r="366" spans="1:6" s="20" customFormat="1" x14ac:dyDescent="0.2">
      <c r="A366" s="80"/>
      <c r="B366" s="140"/>
      <c r="D366" s="128"/>
      <c r="E366" s="28"/>
      <c r="F366" s="17"/>
    </row>
    <row r="367" spans="1:6" x14ac:dyDescent="0.2">
      <c r="A367" s="56"/>
      <c r="B367" s="57"/>
      <c r="C367" s="10" t="s">
        <v>279</v>
      </c>
      <c r="D367" s="158"/>
      <c r="E367" s="110"/>
      <c r="F367" s="34"/>
    </row>
    <row r="368" spans="1:6" x14ac:dyDescent="0.2">
      <c r="A368" s="56"/>
      <c r="B368" s="57" t="s">
        <v>320</v>
      </c>
      <c r="C368" s="2" t="s">
        <v>321</v>
      </c>
      <c r="D368" s="158"/>
      <c r="E368" s="110">
        <v>1784</v>
      </c>
      <c r="F368" s="34"/>
    </row>
    <row r="369" spans="1:6" x14ac:dyDescent="0.2">
      <c r="A369" s="56"/>
      <c r="B369" s="57" t="s">
        <v>280</v>
      </c>
      <c r="C369" s="5" t="s">
        <v>281</v>
      </c>
      <c r="D369" s="158"/>
      <c r="E369" s="110"/>
      <c r="F369" s="34"/>
    </row>
    <row r="370" spans="1:6" x14ac:dyDescent="0.2">
      <c r="A370" s="56"/>
      <c r="B370" s="141" t="s">
        <v>280</v>
      </c>
      <c r="C370" s="70" t="s">
        <v>282</v>
      </c>
      <c r="D370" s="158"/>
      <c r="E370" s="116"/>
      <c r="F370" s="69"/>
    </row>
    <row r="371" spans="1:6" x14ac:dyDescent="0.2">
      <c r="A371" s="56"/>
      <c r="B371" s="142" t="s">
        <v>280</v>
      </c>
      <c r="C371" s="39" t="s">
        <v>323</v>
      </c>
      <c r="D371" s="158"/>
      <c r="E371" s="100"/>
      <c r="F371" s="69"/>
    </row>
    <row r="372" spans="1:6" x14ac:dyDescent="0.2">
      <c r="A372" s="56"/>
      <c r="B372" s="142" t="s">
        <v>280</v>
      </c>
      <c r="C372" s="2" t="s">
        <v>135</v>
      </c>
      <c r="D372" s="158"/>
      <c r="E372" s="110"/>
      <c r="F372" s="34"/>
    </row>
    <row r="373" spans="1:6" x14ac:dyDescent="0.2">
      <c r="A373" s="56"/>
      <c r="B373" s="142" t="s">
        <v>280</v>
      </c>
      <c r="C373" s="39" t="s">
        <v>283</v>
      </c>
      <c r="D373" s="158"/>
      <c r="E373" s="110"/>
      <c r="F373" s="34"/>
    </row>
    <row r="374" spans="1:6" x14ac:dyDescent="0.2">
      <c r="A374" s="56"/>
      <c r="B374" s="142" t="s">
        <v>280</v>
      </c>
      <c r="C374" s="39" t="s">
        <v>284</v>
      </c>
      <c r="D374" s="158"/>
      <c r="E374" s="110"/>
      <c r="F374" s="34"/>
    </row>
    <row r="375" spans="1:6" x14ac:dyDescent="0.2">
      <c r="A375" s="56"/>
      <c r="B375" s="142" t="s">
        <v>280</v>
      </c>
      <c r="C375" s="39" t="s">
        <v>285</v>
      </c>
      <c r="D375" s="158"/>
      <c r="E375" s="110"/>
      <c r="F375" s="34"/>
    </row>
    <row r="376" spans="1:6" x14ac:dyDescent="0.2">
      <c r="A376" s="56"/>
      <c r="B376" s="142" t="s">
        <v>280</v>
      </c>
      <c r="C376" s="39" t="s">
        <v>324</v>
      </c>
      <c r="D376" s="158">
        <v>71850</v>
      </c>
      <c r="E376" s="110">
        <v>52510</v>
      </c>
      <c r="F376" s="34"/>
    </row>
    <row r="377" spans="1:6" x14ac:dyDescent="0.2">
      <c r="A377" s="56"/>
      <c r="B377" s="142" t="s">
        <v>280</v>
      </c>
      <c r="C377" s="39" t="s">
        <v>325</v>
      </c>
      <c r="D377" s="158">
        <v>725</v>
      </c>
      <c r="E377" s="110">
        <v>24500</v>
      </c>
      <c r="F377" s="34"/>
    </row>
    <row r="378" spans="1:6" x14ac:dyDescent="0.2">
      <c r="A378" s="56"/>
      <c r="B378" s="142" t="s">
        <v>280</v>
      </c>
      <c r="C378" s="39" t="s">
        <v>286</v>
      </c>
      <c r="D378" s="158"/>
      <c r="E378" s="110"/>
      <c r="F378" s="34"/>
    </row>
    <row r="379" spans="1:6" x14ac:dyDescent="0.2">
      <c r="A379" s="56"/>
      <c r="B379" s="142" t="s">
        <v>280</v>
      </c>
      <c r="C379" s="39" t="s">
        <v>287</v>
      </c>
      <c r="D379" s="158"/>
      <c r="E379" s="110"/>
      <c r="F379" s="34"/>
    </row>
    <row r="380" spans="1:6" x14ac:dyDescent="0.2">
      <c r="A380" s="56"/>
      <c r="B380" s="142" t="s">
        <v>280</v>
      </c>
      <c r="C380" s="39" t="s">
        <v>288</v>
      </c>
      <c r="D380" s="158"/>
      <c r="E380" s="110"/>
      <c r="F380" s="34"/>
    </row>
    <row r="381" spans="1:6" x14ac:dyDescent="0.2">
      <c r="A381" s="56"/>
      <c r="B381" s="142" t="s">
        <v>280</v>
      </c>
      <c r="C381" s="39" t="s">
        <v>289</v>
      </c>
      <c r="D381" s="158"/>
      <c r="E381" s="110"/>
      <c r="F381" s="34"/>
    </row>
    <row r="382" spans="1:6" hidden="1" x14ac:dyDescent="0.2">
      <c r="A382" s="56"/>
      <c r="B382" s="142" t="s">
        <v>280</v>
      </c>
      <c r="C382" s="39"/>
      <c r="D382" s="158"/>
      <c r="E382" s="110"/>
      <c r="F382" s="34"/>
    </row>
    <row r="383" spans="1:6" hidden="1" x14ac:dyDescent="0.2">
      <c r="A383" s="56"/>
      <c r="B383" s="142" t="s">
        <v>280</v>
      </c>
      <c r="C383" s="39"/>
      <c r="D383" s="158"/>
      <c r="E383" s="110"/>
      <c r="F383" s="34"/>
    </row>
    <row r="384" spans="1:6" hidden="1" x14ac:dyDescent="0.2">
      <c r="A384" s="56"/>
      <c r="B384" s="142" t="s">
        <v>280</v>
      </c>
      <c r="C384" s="39"/>
      <c r="D384" s="158"/>
      <c r="E384" s="116"/>
      <c r="F384" s="69"/>
    </row>
    <row r="385" spans="1:6" x14ac:dyDescent="0.2">
      <c r="A385" s="56"/>
      <c r="B385" s="142" t="s">
        <v>280</v>
      </c>
      <c r="C385" s="39" t="s">
        <v>388</v>
      </c>
      <c r="D385" s="158">
        <v>54061</v>
      </c>
      <c r="E385" s="116"/>
      <c r="F385" s="69"/>
    </row>
    <row r="386" spans="1:6" x14ac:dyDescent="0.2">
      <c r="A386" s="56"/>
      <c r="B386" s="142" t="s">
        <v>280</v>
      </c>
      <c r="C386" s="39" t="s">
        <v>290</v>
      </c>
      <c r="D386" s="158">
        <v>12722</v>
      </c>
      <c r="E386" s="116">
        <v>12624</v>
      </c>
      <c r="F386" s="69"/>
    </row>
    <row r="387" spans="1:6" x14ac:dyDescent="0.2">
      <c r="A387" s="56"/>
      <c r="B387" s="142" t="s">
        <v>280</v>
      </c>
      <c r="C387" s="39" t="s">
        <v>387</v>
      </c>
      <c r="D387" s="158">
        <v>84000</v>
      </c>
      <c r="E387" s="116"/>
      <c r="F387" s="69"/>
    </row>
    <row r="388" spans="1:6" x14ac:dyDescent="0.2">
      <c r="A388" s="56"/>
      <c r="B388" s="142" t="s">
        <v>280</v>
      </c>
      <c r="C388" s="66" t="s">
        <v>291</v>
      </c>
      <c r="D388" s="158"/>
      <c r="E388" s="116"/>
      <c r="F388" s="69"/>
    </row>
    <row r="389" spans="1:6" hidden="1" x14ac:dyDescent="0.2">
      <c r="A389" s="56"/>
      <c r="B389" s="142" t="s">
        <v>280</v>
      </c>
      <c r="C389" s="66" t="s">
        <v>292</v>
      </c>
      <c r="D389" s="158">
        <f t="shared" ref="D389" si="18">SUM(E389:F389)</f>
        <v>0</v>
      </c>
      <c r="E389" s="116"/>
      <c r="F389" s="69"/>
    </row>
    <row r="390" spans="1:6" x14ac:dyDescent="0.2">
      <c r="A390" s="56"/>
      <c r="B390" s="143" t="s">
        <v>277</v>
      </c>
      <c r="C390" s="71" t="s">
        <v>294</v>
      </c>
      <c r="D390" s="163">
        <f>SUM(D366:D388)</f>
        <v>223358</v>
      </c>
      <c r="E390" s="117">
        <f>SUM(E368:E389)</f>
        <v>91418</v>
      </c>
      <c r="F390" s="72">
        <f>SUM(F369:F389)</f>
        <v>0</v>
      </c>
    </row>
    <row r="391" spans="1:6" x14ac:dyDescent="0.2">
      <c r="A391" s="56"/>
      <c r="B391" s="57"/>
      <c r="C391" s="10"/>
      <c r="D391" s="156"/>
      <c r="E391" s="110"/>
      <c r="F391" s="34"/>
    </row>
    <row r="392" spans="1:6" hidden="1" x14ac:dyDescent="0.2">
      <c r="A392" s="67"/>
      <c r="B392" s="144">
        <v>90</v>
      </c>
      <c r="C392" s="154" t="s">
        <v>295</v>
      </c>
      <c r="D392" s="156"/>
      <c r="E392" s="110"/>
      <c r="F392" s="34"/>
    </row>
    <row r="393" spans="1:6" x14ac:dyDescent="0.2">
      <c r="A393" s="56"/>
      <c r="B393" s="135" t="s">
        <v>293</v>
      </c>
      <c r="C393" s="43" t="s">
        <v>297</v>
      </c>
      <c r="D393" s="115">
        <v>3183</v>
      </c>
      <c r="E393" s="111">
        <v>8452</v>
      </c>
      <c r="F393" s="42">
        <f>SUM(F392:F392)</f>
        <v>0</v>
      </c>
    </row>
    <row r="394" spans="1:6" x14ac:dyDescent="0.2">
      <c r="A394" s="96"/>
      <c r="B394" s="145"/>
      <c r="C394" s="35"/>
      <c r="D394" s="159"/>
      <c r="E394" s="108"/>
      <c r="F394" s="73"/>
    </row>
    <row r="395" spans="1:6" x14ac:dyDescent="0.2">
      <c r="A395" s="96"/>
      <c r="B395" s="146" t="s">
        <v>296</v>
      </c>
      <c r="C395" s="74" t="s">
        <v>299</v>
      </c>
      <c r="D395" s="164">
        <f>SUM(E395:F395)</f>
        <v>0</v>
      </c>
      <c r="E395" s="118"/>
      <c r="F395" s="75">
        <v>0</v>
      </c>
    </row>
    <row r="396" spans="1:6" s="78" customFormat="1" x14ac:dyDescent="0.2">
      <c r="A396" s="99"/>
      <c r="B396" s="147"/>
      <c r="C396" s="76"/>
      <c r="D396" s="165"/>
      <c r="E396" s="119"/>
      <c r="F396" s="77"/>
    </row>
    <row r="397" spans="1:6" x14ac:dyDescent="0.2">
      <c r="A397" s="96"/>
      <c r="B397" s="146" t="s">
        <v>306</v>
      </c>
      <c r="C397" s="74" t="s">
        <v>301</v>
      </c>
      <c r="D397" s="164">
        <f>740</f>
        <v>740</v>
      </c>
      <c r="E397" s="118">
        <f>76+1440+3900</f>
        <v>5416</v>
      </c>
      <c r="F397" s="75">
        <v>0</v>
      </c>
    </row>
    <row r="398" spans="1:6" ht="13.5" thickBot="1" x14ac:dyDescent="0.25">
      <c r="A398" s="56"/>
      <c r="B398" s="79"/>
      <c r="C398" s="20"/>
      <c r="D398" s="128"/>
      <c r="E398" s="120"/>
      <c r="F398" s="22"/>
    </row>
    <row r="399" spans="1:6" hidden="1" x14ac:dyDescent="0.2">
      <c r="A399" s="56"/>
      <c r="B399" s="135" t="s">
        <v>300</v>
      </c>
      <c r="C399" s="43" t="s">
        <v>304</v>
      </c>
      <c r="D399" s="115">
        <f>SUM(E399:F399)</f>
        <v>0</v>
      </c>
      <c r="E399" s="121"/>
      <c r="F399" s="81"/>
    </row>
    <row r="400" spans="1:6" hidden="1" x14ac:dyDescent="0.2">
      <c r="A400" s="1"/>
      <c r="B400" s="82"/>
      <c r="C400" s="173"/>
      <c r="D400" s="166"/>
      <c r="E400" s="122"/>
      <c r="F400" s="83"/>
    </row>
    <row r="401" spans="1:7" hidden="1" x14ac:dyDescent="0.2">
      <c r="A401" s="1"/>
      <c r="B401" s="146" t="s">
        <v>298</v>
      </c>
      <c r="C401" s="74" t="s">
        <v>327</v>
      </c>
      <c r="D401" s="164">
        <f>SUM(E401:F401)</f>
        <v>0</v>
      </c>
      <c r="E401" s="118"/>
      <c r="F401" s="75"/>
    </row>
    <row r="402" spans="1:7" hidden="1" x14ac:dyDescent="0.2">
      <c r="A402" s="1"/>
      <c r="B402" s="79"/>
      <c r="C402" s="20"/>
      <c r="D402" s="128"/>
      <c r="E402" s="120"/>
      <c r="F402" s="22"/>
    </row>
    <row r="403" spans="1:7" hidden="1" x14ac:dyDescent="0.2">
      <c r="A403" s="1"/>
      <c r="B403" s="148" t="s">
        <v>300</v>
      </c>
      <c r="C403" s="74" t="s">
        <v>328</v>
      </c>
      <c r="D403" s="115">
        <f>SUM(E403:F403)</f>
        <v>0</v>
      </c>
      <c r="E403" s="123"/>
      <c r="F403" s="84"/>
    </row>
    <row r="404" spans="1:7" hidden="1" x14ac:dyDescent="0.2">
      <c r="A404" s="1"/>
      <c r="B404" s="79"/>
      <c r="C404" s="20"/>
      <c r="D404" s="128"/>
      <c r="E404" s="120"/>
      <c r="F404" s="22"/>
    </row>
    <row r="405" spans="1:7" hidden="1" x14ac:dyDescent="0.2">
      <c r="A405" s="1"/>
      <c r="B405" s="135" t="s">
        <v>302</v>
      </c>
      <c r="C405" s="43" t="s">
        <v>332</v>
      </c>
      <c r="D405" s="115">
        <f>SUM(E405:F405)</f>
        <v>0</v>
      </c>
      <c r="E405" s="121"/>
      <c r="F405" s="81"/>
    </row>
    <row r="406" spans="1:7" ht="13.5" hidden="1" thickBot="1" x14ac:dyDescent="0.25">
      <c r="A406" s="1"/>
      <c r="B406" s="79"/>
      <c r="C406" s="20"/>
      <c r="D406" s="128"/>
      <c r="E406" s="120"/>
      <c r="F406" s="55"/>
    </row>
    <row r="407" spans="1:7" ht="33.75" customHeight="1" thickBot="1" x14ac:dyDescent="0.25">
      <c r="A407" s="1"/>
      <c r="B407" s="149" t="s">
        <v>305</v>
      </c>
      <c r="C407" s="85" t="s">
        <v>363</v>
      </c>
      <c r="D407" s="167">
        <f>D390+D361+D251+D225+D211+D201+D12+D393+D395+D397+D365+D399+D401+D403+D405</f>
        <v>2473089</v>
      </c>
      <c r="E407" s="124">
        <f>E390+E361+E251+E225+E211+E201+E12+E393+E395+E397+E365+E399+E401+E403+E405</f>
        <v>2464322</v>
      </c>
      <c r="F407" s="87">
        <f>F390+F361+F251+F225+F211+F201+F12+F393+F395+F397+F365+F399+F401+F403+F405</f>
        <v>0</v>
      </c>
      <c r="G407" s="3"/>
    </row>
    <row r="408" spans="1:7" s="21" customFormat="1" ht="20.25" hidden="1" customHeight="1" thickBot="1" x14ac:dyDescent="0.25">
      <c r="A408" s="89"/>
      <c r="B408" s="90"/>
      <c r="C408" s="174"/>
      <c r="D408" s="168"/>
      <c r="E408" s="125"/>
      <c r="F408" s="91"/>
      <c r="G408" s="68"/>
    </row>
    <row r="409" spans="1:7" ht="33.75" hidden="1" customHeight="1" thickBot="1" x14ac:dyDescent="0.25">
      <c r="A409" s="56"/>
      <c r="B409" s="150" t="s">
        <v>329</v>
      </c>
      <c r="C409" s="85" t="s">
        <v>303</v>
      </c>
      <c r="D409" s="167">
        <f>SUM(E409:F409)</f>
        <v>440711</v>
      </c>
      <c r="E409" s="124">
        <f>148211+292500</f>
        <v>440711</v>
      </c>
      <c r="F409" s="86"/>
      <c r="G409" s="3"/>
    </row>
    <row r="410" spans="1:7" ht="13.5" hidden="1" thickBot="1" x14ac:dyDescent="0.25">
      <c r="A410" s="56"/>
      <c r="B410" s="57"/>
      <c r="D410" s="158"/>
      <c r="E410" s="110"/>
      <c r="F410" s="34"/>
      <c r="G410" s="3"/>
    </row>
    <row r="411" spans="1:7" ht="33.75" hidden="1" customHeight="1" thickBot="1" x14ac:dyDescent="0.25">
      <c r="A411" s="56"/>
      <c r="B411" s="150" t="s">
        <v>330</v>
      </c>
      <c r="C411" s="85" t="s">
        <v>331</v>
      </c>
      <c r="D411" s="169">
        <f>D407+D409</f>
        <v>2913800</v>
      </c>
      <c r="E411" s="126">
        <f>E407+E409</f>
        <v>2905033</v>
      </c>
      <c r="F411" s="92">
        <f>F407+F409</f>
        <v>0</v>
      </c>
      <c r="G411" s="3"/>
    </row>
  </sheetData>
  <phoneticPr fontId="17" type="noConversion"/>
  <printOptions horizontalCentered="1"/>
  <pageMargins left="0.19685039370078741" right="0.19685039370078741" top="1.3779527559055118" bottom="0.19685039370078741" header="0.51181102362204722" footer="0.59055118110236227"/>
  <pageSetup paperSize="9" scale="77" orientation="portrait" r:id="rId1"/>
  <headerFooter scaleWithDoc="0" alignWithMargins="0">
    <oddHeader>&amp;C
&amp;13Budapest Főváros II. Kerületi Önkormányzat önkormányzati feladatainak 2014.évről áthúzódó kötelezettségei (ezer forintban)&amp;R&amp;12 6/a. számú melléklet</oddHeader>
  </headerFooter>
  <rowBreaks count="1" manualBreakCount="1">
    <brk id="201" min="1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0"/>
  <sheetViews>
    <sheetView tabSelected="1" topLeftCell="A221" zoomScaleNormal="100" workbookViewId="0">
      <selection activeCell="D411" sqref="D411"/>
    </sheetView>
  </sheetViews>
  <sheetFormatPr defaultRowHeight="12.75" x14ac:dyDescent="0.2"/>
  <cols>
    <col min="1" max="1" width="9.140625" style="3"/>
    <col min="2" max="2" width="8.7109375" style="4" customWidth="1"/>
    <col min="3" max="3" width="64.42578125" style="2" customWidth="1"/>
    <col min="4" max="4" width="15.5703125" style="7" customWidth="1"/>
    <col min="5" max="5" width="14.7109375" style="7" hidden="1" customWidth="1"/>
    <col min="6" max="6" width="15.85546875" style="7" hidden="1" customWidth="1"/>
    <col min="7" max="16384" width="9.140625" style="2"/>
  </cols>
  <sheetData>
    <row r="1" spans="1:6" x14ac:dyDescent="0.2">
      <c r="A1" s="1"/>
      <c r="B1" s="190"/>
      <c r="C1" s="1"/>
      <c r="D1" s="191"/>
      <c r="E1" s="186"/>
      <c r="F1" s="188"/>
    </row>
    <row r="2" spans="1:6" x14ac:dyDescent="0.2">
      <c r="A2" s="1"/>
      <c r="B2" s="190"/>
      <c r="C2" s="1"/>
      <c r="D2" s="191"/>
      <c r="E2" s="186"/>
      <c r="F2" s="188"/>
    </row>
    <row r="3" spans="1:6" ht="13.5" thickBot="1" x14ac:dyDescent="0.25">
      <c r="A3" s="1"/>
      <c r="B3" s="190"/>
      <c r="C3" s="1"/>
      <c r="D3" s="191"/>
      <c r="E3" s="186"/>
      <c r="F3" s="188"/>
    </row>
    <row r="4" spans="1:6" ht="26.25" customHeight="1" thickBot="1" x14ac:dyDescent="0.25">
      <c r="A4" s="189"/>
      <c r="B4" s="196" t="s">
        <v>401</v>
      </c>
      <c r="C4" s="195" t="s">
        <v>400</v>
      </c>
      <c r="D4" s="197" t="s">
        <v>399</v>
      </c>
      <c r="E4" s="178" t="s">
        <v>335</v>
      </c>
      <c r="F4" s="179" t="s">
        <v>308</v>
      </c>
    </row>
    <row r="5" spans="1:6" ht="12.75" customHeight="1" x14ac:dyDescent="0.2">
      <c r="A5" s="1"/>
      <c r="B5" s="192" t="s">
        <v>3</v>
      </c>
      <c r="C5" s="193" t="s">
        <v>333</v>
      </c>
      <c r="D5" s="194">
        <v>675</v>
      </c>
      <c r="E5" s="100">
        <v>2792</v>
      </c>
      <c r="F5" s="22"/>
    </row>
    <row r="6" spans="1:6" ht="12.75" customHeight="1" x14ac:dyDescent="0.2">
      <c r="A6" s="1"/>
      <c r="B6" s="31" t="s">
        <v>3</v>
      </c>
      <c r="C6" s="5" t="s">
        <v>336</v>
      </c>
      <c r="D6" s="127">
        <v>166</v>
      </c>
      <c r="E6" s="100"/>
      <c r="F6" s="22"/>
    </row>
    <row r="7" spans="1:6" ht="12.75" customHeight="1" x14ac:dyDescent="0.2">
      <c r="A7" s="1"/>
      <c r="B7" s="79" t="s">
        <v>3</v>
      </c>
      <c r="C7" s="20" t="s">
        <v>16</v>
      </c>
      <c r="D7" s="128">
        <f>SUM(D5:D6)</f>
        <v>841</v>
      </c>
      <c r="E7" s="28">
        <f>SUM(E5:E5)</f>
        <v>2792</v>
      </c>
      <c r="F7" s="17">
        <f>SUM(F5:F5)</f>
        <v>0</v>
      </c>
    </row>
    <row r="8" spans="1:6" ht="12.75" customHeight="1" x14ac:dyDescent="0.2">
      <c r="A8" s="1"/>
      <c r="B8" s="131" t="s">
        <v>334</v>
      </c>
      <c r="C8" s="16" t="s">
        <v>333</v>
      </c>
      <c r="D8" s="127">
        <v>4000</v>
      </c>
      <c r="E8" s="19">
        <v>1100</v>
      </c>
      <c r="F8" s="93"/>
    </row>
    <row r="9" spans="1:6" ht="12.75" customHeight="1" x14ac:dyDescent="0.2">
      <c r="A9" s="1"/>
      <c r="B9" s="31" t="s">
        <v>334</v>
      </c>
      <c r="C9" s="5" t="s">
        <v>307</v>
      </c>
      <c r="D9" s="127">
        <v>880</v>
      </c>
      <c r="E9" s="100">
        <v>297</v>
      </c>
      <c r="F9" s="22"/>
    </row>
    <row r="10" spans="1:6" ht="12.75" customHeight="1" x14ac:dyDescent="0.2">
      <c r="A10" s="1"/>
      <c r="B10" s="79" t="s">
        <v>334</v>
      </c>
      <c r="C10" s="20" t="s">
        <v>16</v>
      </c>
      <c r="D10" s="128">
        <f>SUM(D8:D9)</f>
        <v>4880</v>
      </c>
      <c r="E10" s="28">
        <f>SUM(E8:E9)</f>
        <v>1397</v>
      </c>
      <c r="F10" s="17">
        <f>SUM(F9:F9)</f>
        <v>0</v>
      </c>
    </row>
    <row r="11" spans="1:6" ht="12.75" customHeight="1" x14ac:dyDescent="0.2">
      <c r="A11" s="1"/>
      <c r="B11" s="131" t="s">
        <v>5</v>
      </c>
      <c r="C11" s="16" t="s">
        <v>333</v>
      </c>
      <c r="D11" s="127">
        <v>111</v>
      </c>
      <c r="E11" s="28"/>
      <c r="F11" s="17"/>
    </row>
    <row r="12" spans="1:6" ht="12.75" customHeight="1" x14ac:dyDescent="0.2">
      <c r="A12" s="1"/>
      <c r="B12" s="31" t="s">
        <v>5</v>
      </c>
      <c r="C12" s="5" t="s">
        <v>307</v>
      </c>
      <c r="D12" s="127">
        <v>121</v>
      </c>
      <c r="E12" s="28"/>
      <c r="F12" s="17"/>
    </row>
    <row r="13" spans="1:6" ht="12.75" customHeight="1" thickBot="1" x14ac:dyDescent="0.25">
      <c r="A13" s="1"/>
      <c r="B13" s="79" t="s">
        <v>5</v>
      </c>
      <c r="C13" s="20" t="s">
        <v>16</v>
      </c>
      <c r="D13" s="128">
        <f>SUM(D11:D12)</f>
        <v>232</v>
      </c>
      <c r="E13" s="28"/>
      <c r="F13" s="17"/>
    </row>
    <row r="14" spans="1:6" ht="12.75" hidden="1" customHeight="1" x14ac:dyDescent="0.2">
      <c r="A14" s="1"/>
      <c r="B14" s="131" t="s">
        <v>6</v>
      </c>
      <c r="C14" s="5" t="s">
        <v>364</v>
      </c>
      <c r="D14" s="127"/>
      <c r="E14" s="19">
        <v>438</v>
      </c>
      <c r="F14" s="18"/>
    </row>
    <row r="15" spans="1:6" ht="12.75" hidden="1" customHeight="1" x14ac:dyDescent="0.2">
      <c r="A15" s="1"/>
      <c r="B15" s="131" t="s">
        <v>6</v>
      </c>
      <c r="C15" s="5" t="s">
        <v>365</v>
      </c>
      <c r="D15" s="127"/>
      <c r="E15" s="19"/>
      <c r="F15" s="18"/>
    </row>
    <row r="16" spans="1:6" ht="12.75" hidden="1" customHeight="1" x14ac:dyDescent="0.2">
      <c r="A16" s="1"/>
      <c r="B16" s="31" t="s">
        <v>6</v>
      </c>
      <c r="C16" s="5" t="s">
        <v>307</v>
      </c>
      <c r="D16" s="127"/>
      <c r="E16" s="100">
        <v>118</v>
      </c>
      <c r="F16" s="22"/>
    </row>
    <row r="17" spans="1:6" ht="12.75" hidden="1" customHeight="1" thickBot="1" x14ac:dyDescent="0.25">
      <c r="A17" s="1"/>
      <c r="B17" s="180" t="s">
        <v>6</v>
      </c>
      <c r="C17" s="181" t="s">
        <v>16</v>
      </c>
      <c r="D17" s="182">
        <f>SUM(D14:D16)</f>
        <v>0</v>
      </c>
      <c r="E17" s="28">
        <f>SUM(E14:E16)</f>
        <v>556</v>
      </c>
      <c r="F17" s="17">
        <f>SUM(F16:F16)</f>
        <v>0</v>
      </c>
    </row>
    <row r="18" spans="1:6" s="10" customFormat="1" ht="13.5" thickBot="1" x14ac:dyDescent="0.25">
      <c r="A18" s="13"/>
      <c r="B18" s="14" t="s">
        <v>9</v>
      </c>
      <c r="C18" s="170" t="s">
        <v>10</v>
      </c>
      <c r="D18" s="155">
        <f>D7+D10+D17+D13</f>
        <v>5953</v>
      </c>
      <c r="E18" s="101">
        <f>E10+E17+E7</f>
        <v>4745</v>
      </c>
      <c r="F18" s="15">
        <v>0</v>
      </c>
    </row>
    <row r="19" spans="1:6" s="10" customFormat="1" x14ac:dyDescent="0.2">
      <c r="A19" s="94"/>
      <c r="B19" s="132"/>
      <c r="C19" s="10" t="s">
        <v>11</v>
      </c>
      <c r="D19" s="156"/>
      <c r="E19" s="102"/>
      <c r="F19" s="12"/>
    </row>
    <row r="20" spans="1:6" s="5" customFormat="1" hidden="1" x14ac:dyDescent="0.2">
      <c r="A20" s="64"/>
      <c r="B20" s="62" t="s">
        <v>12</v>
      </c>
      <c r="C20" s="16" t="s">
        <v>13</v>
      </c>
      <c r="D20" s="157">
        <f t="shared" ref="D20:D43" si="0">SUM(E20:F20)</f>
        <v>0</v>
      </c>
      <c r="E20" s="103"/>
      <c r="F20" s="6"/>
    </row>
    <row r="21" spans="1:6" s="5" customFormat="1" hidden="1" x14ac:dyDescent="0.2">
      <c r="A21" s="64"/>
      <c r="B21" s="62" t="s">
        <v>14</v>
      </c>
      <c r="C21" s="16" t="s">
        <v>13</v>
      </c>
      <c r="D21" s="157">
        <f t="shared" si="0"/>
        <v>0</v>
      </c>
      <c r="E21" s="103"/>
      <c r="F21" s="6"/>
    </row>
    <row r="22" spans="1:6" s="5" customFormat="1" hidden="1" x14ac:dyDescent="0.2">
      <c r="A22" s="64"/>
      <c r="B22" s="62" t="s">
        <v>15</v>
      </c>
      <c r="C22" s="16" t="s">
        <v>13</v>
      </c>
      <c r="D22" s="157">
        <f t="shared" si="0"/>
        <v>0</v>
      </c>
      <c r="E22" s="103"/>
      <c r="F22" s="6"/>
    </row>
    <row r="23" spans="1:6" s="10" customFormat="1" hidden="1" x14ac:dyDescent="0.2">
      <c r="A23" s="94"/>
      <c r="B23" s="132"/>
      <c r="C23" s="10" t="s">
        <v>16</v>
      </c>
      <c r="D23" s="156">
        <f t="shared" si="0"/>
        <v>0</v>
      </c>
      <c r="E23" s="102">
        <f>SUM(E19:E22)</f>
        <v>0</v>
      </c>
      <c r="F23" s="12">
        <f>SUM(F19:F22)</f>
        <v>0</v>
      </c>
    </row>
    <row r="24" spans="1:6" x14ac:dyDescent="0.2">
      <c r="A24" s="56"/>
      <c r="B24" s="31" t="s">
        <v>17</v>
      </c>
      <c r="C24" s="16" t="s">
        <v>403</v>
      </c>
      <c r="D24" s="127">
        <v>52952</v>
      </c>
      <c r="E24" s="104">
        <v>27646</v>
      </c>
      <c r="F24" s="18"/>
    </row>
    <row r="25" spans="1:6" hidden="1" x14ac:dyDescent="0.2">
      <c r="A25" s="56"/>
      <c r="B25" s="31" t="s">
        <v>17</v>
      </c>
      <c r="C25" s="16" t="s">
        <v>366</v>
      </c>
      <c r="D25" s="127"/>
      <c r="E25" s="104"/>
      <c r="F25" s="18"/>
    </row>
    <row r="26" spans="1:6" hidden="1" x14ac:dyDescent="0.2">
      <c r="A26" s="56"/>
      <c r="B26" s="31" t="s">
        <v>17</v>
      </c>
      <c r="C26" s="16" t="s">
        <v>367</v>
      </c>
      <c r="D26" s="127"/>
      <c r="E26" s="104"/>
      <c r="F26" s="18"/>
    </row>
    <row r="27" spans="1:6" x14ac:dyDescent="0.2">
      <c r="A27" s="56"/>
      <c r="B27" s="79" t="s">
        <v>17</v>
      </c>
      <c r="C27" s="20" t="s">
        <v>16</v>
      </c>
      <c r="D27" s="128">
        <f>SUM(D24:D26)</f>
        <v>52952</v>
      </c>
      <c r="E27" s="28">
        <f>SUM(E24:E24)</f>
        <v>27646</v>
      </c>
      <c r="F27" s="17">
        <f>SUM(F24:F24)</f>
        <v>0</v>
      </c>
    </row>
    <row r="28" spans="1:6" hidden="1" x14ac:dyDescent="0.2">
      <c r="A28" s="56"/>
      <c r="B28" s="131" t="s">
        <v>21</v>
      </c>
      <c r="C28" s="16" t="s">
        <v>22</v>
      </c>
      <c r="D28" s="127">
        <f t="shared" si="0"/>
        <v>0</v>
      </c>
      <c r="E28" s="19"/>
      <c r="F28" s="17"/>
    </row>
    <row r="29" spans="1:6" hidden="1" x14ac:dyDescent="0.2">
      <c r="A29" s="56"/>
      <c r="B29" s="79" t="s">
        <v>21</v>
      </c>
      <c r="C29" s="20" t="s">
        <v>16</v>
      </c>
      <c r="D29" s="128">
        <f t="shared" si="0"/>
        <v>0</v>
      </c>
      <c r="E29" s="28">
        <f>SUM(E28)</f>
        <v>0</v>
      </c>
      <c r="F29" s="17">
        <f>SUM(F28)</f>
        <v>0</v>
      </c>
    </row>
    <row r="30" spans="1:6" hidden="1" x14ac:dyDescent="0.2">
      <c r="A30" s="56"/>
      <c r="B30" s="31" t="s">
        <v>23</v>
      </c>
      <c r="C30" s="21" t="s">
        <v>24</v>
      </c>
      <c r="D30" s="127">
        <f t="shared" si="0"/>
        <v>0</v>
      </c>
      <c r="E30" s="100"/>
      <c r="F30" s="22"/>
    </row>
    <row r="31" spans="1:6" hidden="1" x14ac:dyDescent="0.2">
      <c r="A31" s="56"/>
      <c r="B31" s="31" t="s">
        <v>23</v>
      </c>
      <c r="C31" s="21" t="s">
        <v>13</v>
      </c>
      <c r="D31" s="127">
        <f t="shared" si="0"/>
        <v>0</v>
      </c>
      <c r="E31" s="100"/>
      <c r="F31" s="22"/>
    </row>
    <row r="32" spans="1:6" hidden="1" x14ac:dyDescent="0.2">
      <c r="A32" s="56"/>
      <c r="B32" s="31" t="s">
        <v>23</v>
      </c>
      <c r="C32" s="16" t="s">
        <v>19</v>
      </c>
      <c r="D32" s="127">
        <f t="shared" si="0"/>
        <v>0</v>
      </c>
      <c r="E32" s="100"/>
      <c r="F32" s="22"/>
    </row>
    <row r="33" spans="1:6" hidden="1" x14ac:dyDescent="0.2">
      <c r="A33" s="56"/>
      <c r="B33" s="79" t="s">
        <v>23</v>
      </c>
      <c r="C33" s="23" t="s">
        <v>16</v>
      </c>
      <c r="D33" s="128">
        <f t="shared" si="0"/>
        <v>0</v>
      </c>
      <c r="E33" s="28">
        <f>SUM(E30:E32)</f>
        <v>0</v>
      </c>
      <c r="F33" s="17">
        <f>SUM(F30:F32)</f>
        <v>0</v>
      </c>
    </row>
    <row r="34" spans="1:6" hidden="1" x14ac:dyDescent="0.2">
      <c r="A34" s="56"/>
      <c r="B34" s="131" t="s">
        <v>25</v>
      </c>
      <c r="C34" s="24" t="s">
        <v>26</v>
      </c>
      <c r="D34" s="127">
        <f t="shared" si="0"/>
        <v>0</v>
      </c>
      <c r="E34" s="19"/>
      <c r="F34" s="18"/>
    </row>
    <row r="35" spans="1:6" hidden="1" x14ac:dyDescent="0.2">
      <c r="A35" s="56"/>
      <c r="B35" s="79" t="s">
        <v>25</v>
      </c>
      <c r="C35" s="23" t="s">
        <v>16</v>
      </c>
      <c r="D35" s="128">
        <f t="shared" si="0"/>
        <v>0</v>
      </c>
      <c r="E35" s="28">
        <f>SUM(E34)</f>
        <v>0</v>
      </c>
      <c r="F35" s="17">
        <f>SUM(F34)</f>
        <v>0</v>
      </c>
    </row>
    <row r="36" spans="1:6" hidden="1" x14ac:dyDescent="0.2">
      <c r="A36" s="56"/>
      <c r="B36" s="131" t="s">
        <v>27</v>
      </c>
      <c r="C36" s="24" t="s">
        <v>28</v>
      </c>
      <c r="D36" s="127">
        <f t="shared" si="0"/>
        <v>0</v>
      </c>
      <c r="E36" s="19"/>
      <c r="F36" s="17"/>
    </row>
    <row r="37" spans="1:6" hidden="1" x14ac:dyDescent="0.2">
      <c r="A37" s="56"/>
      <c r="B37" s="79" t="s">
        <v>27</v>
      </c>
      <c r="C37" s="23" t="s">
        <v>16</v>
      </c>
      <c r="D37" s="128">
        <f t="shared" si="0"/>
        <v>0</v>
      </c>
      <c r="E37" s="28">
        <f>SUM(E36)</f>
        <v>0</v>
      </c>
      <c r="F37" s="17">
        <f>SUM(F36)</f>
        <v>0</v>
      </c>
    </row>
    <row r="38" spans="1:6" s="5" customFormat="1" hidden="1" x14ac:dyDescent="0.2">
      <c r="A38" s="64"/>
      <c r="B38" s="131" t="s">
        <v>30</v>
      </c>
      <c r="C38" s="16" t="s">
        <v>31</v>
      </c>
      <c r="D38" s="127">
        <f t="shared" si="0"/>
        <v>0</v>
      </c>
      <c r="E38" s="105"/>
      <c r="F38" s="18"/>
    </row>
    <row r="39" spans="1:6" s="8" customFormat="1" hidden="1" x14ac:dyDescent="0.2">
      <c r="A39" s="95"/>
      <c r="B39" s="133" t="s">
        <v>30</v>
      </c>
      <c r="C39" s="25" t="s">
        <v>16</v>
      </c>
      <c r="D39" s="128">
        <f t="shared" si="0"/>
        <v>0</v>
      </c>
      <c r="E39" s="106">
        <f>SUM(E38)</f>
        <v>0</v>
      </c>
      <c r="F39" s="26">
        <f>SUM(F38)</f>
        <v>0</v>
      </c>
    </row>
    <row r="40" spans="1:6" s="5" customFormat="1" hidden="1" x14ac:dyDescent="0.2">
      <c r="A40" s="64"/>
      <c r="B40" s="131" t="s">
        <v>32</v>
      </c>
      <c r="C40" s="16" t="s">
        <v>33</v>
      </c>
      <c r="D40" s="127">
        <f t="shared" si="0"/>
        <v>0</v>
      </c>
      <c r="E40" s="105"/>
      <c r="F40" s="18"/>
    </row>
    <row r="41" spans="1:6" s="8" customFormat="1" hidden="1" x14ac:dyDescent="0.2">
      <c r="A41" s="95"/>
      <c r="B41" s="133" t="s">
        <v>32</v>
      </c>
      <c r="C41" s="25" t="s">
        <v>16</v>
      </c>
      <c r="D41" s="128">
        <f t="shared" si="0"/>
        <v>0</v>
      </c>
      <c r="E41" s="106">
        <f>SUM(E40)</f>
        <v>0</v>
      </c>
      <c r="F41" s="26">
        <f>SUM(F40)</f>
        <v>0</v>
      </c>
    </row>
    <row r="42" spans="1:6" s="5" customFormat="1" hidden="1" x14ac:dyDescent="0.2">
      <c r="A42" s="64"/>
      <c r="B42" s="131" t="s">
        <v>34</v>
      </c>
      <c r="C42" s="16" t="s">
        <v>35</v>
      </c>
      <c r="D42" s="127">
        <f t="shared" si="0"/>
        <v>0</v>
      </c>
      <c r="E42" s="105">
        <v>0</v>
      </c>
      <c r="F42" s="18"/>
    </row>
    <row r="43" spans="1:6" s="8" customFormat="1" hidden="1" x14ac:dyDescent="0.2">
      <c r="A43" s="95"/>
      <c r="B43" s="133" t="s">
        <v>34</v>
      </c>
      <c r="C43" s="25" t="s">
        <v>16</v>
      </c>
      <c r="D43" s="128">
        <f t="shared" si="0"/>
        <v>0</v>
      </c>
      <c r="E43" s="106">
        <f>SUM(E42)</f>
        <v>0</v>
      </c>
      <c r="F43" s="26">
        <f>SUM(F42)</f>
        <v>0</v>
      </c>
    </row>
    <row r="44" spans="1:6" s="8" customFormat="1" x14ac:dyDescent="0.2">
      <c r="A44" s="95"/>
      <c r="B44" s="31" t="s">
        <v>368</v>
      </c>
      <c r="C44" s="16" t="s">
        <v>369</v>
      </c>
      <c r="D44" s="127">
        <v>885</v>
      </c>
      <c r="E44" s="104">
        <v>36500</v>
      </c>
      <c r="F44" s="18"/>
    </row>
    <row r="45" spans="1:6" x14ac:dyDescent="0.2">
      <c r="A45" s="56"/>
      <c r="B45" s="79"/>
      <c r="C45" s="20" t="s">
        <v>16</v>
      </c>
      <c r="D45" s="128">
        <f>SUM(D44)</f>
        <v>885</v>
      </c>
      <c r="E45" s="28">
        <f>SUM(E44:E44)</f>
        <v>36500</v>
      </c>
      <c r="F45" s="17">
        <f>SUM(F44:F44)</f>
        <v>0</v>
      </c>
    </row>
    <row r="46" spans="1:6" x14ac:dyDescent="0.2">
      <c r="A46" s="56"/>
      <c r="B46" s="31" t="s">
        <v>3</v>
      </c>
      <c r="C46" s="21" t="s">
        <v>338</v>
      </c>
      <c r="D46" s="127">
        <v>324</v>
      </c>
      <c r="E46" s="104">
        <v>83</v>
      </c>
      <c r="F46" s="22"/>
    </row>
    <row r="47" spans="1:6" x14ac:dyDescent="0.2">
      <c r="A47" s="56"/>
      <c r="B47" s="31" t="s">
        <v>339</v>
      </c>
      <c r="C47" s="21" t="s">
        <v>338</v>
      </c>
      <c r="D47" s="127">
        <v>31</v>
      </c>
      <c r="E47" s="104"/>
      <c r="F47" s="22"/>
    </row>
    <row r="48" spans="1:6" s="5" customFormat="1" x14ac:dyDescent="0.2">
      <c r="A48" s="64"/>
      <c r="B48" s="131" t="s">
        <v>371</v>
      </c>
      <c r="C48" s="21" t="s">
        <v>338</v>
      </c>
      <c r="D48" s="127">
        <v>405</v>
      </c>
      <c r="E48" s="105"/>
      <c r="F48" s="18"/>
    </row>
    <row r="49" spans="1:6" x14ac:dyDescent="0.2">
      <c r="A49" s="56"/>
      <c r="B49" s="79"/>
      <c r="C49" s="20" t="s">
        <v>16</v>
      </c>
      <c r="D49" s="128">
        <f>SUM(D46:D48)</f>
        <v>760</v>
      </c>
      <c r="E49" s="28">
        <f>SUM(E46:E46)</f>
        <v>83</v>
      </c>
      <c r="F49" s="17">
        <f>SUM(F45:F48)</f>
        <v>0</v>
      </c>
    </row>
    <row r="50" spans="1:6" s="5" customFormat="1" x14ac:dyDescent="0.2">
      <c r="A50" s="64"/>
      <c r="B50" s="131" t="s">
        <v>4</v>
      </c>
      <c r="C50" s="16" t="s">
        <v>37</v>
      </c>
      <c r="D50" s="127">
        <v>38690</v>
      </c>
      <c r="E50" s="19">
        <v>445</v>
      </c>
      <c r="F50" s="18"/>
    </row>
    <row r="51" spans="1:6" x14ac:dyDescent="0.2">
      <c r="A51" s="56"/>
      <c r="B51" s="79" t="s">
        <v>4</v>
      </c>
      <c r="C51" s="20" t="s">
        <v>16</v>
      </c>
      <c r="D51" s="128">
        <f>SUM(D50)</f>
        <v>38690</v>
      </c>
      <c r="E51" s="28">
        <f>SUM(E50)</f>
        <v>445</v>
      </c>
      <c r="F51" s="17">
        <f>SUM(F50)</f>
        <v>0</v>
      </c>
    </row>
    <row r="52" spans="1:6" hidden="1" x14ac:dyDescent="0.2">
      <c r="A52" s="56"/>
      <c r="B52" s="79" t="s">
        <v>39</v>
      </c>
      <c r="C52" s="20" t="s">
        <v>16</v>
      </c>
      <c r="D52" s="128">
        <f>SUM(E52:F52)</f>
        <v>0</v>
      </c>
      <c r="E52" s="28">
        <v>0</v>
      </c>
      <c r="F52" s="17">
        <v>0</v>
      </c>
    </row>
    <row r="53" spans="1:6" x14ac:dyDescent="0.2">
      <c r="A53" s="56"/>
      <c r="B53" s="131" t="s">
        <v>38</v>
      </c>
      <c r="C53" s="16" t="s">
        <v>404</v>
      </c>
      <c r="D53" s="127">
        <v>4844</v>
      </c>
      <c r="E53" s="28"/>
      <c r="F53" s="17"/>
    </row>
    <row r="54" spans="1:6" x14ac:dyDescent="0.2">
      <c r="A54" s="56"/>
      <c r="B54" s="131" t="s">
        <v>38</v>
      </c>
      <c r="C54" s="16" t="s">
        <v>337</v>
      </c>
      <c r="D54" s="127">
        <v>1770</v>
      </c>
      <c r="E54" s="28"/>
      <c r="F54" s="17"/>
    </row>
    <row r="55" spans="1:6" s="5" customFormat="1" x14ac:dyDescent="0.2">
      <c r="A55" s="64"/>
      <c r="B55" s="131" t="s">
        <v>38</v>
      </c>
      <c r="C55" s="16" t="s">
        <v>18</v>
      </c>
      <c r="D55" s="127">
        <v>23492</v>
      </c>
      <c r="E55" s="19">
        <v>14053</v>
      </c>
      <c r="F55" s="18"/>
    </row>
    <row r="56" spans="1:6" x14ac:dyDescent="0.2">
      <c r="A56" s="56"/>
      <c r="B56" s="79" t="s">
        <v>38</v>
      </c>
      <c r="C56" s="20" t="s">
        <v>16</v>
      </c>
      <c r="D56" s="128">
        <f>SUM(D53:D55)</f>
        <v>30106</v>
      </c>
      <c r="E56" s="28">
        <f>SUM(E55)</f>
        <v>14053</v>
      </c>
      <c r="F56" s="17">
        <f>SUM(F55)</f>
        <v>0</v>
      </c>
    </row>
    <row r="57" spans="1:6" x14ac:dyDescent="0.2">
      <c r="A57" s="56"/>
      <c r="B57" s="131" t="s">
        <v>334</v>
      </c>
      <c r="C57" s="16" t="s">
        <v>18</v>
      </c>
      <c r="D57" s="127">
        <v>917</v>
      </c>
      <c r="E57" s="19">
        <v>1293</v>
      </c>
      <c r="F57" s="18"/>
    </row>
    <row r="58" spans="1:6" x14ac:dyDescent="0.2">
      <c r="A58" s="56"/>
      <c r="B58" s="79" t="s">
        <v>334</v>
      </c>
      <c r="C58" s="20" t="s">
        <v>16</v>
      </c>
      <c r="D58" s="128">
        <f>SUM(D57)</f>
        <v>917</v>
      </c>
      <c r="E58" s="28">
        <f>SUM(E57)</f>
        <v>1293</v>
      </c>
      <c r="F58" s="17">
        <f>SUM(F57)</f>
        <v>0</v>
      </c>
    </row>
    <row r="59" spans="1:6" x14ac:dyDescent="0.2">
      <c r="A59" s="56"/>
      <c r="B59" s="31" t="s">
        <v>5</v>
      </c>
      <c r="C59" s="21" t="s">
        <v>405</v>
      </c>
      <c r="D59" s="127">
        <v>66040</v>
      </c>
      <c r="E59" s="100">
        <v>27883</v>
      </c>
      <c r="F59" s="18"/>
    </row>
    <row r="60" spans="1:6" x14ac:dyDescent="0.2">
      <c r="A60" s="56"/>
      <c r="B60" s="31" t="s">
        <v>5</v>
      </c>
      <c r="C60" s="21" t="s">
        <v>406</v>
      </c>
      <c r="D60" s="127">
        <f>2986+298</f>
        <v>3284</v>
      </c>
      <c r="E60" s="100"/>
      <c r="F60" s="18"/>
    </row>
    <row r="61" spans="1:6" x14ac:dyDescent="0.2">
      <c r="A61" s="56"/>
      <c r="B61" s="79" t="s">
        <v>5</v>
      </c>
      <c r="C61" s="20" t="s">
        <v>16</v>
      </c>
      <c r="D61" s="128">
        <f>SUM(D59:D60)</f>
        <v>69324</v>
      </c>
      <c r="E61" s="28">
        <f>SUM(E59:E59)</f>
        <v>27883</v>
      </c>
      <c r="F61" s="17">
        <f>SUM(F59:F59)</f>
        <v>0</v>
      </c>
    </row>
    <row r="62" spans="1:6" hidden="1" x14ac:dyDescent="0.2">
      <c r="A62" s="56"/>
      <c r="B62" s="31" t="s">
        <v>40</v>
      </c>
      <c r="C62" s="21" t="s">
        <v>41</v>
      </c>
      <c r="D62" s="127">
        <f t="shared" ref="D62:D69" si="1">SUM(E62:F62)</f>
        <v>0</v>
      </c>
      <c r="E62" s="100"/>
      <c r="F62" s="22"/>
    </row>
    <row r="63" spans="1:6" hidden="1" x14ac:dyDescent="0.2">
      <c r="A63" s="56"/>
      <c r="B63" s="31" t="s">
        <v>40</v>
      </c>
      <c r="C63" s="21" t="s">
        <v>42</v>
      </c>
      <c r="D63" s="127">
        <f t="shared" si="1"/>
        <v>0</v>
      </c>
      <c r="E63" s="100"/>
      <c r="F63" s="22"/>
    </row>
    <row r="64" spans="1:6" hidden="1" x14ac:dyDescent="0.2">
      <c r="A64" s="56"/>
      <c r="B64" s="31" t="s">
        <v>40</v>
      </c>
      <c r="C64" s="21" t="s">
        <v>43</v>
      </c>
      <c r="D64" s="127">
        <f t="shared" si="1"/>
        <v>0</v>
      </c>
      <c r="E64" s="100"/>
      <c r="F64" s="22"/>
    </row>
    <row r="65" spans="1:6" hidden="1" x14ac:dyDescent="0.2">
      <c r="A65" s="56"/>
      <c r="B65" s="31" t="s">
        <v>40</v>
      </c>
      <c r="C65" s="21" t="s">
        <v>18</v>
      </c>
      <c r="D65" s="127">
        <f t="shared" si="1"/>
        <v>0</v>
      </c>
      <c r="E65" s="100"/>
      <c r="F65" s="22"/>
    </row>
    <row r="66" spans="1:6" hidden="1" x14ac:dyDescent="0.2">
      <c r="A66" s="56"/>
      <c r="B66" s="31" t="s">
        <v>40</v>
      </c>
      <c r="C66" s="16" t="s">
        <v>19</v>
      </c>
      <c r="D66" s="127">
        <f t="shared" si="1"/>
        <v>0</v>
      </c>
      <c r="E66" s="104"/>
      <c r="F66" s="22"/>
    </row>
    <row r="67" spans="1:6" hidden="1" x14ac:dyDescent="0.2">
      <c r="A67" s="56"/>
      <c r="B67" s="79" t="s">
        <v>40</v>
      </c>
      <c r="C67" s="20" t="s">
        <v>16</v>
      </c>
      <c r="D67" s="128">
        <f t="shared" si="1"/>
        <v>0</v>
      </c>
      <c r="E67" s="28">
        <f>SUM(E62:E66)</f>
        <v>0</v>
      </c>
      <c r="F67" s="17">
        <f>SUM(F62:F66)</f>
        <v>0</v>
      </c>
    </row>
    <row r="68" spans="1:6" x14ac:dyDescent="0.2">
      <c r="A68" s="56"/>
      <c r="B68" s="131" t="s">
        <v>6</v>
      </c>
      <c r="C68" s="16" t="s">
        <v>354</v>
      </c>
      <c r="D68" s="127">
        <f>4312+249</f>
        <v>4561</v>
      </c>
      <c r="E68" s="19">
        <v>2500</v>
      </c>
      <c r="F68" s="17"/>
    </row>
    <row r="69" spans="1:6" hidden="1" x14ac:dyDescent="0.2">
      <c r="A69" s="56"/>
      <c r="B69" s="79"/>
      <c r="C69" s="151" t="s">
        <v>44</v>
      </c>
      <c r="D69" s="127">
        <f t="shared" si="1"/>
        <v>0</v>
      </c>
      <c r="E69" s="19"/>
      <c r="F69" s="17"/>
    </row>
    <row r="70" spans="1:6" hidden="1" x14ac:dyDescent="0.2">
      <c r="A70" s="56"/>
      <c r="B70" s="79"/>
      <c r="C70" s="151"/>
      <c r="D70" s="127"/>
      <c r="E70" s="19"/>
      <c r="F70" s="17"/>
    </row>
    <row r="71" spans="1:6" hidden="1" x14ac:dyDescent="0.2">
      <c r="A71" s="56"/>
      <c r="B71" s="31" t="s">
        <v>6</v>
      </c>
      <c r="C71" s="151" t="s">
        <v>13</v>
      </c>
      <c r="D71" s="127">
        <f>SUM(E71:F71)</f>
        <v>0</v>
      </c>
      <c r="E71" s="104"/>
      <c r="F71" s="22"/>
    </row>
    <row r="72" spans="1:6" x14ac:dyDescent="0.2">
      <c r="A72" s="56"/>
      <c r="B72" s="79" t="s">
        <v>6</v>
      </c>
      <c r="C72" s="20" t="s">
        <v>16</v>
      </c>
      <c r="D72" s="128">
        <f>SUM(D68)</f>
        <v>4561</v>
      </c>
      <c r="E72" s="28">
        <f>SUM(E68:E71)</f>
        <v>2500</v>
      </c>
      <c r="F72" s="17">
        <f>SUM(F71:F71)</f>
        <v>0</v>
      </c>
    </row>
    <row r="73" spans="1:6" x14ac:dyDescent="0.2">
      <c r="A73" s="56"/>
      <c r="B73" s="131" t="s">
        <v>7</v>
      </c>
      <c r="C73" s="16" t="s">
        <v>407</v>
      </c>
      <c r="D73" s="127">
        <v>1055</v>
      </c>
      <c r="E73" s="28"/>
      <c r="F73" s="17"/>
    </row>
    <row r="74" spans="1:6" s="5" customFormat="1" x14ac:dyDescent="0.2">
      <c r="A74" s="64"/>
      <c r="B74" s="131" t="s">
        <v>7</v>
      </c>
      <c r="C74" s="16" t="s">
        <v>337</v>
      </c>
      <c r="D74" s="127">
        <v>1270</v>
      </c>
      <c r="E74" s="19">
        <f>1620+4514+3581</f>
        <v>9715</v>
      </c>
      <c r="F74" s="18"/>
    </row>
    <row r="75" spans="1:6" s="5" customFormat="1" x14ac:dyDescent="0.2">
      <c r="A75" s="64"/>
      <c r="B75" s="79" t="s">
        <v>7</v>
      </c>
      <c r="C75" s="20" t="s">
        <v>16</v>
      </c>
      <c r="D75" s="129">
        <f>SUM(D73:D74)</f>
        <v>2325</v>
      </c>
      <c r="E75" s="88">
        <f>SUM(E74)</f>
        <v>9715</v>
      </c>
      <c r="F75" s="33">
        <f>SUM(F74)</f>
        <v>0</v>
      </c>
    </row>
    <row r="76" spans="1:6" s="5" customFormat="1" hidden="1" x14ac:dyDescent="0.2">
      <c r="A76" s="64"/>
      <c r="B76" s="131" t="s">
        <v>7</v>
      </c>
      <c r="C76" s="16" t="s">
        <v>47</v>
      </c>
      <c r="D76" s="127">
        <f t="shared" ref="D76:D86" si="2">SUM(E76:F76)</f>
        <v>0</v>
      </c>
      <c r="E76" s="19"/>
      <c r="F76" s="18"/>
    </row>
    <row r="77" spans="1:6" s="5" customFormat="1" hidden="1" x14ac:dyDescent="0.2">
      <c r="A77" s="64"/>
      <c r="B77" s="131" t="s">
        <v>7</v>
      </c>
      <c r="C77" s="16" t="s">
        <v>340</v>
      </c>
      <c r="D77" s="127">
        <v>0</v>
      </c>
      <c r="E77" s="19">
        <v>1500</v>
      </c>
      <c r="F77" s="18"/>
    </row>
    <row r="78" spans="1:6" s="5" customFormat="1" hidden="1" x14ac:dyDescent="0.2">
      <c r="A78" s="64"/>
      <c r="B78" s="131" t="s">
        <v>7</v>
      </c>
      <c r="C78" s="16" t="s">
        <v>341</v>
      </c>
      <c r="D78" s="127">
        <v>0</v>
      </c>
      <c r="E78" s="19">
        <v>8312</v>
      </c>
      <c r="F78" s="18"/>
    </row>
    <row r="79" spans="1:6" hidden="1" x14ac:dyDescent="0.2">
      <c r="A79" s="56"/>
      <c r="B79" s="79" t="s">
        <v>7</v>
      </c>
      <c r="C79" s="20" t="s">
        <v>16</v>
      </c>
      <c r="D79" s="128">
        <v>0</v>
      </c>
      <c r="E79" s="28">
        <f>SUM(E77:E78)</f>
        <v>9812</v>
      </c>
      <c r="F79" s="17">
        <f>SUM(F74:F77)</f>
        <v>0</v>
      </c>
    </row>
    <row r="80" spans="1:6" hidden="1" x14ac:dyDescent="0.2">
      <c r="A80" s="56"/>
      <c r="B80" s="31">
        <v>101</v>
      </c>
      <c r="C80" s="21" t="s">
        <v>48</v>
      </c>
      <c r="D80" s="127">
        <f t="shared" si="2"/>
        <v>0</v>
      </c>
      <c r="E80" s="104"/>
      <c r="F80" s="22"/>
    </row>
    <row r="81" spans="1:6" hidden="1" x14ac:dyDescent="0.2">
      <c r="A81" s="56"/>
      <c r="B81" s="31" t="s">
        <v>49</v>
      </c>
      <c r="C81" s="21" t="s">
        <v>50</v>
      </c>
      <c r="D81" s="127">
        <f t="shared" si="2"/>
        <v>0</v>
      </c>
      <c r="E81" s="104"/>
      <c r="F81" s="22"/>
    </row>
    <row r="82" spans="1:6" hidden="1" x14ac:dyDescent="0.2">
      <c r="A82" s="56"/>
      <c r="B82" s="31" t="s">
        <v>49</v>
      </c>
      <c r="C82" s="21" t="s">
        <v>51</v>
      </c>
      <c r="D82" s="127">
        <f t="shared" si="2"/>
        <v>0</v>
      </c>
      <c r="E82" s="104"/>
      <c r="F82" s="22"/>
    </row>
    <row r="83" spans="1:6" hidden="1" x14ac:dyDescent="0.2">
      <c r="A83" s="56"/>
      <c r="B83" s="31">
        <v>101</v>
      </c>
      <c r="C83" s="21" t="s">
        <v>52</v>
      </c>
      <c r="D83" s="127">
        <f t="shared" si="2"/>
        <v>0</v>
      </c>
      <c r="E83" s="104"/>
      <c r="F83" s="22"/>
    </row>
    <row r="84" spans="1:6" hidden="1" x14ac:dyDescent="0.2">
      <c r="A84" s="56"/>
      <c r="B84" s="31"/>
      <c r="C84" s="171" t="s">
        <v>53</v>
      </c>
      <c r="D84" s="127">
        <f t="shared" si="2"/>
        <v>0</v>
      </c>
      <c r="E84" s="104"/>
      <c r="F84" s="22"/>
    </row>
    <row r="85" spans="1:6" hidden="1" x14ac:dyDescent="0.2">
      <c r="A85" s="56"/>
      <c r="B85" s="31" t="s">
        <v>49</v>
      </c>
      <c r="C85" s="21" t="s">
        <v>54</v>
      </c>
      <c r="D85" s="127">
        <f t="shared" si="2"/>
        <v>0</v>
      </c>
      <c r="E85" s="104"/>
      <c r="F85" s="22"/>
    </row>
    <row r="86" spans="1:6" hidden="1" x14ac:dyDescent="0.2">
      <c r="A86" s="56"/>
      <c r="B86" s="31">
        <v>101</v>
      </c>
      <c r="C86" s="21" t="s">
        <v>55</v>
      </c>
      <c r="D86" s="127">
        <f t="shared" si="2"/>
        <v>0</v>
      </c>
      <c r="E86" s="104"/>
      <c r="F86" s="22"/>
    </row>
    <row r="87" spans="1:6" hidden="1" x14ac:dyDescent="0.2">
      <c r="A87" s="56"/>
      <c r="B87" s="31" t="s">
        <v>49</v>
      </c>
      <c r="C87" s="21" t="s">
        <v>56</v>
      </c>
      <c r="D87" s="127"/>
      <c r="E87" s="104"/>
      <c r="F87" s="29"/>
    </row>
    <row r="88" spans="1:6" hidden="1" x14ac:dyDescent="0.2">
      <c r="A88" s="56"/>
      <c r="B88" s="31"/>
      <c r="C88" s="21" t="s">
        <v>56</v>
      </c>
      <c r="D88" s="127">
        <f t="shared" ref="D88:D148" si="3">SUM(E88:F88)</f>
        <v>0</v>
      </c>
      <c r="E88" s="104"/>
      <c r="F88" s="30"/>
    </row>
    <row r="89" spans="1:6" hidden="1" x14ac:dyDescent="0.2">
      <c r="A89" s="56"/>
      <c r="B89" s="31">
        <v>101</v>
      </c>
      <c r="C89" s="21" t="s">
        <v>57</v>
      </c>
      <c r="D89" s="127">
        <f t="shared" si="3"/>
        <v>0</v>
      </c>
      <c r="E89" s="100"/>
      <c r="F89" s="22"/>
    </row>
    <row r="90" spans="1:6" hidden="1" x14ac:dyDescent="0.2">
      <c r="A90" s="56"/>
      <c r="B90" s="31">
        <v>101</v>
      </c>
      <c r="C90" s="21" t="s">
        <v>58</v>
      </c>
      <c r="D90" s="127">
        <f t="shared" si="3"/>
        <v>0</v>
      </c>
      <c r="E90" s="104"/>
      <c r="F90" s="22"/>
    </row>
    <row r="91" spans="1:6" hidden="1" x14ac:dyDescent="0.2">
      <c r="A91" s="56"/>
      <c r="B91" s="31">
        <v>101</v>
      </c>
      <c r="C91" s="21" t="s">
        <v>59</v>
      </c>
      <c r="D91" s="127">
        <f t="shared" si="3"/>
        <v>0</v>
      </c>
      <c r="E91" s="104"/>
      <c r="F91" s="22"/>
    </row>
    <row r="92" spans="1:6" hidden="1" x14ac:dyDescent="0.2">
      <c r="A92" s="56"/>
      <c r="B92" s="31" t="s">
        <v>49</v>
      </c>
      <c r="C92" s="21" t="s">
        <v>60</v>
      </c>
      <c r="D92" s="127">
        <f t="shared" si="3"/>
        <v>0</v>
      </c>
      <c r="E92" s="104"/>
      <c r="F92" s="22"/>
    </row>
    <row r="93" spans="1:6" hidden="1" x14ac:dyDescent="0.2">
      <c r="A93" s="56"/>
      <c r="B93" s="31">
        <v>101</v>
      </c>
      <c r="C93" s="21" t="s">
        <v>45</v>
      </c>
      <c r="D93" s="127">
        <f t="shared" si="3"/>
        <v>0</v>
      </c>
      <c r="E93" s="104"/>
      <c r="F93" s="22"/>
    </row>
    <row r="94" spans="1:6" hidden="1" x14ac:dyDescent="0.2">
      <c r="A94" s="56"/>
      <c r="B94" s="31" t="s">
        <v>49</v>
      </c>
      <c r="C94" s="21" t="s">
        <v>61</v>
      </c>
      <c r="D94" s="127">
        <f t="shared" si="3"/>
        <v>0</v>
      </c>
      <c r="E94" s="104"/>
      <c r="F94" s="22"/>
    </row>
    <row r="95" spans="1:6" hidden="1" x14ac:dyDescent="0.2">
      <c r="A95" s="56"/>
      <c r="B95" s="31" t="s">
        <v>49</v>
      </c>
      <c r="C95" s="21" t="s">
        <v>62</v>
      </c>
      <c r="D95" s="127">
        <f t="shared" si="3"/>
        <v>0</v>
      </c>
      <c r="E95" s="104"/>
      <c r="F95" s="22"/>
    </row>
    <row r="96" spans="1:6" hidden="1" x14ac:dyDescent="0.2">
      <c r="A96" s="56"/>
      <c r="B96" s="31" t="s">
        <v>49</v>
      </c>
      <c r="C96" s="21" t="s">
        <v>63</v>
      </c>
      <c r="D96" s="127">
        <f t="shared" si="3"/>
        <v>0</v>
      </c>
      <c r="E96" s="104"/>
      <c r="F96" s="22"/>
    </row>
    <row r="97" spans="1:6" hidden="1" x14ac:dyDescent="0.2">
      <c r="A97" s="56"/>
      <c r="B97" s="31">
        <v>101</v>
      </c>
      <c r="C97" s="21" t="s">
        <v>64</v>
      </c>
      <c r="D97" s="127">
        <f t="shared" si="3"/>
        <v>0</v>
      </c>
      <c r="E97" s="104"/>
      <c r="F97" s="22"/>
    </row>
    <row r="98" spans="1:6" hidden="1" x14ac:dyDescent="0.2">
      <c r="A98" s="56"/>
      <c r="B98" s="31" t="s">
        <v>49</v>
      </c>
      <c r="C98" s="21" t="s">
        <v>65</v>
      </c>
      <c r="D98" s="127">
        <f t="shared" si="3"/>
        <v>0</v>
      </c>
      <c r="E98" s="104"/>
      <c r="F98" s="22"/>
    </row>
    <row r="99" spans="1:6" hidden="1" x14ac:dyDescent="0.2">
      <c r="A99" s="56"/>
      <c r="B99" s="31">
        <v>101</v>
      </c>
      <c r="C99" s="21" t="s">
        <v>66</v>
      </c>
      <c r="D99" s="127">
        <f t="shared" si="3"/>
        <v>0</v>
      </c>
      <c r="E99" s="104"/>
      <c r="F99" s="22"/>
    </row>
    <row r="100" spans="1:6" hidden="1" x14ac:dyDescent="0.2">
      <c r="A100" s="56"/>
      <c r="B100" s="31">
        <v>101</v>
      </c>
      <c r="C100" s="21" t="s">
        <v>46</v>
      </c>
      <c r="D100" s="127">
        <f t="shared" si="3"/>
        <v>0</v>
      </c>
      <c r="E100" s="104"/>
      <c r="F100" s="22"/>
    </row>
    <row r="101" spans="1:6" hidden="1" x14ac:dyDescent="0.2">
      <c r="A101" s="56"/>
      <c r="B101" s="31">
        <v>101</v>
      </c>
      <c r="C101" s="21" t="s">
        <v>67</v>
      </c>
      <c r="D101" s="127">
        <f t="shared" si="3"/>
        <v>0</v>
      </c>
      <c r="E101" s="104"/>
      <c r="F101" s="22"/>
    </row>
    <row r="102" spans="1:6" hidden="1" x14ac:dyDescent="0.2">
      <c r="A102" s="56"/>
      <c r="B102" s="31">
        <v>101</v>
      </c>
      <c r="C102" s="21" t="s">
        <v>68</v>
      </c>
      <c r="D102" s="127">
        <f t="shared" si="3"/>
        <v>0</v>
      </c>
      <c r="E102" s="100"/>
      <c r="F102" s="22"/>
    </row>
    <row r="103" spans="1:6" hidden="1" x14ac:dyDescent="0.2">
      <c r="A103" s="56"/>
      <c r="B103" s="31">
        <v>101</v>
      </c>
      <c r="C103" s="21" t="s">
        <v>29</v>
      </c>
      <c r="D103" s="127">
        <f t="shared" si="3"/>
        <v>0</v>
      </c>
      <c r="E103" s="104"/>
      <c r="F103" s="22"/>
    </row>
    <row r="104" spans="1:6" hidden="1" x14ac:dyDescent="0.2">
      <c r="A104" s="56"/>
      <c r="B104" s="31" t="s">
        <v>49</v>
      </c>
      <c r="C104" s="21" t="s">
        <v>69</v>
      </c>
      <c r="D104" s="127">
        <f t="shared" si="3"/>
        <v>0</v>
      </c>
      <c r="E104" s="104"/>
      <c r="F104" s="22"/>
    </row>
    <row r="105" spans="1:6" hidden="1" x14ac:dyDescent="0.2">
      <c r="A105" s="56"/>
      <c r="B105" s="31" t="s">
        <v>49</v>
      </c>
      <c r="C105" s="21" t="s">
        <v>70</v>
      </c>
      <c r="D105" s="127">
        <f t="shared" si="3"/>
        <v>0</v>
      </c>
      <c r="E105" s="104"/>
      <c r="F105" s="22"/>
    </row>
    <row r="106" spans="1:6" hidden="1" x14ac:dyDescent="0.2">
      <c r="A106" s="56"/>
      <c r="B106" s="31" t="s">
        <v>49</v>
      </c>
      <c r="C106" s="21" t="s">
        <v>13</v>
      </c>
      <c r="D106" s="127">
        <f t="shared" si="3"/>
        <v>0</v>
      </c>
      <c r="E106" s="104"/>
      <c r="F106" s="22"/>
    </row>
    <row r="107" spans="1:6" hidden="1" x14ac:dyDescent="0.2">
      <c r="A107" s="56"/>
      <c r="B107" s="31" t="s">
        <v>49</v>
      </c>
      <c r="C107" s="21" t="s">
        <v>71</v>
      </c>
      <c r="D107" s="127">
        <f t="shared" si="3"/>
        <v>0</v>
      </c>
      <c r="E107" s="104"/>
      <c r="F107" s="22"/>
    </row>
    <row r="108" spans="1:6" hidden="1" x14ac:dyDescent="0.2">
      <c r="A108" s="56"/>
      <c r="B108" s="31" t="s">
        <v>49</v>
      </c>
      <c r="C108" s="16" t="s">
        <v>19</v>
      </c>
      <c r="D108" s="127">
        <f t="shared" si="3"/>
        <v>0</v>
      </c>
      <c r="E108" s="104"/>
      <c r="F108" s="30"/>
    </row>
    <row r="109" spans="1:6" hidden="1" x14ac:dyDescent="0.2">
      <c r="A109" s="56"/>
      <c r="B109" s="79">
        <v>101</v>
      </c>
      <c r="C109" s="20" t="s">
        <v>16</v>
      </c>
      <c r="D109" s="128">
        <f t="shared" si="3"/>
        <v>0</v>
      </c>
      <c r="E109" s="28">
        <f>SUM(E80:E108)</f>
        <v>0</v>
      </c>
      <c r="F109" s="17">
        <f>SUM(F80:F108)</f>
        <v>0</v>
      </c>
    </row>
    <row r="110" spans="1:6" s="5" customFormat="1" hidden="1" x14ac:dyDescent="0.2">
      <c r="A110" s="64"/>
      <c r="B110" s="131" t="s">
        <v>72</v>
      </c>
      <c r="C110" s="16" t="s">
        <v>54</v>
      </c>
      <c r="D110" s="127">
        <f t="shared" si="3"/>
        <v>0</v>
      </c>
      <c r="E110" s="19"/>
      <c r="F110" s="18"/>
    </row>
    <row r="111" spans="1:6" s="5" customFormat="1" hidden="1" x14ac:dyDescent="0.2">
      <c r="A111" s="64"/>
      <c r="B111" s="131"/>
      <c r="C111" s="16" t="s">
        <v>73</v>
      </c>
      <c r="D111" s="127">
        <f t="shared" si="3"/>
        <v>0</v>
      </c>
      <c r="E111" s="19"/>
      <c r="F111" s="18"/>
    </row>
    <row r="112" spans="1:6" s="5" customFormat="1" hidden="1" x14ac:dyDescent="0.2">
      <c r="A112" s="64"/>
      <c r="B112" s="131" t="s">
        <v>72</v>
      </c>
      <c r="C112" s="16" t="s">
        <v>74</v>
      </c>
      <c r="D112" s="127">
        <f t="shared" si="3"/>
        <v>0</v>
      </c>
      <c r="E112" s="19"/>
      <c r="F112" s="18"/>
    </row>
    <row r="113" spans="1:6" s="5" customFormat="1" hidden="1" x14ac:dyDescent="0.2">
      <c r="A113" s="64"/>
      <c r="B113" s="131" t="s">
        <v>72</v>
      </c>
      <c r="C113" s="16" t="s">
        <v>75</v>
      </c>
      <c r="D113" s="127">
        <f t="shared" si="3"/>
        <v>0</v>
      </c>
      <c r="E113" s="19"/>
      <c r="F113" s="18"/>
    </row>
    <row r="114" spans="1:6" hidden="1" x14ac:dyDescent="0.2">
      <c r="A114" s="56"/>
      <c r="B114" s="31">
        <v>102</v>
      </c>
      <c r="C114" s="21" t="s">
        <v>58</v>
      </c>
      <c r="D114" s="127">
        <f t="shared" si="3"/>
        <v>0</v>
      </c>
      <c r="E114" s="104"/>
      <c r="F114" s="22"/>
    </row>
    <row r="115" spans="1:6" hidden="1" x14ac:dyDescent="0.2">
      <c r="A115" s="56"/>
      <c r="B115" s="31"/>
      <c r="C115" s="21" t="s">
        <v>76</v>
      </c>
      <c r="D115" s="127">
        <f t="shared" si="3"/>
        <v>0</v>
      </c>
      <c r="E115" s="104"/>
      <c r="F115" s="22"/>
    </row>
    <row r="116" spans="1:6" hidden="1" x14ac:dyDescent="0.2">
      <c r="A116" s="56"/>
      <c r="B116" s="31">
        <v>102</v>
      </c>
      <c r="C116" s="21" t="s">
        <v>77</v>
      </c>
      <c r="D116" s="127">
        <f t="shared" si="3"/>
        <v>0</v>
      </c>
      <c r="E116" s="104"/>
      <c r="F116" s="22"/>
    </row>
    <row r="117" spans="1:6" hidden="1" x14ac:dyDescent="0.2">
      <c r="A117" s="56"/>
      <c r="B117" s="31">
        <v>102</v>
      </c>
      <c r="C117" s="21" t="s">
        <v>78</v>
      </c>
      <c r="D117" s="127">
        <f t="shared" si="3"/>
        <v>0</v>
      </c>
      <c r="E117" s="104"/>
      <c r="F117" s="22"/>
    </row>
    <row r="118" spans="1:6" hidden="1" x14ac:dyDescent="0.2">
      <c r="A118" s="56"/>
      <c r="B118" s="31" t="s">
        <v>72</v>
      </c>
      <c r="C118" s="21" t="s">
        <v>79</v>
      </c>
      <c r="D118" s="127">
        <f t="shared" si="3"/>
        <v>0</v>
      </c>
      <c r="E118" s="104"/>
      <c r="F118" s="22"/>
    </row>
    <row r="119" spans="1:6" hidden="1" x14ac:dyDescent="0.2">
      <c r="A119" s="56"/>
      <c r="B119" s="31" t="s">
        <v>72</v>
      </c>
      <c r="C119" s="21" t="s">
        <v>80</v>
      </c>
      <c r="D119" s="127">
        <f t="shared" si="3"/>
        <v>0</v>
      </c>
      <c r="E119" s="104"/>
      <c r="F119" s="22"/>
    </row>
    <row r="120" spans="1:6" hidden="1" x14ac:dyDescent="0.2">
      <c r="A120" s="56"/>
      <c r="B120" s="31"/>
      <c r="C120" s="21" t="s">
        <v>81</v>
      </c>
      <c r="D120" s="127">
        <f t="shared" si="3"/>
        <v>0</v>
      </c>
      <c r="E120" s="104"/>
      <c r="F120" s="22"/>
    </row>
    <row r="121" spans="1:6" hidden="1" x14ac:dyDescent="0.2">
      <c r="A121" s="56"/>
      <c r="B121" s="31" t="s">
        <v>72</v>
      </c>
      <c r="C121" s="32" t="s">
        <v>82</v>
      </c>
      <c r="D121" s="127">
        <f t="shared" si="3"/>
        <v>0</v>
      </c>
      <c r="E121" s="104"/>
      <c r="F121" s="22"/>
    </row>
    <row r="122" spans="1:6" hidden="1" x14ac:dyDescent="0.2">
      <c r="A122" s="56"/>
      <c r="B122" s="31" t="s">
        <v>72</v>
      </c>
      <c r="C122" s="21" t="s">
        <v>83</v>
      </c>
      <c r="D122" s="127">
        <f t="shared" si="3"/>
        <v>0</v>
      </c>
      <c r="E122" s="104"/>
      <c r="F122" s="22"/>
    </row>
    <row r="123" spans="1:6" hidden="1" x14ac:dyDescent="0.2">
      <c r="A123" s="56"/>
      <c r="B123" s="31"/>
      <c r="C123" s="32" t="s">
        <v>84</v>
      </c>
      <c r="D123" s="127">
        <f t="shared" si="3"/>
        <v>0</v>
      </c>
      <c r="E123" s="104"/>
      <c r="F123" s="22"/>
    </row>
    <row r="124" spans="1:6" hidden="1" x14ac:dyDescent="0.2">
      <c r="A124" s="56"/>
      <c r="B124" s="31"/>
      <c r="C124" s="32" t="s">
        <v>85</v>
      </c>
      <c r="D124" s="127">
        <f t="shared" si="3"/>
        <v>0</v>
      </c>
      <c r="E124" s="104"/>
      <c r="F124" s="22"/>
    </row>
    <row r="125" spans="1:6" hidden="1" x14ac:dyDescent="0.2">
      <c r="A125" s="56"/>
      <c r="B125" s="31" t="s">
        <v>72</v>
      </c>
      <c r="C125" s="21" t="s">
        <v>13</v>
      </c>
      <c r="D125" s="127">
        <f t="shared" si="3"/>
        <v>0</v>
      </c>
      <c r="E125" s="100"/>
      <c r="F125" s="22"/>
    </row>
    <row r="126" spans="1:6" hidden="1" x14ac:dyDescent="0.2">
      <c r="A126" s="56"/>
      <c r="B126" s="31" t="s">
        <v>72</v>
      </c>
      <c r="C126" s="16" t="s">
        <v>19</v>
      </c>
      <c r="D126" s="127">
        <f t="shared" si="3"/>
        <v>0</v>
      </c>
      <c r="E126" s="100"/>
      <c r="F126" s="22"/>
    </row>
    <row r="127" spans="1:6" hidden="1" x14ac:dyDescent="0.2">
      <c r="A127" s="56"/>
      <c r="B127" s="79">
        <v>102</v>
      </c>
      <c r="C127" s="20" t="s">
        <v>16</v>
      </c>
      <c r="D127" s="128">
        <f t="shared" si="3"/>
        <v>0</v>
      </c>
      <c r="E127" s="28">
        <f>SUM(E110:E126)</f>
        <v>0</v>
      </c>
      <c r="F127" s="17">
        <f>SUM(F110:F126)</f>
        <v>0</v>
      </c>
    </row>
    <row r="128" spans="1:6" x14ac:dyDescent="0.2">
      <c r="A128" s="56"/>
      <c r="B128" s="131" t="s">
        <v>86</v>
      </c>
      <c r="C128" s="16" t="s">
        <v>87</v>
      </c>
      <c r="D128" s="127">
        <v>108</v>
      </c>
      <c r="E128" s="19">
        <v>119</v>
      </c>
      <c r="F128" s="18"/>
    </row>
    <row r="129" spans="1:6" x14ac:dyDescent="0.2">
      <c r="A129" s="56"/>
      <c r="B129" s="79" t="s">
        <v>86</v>
      </c>
      <c r="C129" s="20" t="s">
        <v>16</v>
      </c>
      <c r="D129" s="128">
        <f>SUM(D128)</f>
        <v>108</v>
      </c>
      <c r="E129" s="28">
        <f>SUM(E128)</f>
        <v>119</v>
      </c>
      <c r="F129" s="17">
        <f>SUM(F128)</f>
        <v>0</v>
      </c>
    </row>
    <row r="130" spans="1:6" s="5" customFormat="1" x14ac:dyDescent="0.2">
      <c r="A130" s="64"/>
      <c r="B130" s="31" t="s">
        <v>88</v>
      </c>
      <c r="C130" s="21" t="s">
        <v>408</v>
      </c>
      <c r="D130" s="127">
        <v>3820</v>
      </c>
      <c r="E130" s="19"/>
      <c r="F130" s="18"/>
    </row>
    <row r="131" spans="1:6" s="5" customFormat="1" x14ac:dyDescent="0.2">
      <c r="A131" s="64"/>
      <c r="B131" s="31" t="s">
        <v>88</v>
      </c>
      <c r="C131" s="21" t="s">
        <v>409</v>
      </c>
      <c r="D131" s="127">
        <v>1175</v>
      </c>
      <c r="E131" s="19"/>
      <c r="F131" s="18"/>
    </row>
    <row r="132" spans="1:6" x14ac:dyDescent="0.2">
      <c r="A132" s="56"/>
      <c r="B132" s="31" t="s">
        <v>88</v>
      </c>
      <c r="C132" s="21" t="s">
        <v>309</v>
      </c>
      <c r="D132" s="127">
        <v>1566</v>
      </c>
      <c r="E132" s="104">
        <f>780+210</f>
        <v>990</v>
      </c>
      <c r="F132" s="22"/>
    </row>
    <row r="133" spans="1:6" x14ac:dyDescent="0.2">
      <c r="A133" s="56"/>
      <c r="B133" s="31" t="s">
        <v>88</v>
      </c>
      <c r="C133" s="21" t="s">
        <v>410</v>
      </c>
      <c r="D133" s="127">
        <v>619</v>
      </c>
      <c r="E133" s="104">
        <v>1186</v>
      </c>
      <c r="F133" s="22"/>
    </row>
    <row r="134" spans="1:6" x14ac:dyDescent="0.2">
      <c r="A134" s="56"/>
      <c r="B134" s="31" t="s">
        <v>88</v>
      </c>
      <c r="C134" s="21" t="s">
        <v>91</v>
      </c>
      <c r="D134" s="127">
        <v>1086</v>
      </c>
      <c r="E134" s="104"/>
      <c r="F134" s="22"/>
    </row>
    <row r="135" spans="1:6" hidden="1" x14ac:dyDescent="0.2">
      <c r="A135" s="56"/>
      <c r="B135" s="31" t="s">
        <v>88</v>
      </c>
      <c r="C135" s="21" t="s">
        <v>411</v>
      </c>
      <c r="D135" s="127">
        <v>0</v>
      </c>
      <c r="E135" s="104"/>
      <c r="F135" s="22"/>
    </row>
    <row r="136" spans="1:6" x14ac:dyDescent="0.2">
      <c r="A136" s="56"/>
      <c r="B136" s="31" t="s">
        <v>88</v>
      </c>
      <c r="C136" s="21" t="s">
        <v>412</v>
      </c>
      <c r="D136" s="127">
        <v>859</v>
      </c>
      <c r="E136" s="104"/>
      <c r="F136" s="22"/>
    </row>
    <row r="137" spans="1:6" hidden="1" x14ac:dyDescent="0.2">
      <c r="A137" s="56"/>
      <c r="B137" s="31" t="s">
        <v>88</v>
      </c>
      <c r="C137" s="21" t="s">
        <v>373</v>
      </c>
      <c r="D137" s="127">
        <v>0</v>
      </c>
      <c r="E137" s="104"/>
      <c r="F137" s="22"/>
    </row>
    <row r="138" spans="1:6" x14ac:dyDescent="0.2">
      <c r="A138" s="56"/>
      <c r="B138" s="31" t="s">
        <v>88</v>
      </c>
      <c r="C138" s="21" t="s">
        <v>413</v>
      </c>
      <c r="D138" s="127">
        <v>3688</v>
      </c>
      <c r="E138" s="104"/>
      <c r="F138" s="22"/>
    </row>
    <row r="139" spans="1:6" x14ac:dyDescent="0.2">
      <c r="A139" s="56"/>
      <c r="B139" s="31" t="s">
        <v>88</v>
      </c>
      <c r="C139" s="21" t="s">
        <v>414</v>
      </c>
      <c r="D139" s="127">
        <v>358</v>
      </c>
      <c r="E139" s="104"/>
      <c r="F139" s="22"/>
    </row>
    <row r="140" spans="1:6" hidden="1" x14ac:dyDescent="0.2">
      <c r="A140" s="56"/>
      <c r="B140" s="31"/>
      <c r="C140" s="21"/>
      <c r="D140" s="127"/>
      <c r="E140" s="104"/>
      <c r="F140" s="22"/>
    </row>
    <row r="141" spans="1:6" hidden="1" x14ac:dyDescent="0.2">
      <c r="A141" s="56"/>
      <c r="B141" s="31"/>
      <c r="C141" s="21"/>
      <c r="D141" s="127"/>
      <c r="E141" s="104">
        <v>1146</v>
      </c>
      <c r="F141" s="22"/>
    </row>
    <row r="142" spans="1:6" hidden="1" x14ac:dyDescent="0.2">
      <c r="A142" s="56"/>
      <c r="B142" s="31"/>
      <c r="C142" s="21"/>
      <c r="D142" s="127"/>
      <c r="E142" s="100">
        <f>750+203</f>
        <v>953</v>
      </c>
      <c r="F142" s="22"/>
    </row>
    <row r="143" spans="1:6" hidden="1" x14ac:dyDescent="0.2">
      <c r="A143" s="56"/>
      <c r="B143" s="31" t="s">
        <v>88</v>
      </c>
      <c r="C143" s="21" t="s">
        <v>342</v>
      </c>
      <c r="D143" s="127">
        <v>0</v>
      </c>
      <c r="E143" s="100">
        <f>800+216</f>
        <v>1016</v>
      </c>
      <c r="F143" s="22"/>
    </row>
    <row r="144" spans="1:6" hidden="1" x14ac:dyDescent="0.2">
      <c r="A144" s="56"/>
      <c r="B144" s="31" t="s">
        <v>88</v>
      </c>
      <c r="C144" s="21" t="s">
        <v>95</v>
      </c>
      <c r="D144" s="127">
        <v>0</v>
      </c>
      <c r="E144" s="100">
        <f>728+196</f>
        <v>924</v>
      </c>
      <c r="F144" s="22"/>
    </row>
    <row r="145" spans="1:6" hidden="1" x14ac:dyDescent="0.2">
      <c r="A145" s="56"/>
      <c r="B145" s="31" t="s">
        <v>88</v>
      </c>
      <c r="C145" s="21" t="s">
        <v>96</v>
      </c>
      <c r="D145" s="127">
        <f t="shared" si="3"/>
        <v>0</v>
      </c>
      <c r="E145" s="100"/>
      <c r="F145" s="22"/>
    </row>
    <row r="146" spans="1:6" x14ac:dyDescent="0.2">
      <c r="A146" s="56"/>
      <c r="B146" s="79">
        <v>105</v>
      </c>
      <c r="C146" s="20" t="s">
        <v>16</v>
      </c>
      <c r="D146" s="128">
        <f>SUM(D130:D139)</f>
        <v>13171</v>
      </c>
      <c r="E146" s="28">
        <v>5199</v>
      </c>
      <c r="F146" s="17">
        <f>SUM(F130:F145)</f>
        <v>0</v>
      </c>
    </row>
    <row r="147" spans="1:6" hidden="1" x14ac:dyDescent="0.2">
      <c r="A147" s="56"/>
      <c r="B147" s="31" t="s">
        <v>97</v>
      </c>
      <c r="C147" s="21" t="s">
        <v>98</v>
      </c>
      <c r="D147" s="127">
        <f t="shared" si="3"/>
        <v>0</v>
      </c>
      <c r="E147" s="100"/>
      <c r="F147" s="22"/>
    </row>
    <row r="148" spans="1:6" hidden="1" x14ac:dyDescent="0.2">
      <c r="A148" s="56"/>
      <c r="B148" s="79" t="s">
        <v>97</v>
      </c>
      <c r="C148" s="20" t="s">
        <v>16</v>
      </c>
      <c r="D148" s="129">
        <f t="shared" si="3"/>
        <v>0</v>
      </c>
      <c r="E148" s="28">
        <f>SUM(E147)</f>
        <v>0</v>
      </c>
      <c r="F148" s="17">
        <f>SUM(F147)</f>
        <v>0</v>
      </c>
    </row>
    <row r="149" spans="1:6" s="5" customFormat="1" x14ac:dyDescent="0.2">
      <c r="A149" s="64"/>
      <c r="B149" s="131" t="s">
        <v>99</v>
      </c>
      <c r="C149" s="21" t="s">
        <v>416</v>
      </c>
      <c r="D149" s="127">
        <v>572</v>
      </c>
      <c r="E149" s="19"/>
      <c r="F149" s="18"/>
    </row>
    <row r="150" spans="1:6" s="5" customFormat="1" x14ac:dyDescent="0.2">
      <c r="A150" s="64"/>
      <c r="B150" s="131" t="s">
        <v>99</v>
      </c>
      <c r="C150" s="21" t="s">
        <v>29</v>
      </c>
      <c r="D150" s="127">
        <v>80</v>
      </c>
      <c r="E150" s="19"/>
      <c r="F150" s="18"/>
    </row>
    <row r="151" spans="1:6" s="5" customFormat="1" x14ac:dyDescent="0.2">
      <c r="A151" s="64"/>
      <c r="B151" s="131" t="s">
        <v>99</v>
      </c>
      <c r="C151" s="16" t="s">
        <v>415</v>
      </c>
      <c r="D151" s="127">
        <v>19223</v>
      </c>
      <c r="E151" s="19"/>
      <c r="F151" s="18"/>
    </row>
    <row r="152" spans="1:6" x14ac:dyDescent="0.2">
      <c r="A152" s="56"/>
      <c r="B152" s="79" t="s">
        <v>99</v>
      </c>
      <c r="C152" s="20" t="s">
        <v>16</v>
      </c>
      <c r="D152" s="128">
        <f>SUM(D149:D151)</f>
        <v>19875</v>
      </c>
      <c r="E152" s="28">
        <v>9608</v>
      </c>
      <c r="F152" s="17">
        <f>SUM(F149:F151)</f>
        <v>0</v>
      </c>
    </row>
    <row r="153" spans="1:6" x14ac:dyDescent="0.2">
      <c r="A153" s="56"/>
      <c r="B153" s="79">
        <v>120</v>
      </c>
      <c r="C153" s="20" t="s">
        <v>16</v>
      </c>
      <c r="D153" s="128">
        <v>28763</v>
      </c>
      <c r="E153" s="28">
        <v>9983</v>
      </c>
      <c r="F153" s="17">
        <v>0</v>
      </c>
    </row>
    <row r="154" spans="1:6" hidden="1" x14ac:dyDescent="0.2">
      <c r="A154" s="56"/>
      <c r="B154" s="131" t="s">
        <v>103</v>
      </c>
      <c r="C154" s="16" t="s">
        <v>104</v>
      </c>
      <c r="D154" s="127">
        <f t="shared" ref="D154:D155" si="4">SUM(E154:F154)</f>
        <v>0</v>
      </c>
      <c r="E154" s="19"/>
      <c r="F154" s="18"/>
    </row>
    <row r="155" spans="1:6" hidden="1" x14ac:dyDescent="0.2">
      <c r="A155" s="56"/>
      <c r="B155" s="131" t="s">
        <v>103</v>
      </c>
      <c r="C155" s="16" t="s">
        <v>105</v>
      </c>
      <c r="D155" s="127">
        <f t="shared" si="4"/>
        <v>0</v>
      </c>
      <c r="E155" s="19"/>
      <c r="F155" s="18"/>
    </row>
    <row r="156" spans="1:6" x14ac:dyDescent="0.2">
      <c r="A156" s="56"/>
      <c r="B156" s="131" t="s">
        <v>103</v>
      </c>
      <c r="C156" s="16" t="s">
        <v>310</v>
      </c>
      <c r="D156" s="127">
        <v>945</v>
      </c>
      <c r="E156" s="19">
        <v>8302</v>
      </c>
      <c r="F156" s="18"/>
    </row>
    <row r="157" spans="1:6" x14ac:dyDescent="0.2">
      <c r="A157" s="56"/>
      <c r="B157" s="31" t="s">
        <v>103</v>
      </c>
      <c r="C157" s="21" t="s">
        <v>417</v>
      </c>
      <c r="D157" s="127">
        <v>45661</v>
      </c>
      <c r="E157" s="100"/>
      <c r="F157" s="22"/>
    </row>
    <row r="158" spans="1:6" x14ac:dyDescent="0.2">
      <c r="A158" s="56"/>
      <c r="B158" s="31" t="s">
        <v>103</v>
      </c>
      <c r="C158" s="21" t="s">
        <v>377</v>
      </c>
      <c r="D158" s="127">
        <v>3269</v>
      </c>
      <c r="E158" s="100"/>
      <c r="F158" s="22"/>
    </row>
    <row r="159" spans="1:6" x14ac:dyDescent="0.2">
      <c r="A159" s="56"/>
      <c r="B159" s="31" t="s">
        <v>103</v>
      </c>
      <c r="C159" s="21" t="s">
        <v>425</v>
      </c>
      <c r="D159" s="127">
        <v>78</v>
      </c>
      <c r="E159" s="100">
        <v>4701</v>
      </c>
      <c r="F159" s="22"/>
    </row>
    <row r="160" spans="1:6" hidden="1" x14ac:dyDescent="0.2">
      <c r="A160" s="56"/>
      <c r="B160" s="31" t="s">
        <v>103</v>
      </c>
      <c r="C160" s="21" t="s">
        <v>106</v>
      </c>
      <c r="D160" s="127">
        <f t="shared" ref="D160:D199" si="5">SUM(E160:F160)</f>
        <v>0</v>
      </c>
      <c r="E160" s="104"/>
      <c r="F160" s="22"/>
    </row>
    <row r="161" spans="1:6" x14ac:dyDescent="0.2">
      <c r="A161" s="56"/>
      <c r="B161" s="31" t="s">
        <v>103</v>
      </c>
      <c r="C161" s="21" t="s">
        <v>107</v>
      </c>
      <c r="D161" s="127">
        <v>1661</v>
      </c>
      <c r="E161" s="104">
        <f>1091+296</f>
        <v>1387</v>
      </c>
      <c r="F161" s="22"/>
    </row>
    <row r="162" spans="1:6" hidden="1" x14ac:dyDescent="0.2">
      <c r="A162" s="56"/>
      <c r="B162" s="31" t="s">
        <v>103</v>
      </c>
      <c r="C162" s="21" t="s">
        <v>108</v>
      </c>
      <c r="D162" s="127"/>
      <c r="E162" s="100">
        <f>412+112</f>
        <v>524</v>
      </c>
      <c r="F162" s="22"/>
    </row>
    <row r="163" spans="1:6" x14ac:dyDescent="0.2">
      <c r="A163" s="56"/>
      <c r="B163" s="31" t="s">
        <v>103</v>
      </c>
      <c r="C163" s="21" t="s">
        <v>418</v>
      </c>
      <c r="D163" s="127">
        <v>635</v>
      </c>
      <c r="E163" s="100">
        <f>3932+1062</f>
        <v>4994</v>
      </c>
      <c r="F163" s="22"/>
    </row>
    <row r="164" spans="1:6" x14ac:dyDescent="0.2">
      <c r="A164" s="56"/>
      <c r="B164" s="31" t="s">
        <v>103</v>
      </c>
      <c r="C164" s="21" t="s">
        <v>419</v>
      </c>
      <c r="D164" s="127">
        <v>3021</v>
      </c>
      <c r="E164" s="104"/>
      <c r="F164" s="22"/>
    </row>
    <row r="165" spans="1:6" x14ac:dyDescent="0.2">
      <c r="A165" s="56"/>
      <c r="B165" s="31" t="s">
        <v>103</v>
      </c>
      <c r="C165" s="21" t="s">
        <v>420</v>
      </c>
      <c r="D165" s="127">
        <v>615</v>
      </c>
      <c r="E165" s="104"/>
      <c r="F165" s="22"/>
    </row>
    <row r="166" spans="1:6" hidden="1" x14ac:dyDescent="0.2">
      <c r="A166" s="56"/>
      <c r="B166" s="31" t="s">
        <v>103</v>
      </c>
      <c r="C166" s="200" t="s">
        <v>420</v>
      </c>
      <c r="D166" s="127"/>
      <c r="E166" s="104">
        <f>198+53</f>
        <v>251</v>
      </c>
      <c r="F166" s="22"/>
    </row>
    <row r="167" spans="1:6" x14ac:dyDescent="0.2">
      <c r="A167" s="56"/>
      <c r="B167" s="31" t="s">
        <v>103</v>
      </c>
      <c r="C167" s="21" t="s">
        <v>348</v>
      </c>
      <c r="D167" s="127">
        <v>889</v>
      </c>
      <c r="E167" s="104">
        <f>500+135</f>
        <v>635</v>
      </c>
      <c r="F167" s="22"/>
    </row>
    <row r="168" spans="1:6" x14ac:dyDescent="0.2">
      <c r="A168" s="56"/>
      <c r="B168" s="31" t="s">
        <v>103</v>
      </c>
      <c r="C168" s="21" t="s">
        <v>421</v>
      </c>
      <c r="D168" s="127">
        <v>381</v>
      </c>
      <c r="E168" s="104">
        <f>142+38</f>
        <v>180</v>
      </c>
      <c r="F168" s="22"/>
    </row>
    <row r="169" spans="1:6" x14ac:dyDescent="0.2">
      <c r="A169" s="56"/>
      <c r="B169" s="31" t="s">
        <v>103</v>
      </c>
      <c r="C169" s="21" t="s">
        <v>422</v>
      </c>
      <c r="D169" s="127">
        <v>2649</v>
      </c>
      <c r="E169" s="104">
        <f>2623+709</f>
        <v>3332</v>
      </c>
      <c r="F169" s="22"/>
    </row>
    <row r="170" spans="1:6" x14ac:dyDescent="0.2">
      <c r="A170" s="56"/>
      <c r="B170" s="31" t="s">
        <v>103</v>
      </c>
      <c r="C170" s="21" t="s">
        <v>423</v>
      </c>
      <c r="D170" s="127">
        <v>880</v>
      </c>
      <c r="E170" s="104">
        <f>1429+386+4985+1346</f>
        <v>8146</v>
      </c>
      <c r="F170" s="22"/>
    </row>
    <row r="171" spans="1:6" x14ac:dyDescent="0.2">
      <c r="A171" s="56"/>
      <c r="B171" s="31" t="s">
        <v>103</v>
      </c>
      <c r="C171" s="21" t="s">
        <v>424</v>
      </c>
      <c r="D171" s="127">
        <v>1773</v>
      </c>
      <c r="E171" s="104">
        <v>1604</v>
      </c>
      <c r="F171" s="22"/>
    </row>
    <row r="172" spans="1:6" x14ac:dyDescent="0.2">
      <c r="A172" s="56"/>
      <c r="B172" s="31" t="s">
        <v>103</v>
      </c>
      <c r="C172" s="21" t="s">
        <v>381</v>
      </c>
      <c r="D172" s="127">
        <v>11427</v>
      </c>
      <c r="E172" s="104"/>
      <c r="F172" s="22"/>
    </row>
    <row r="173" spans="1:6" x14ac:dyDescent="0.2">
      <c r="A173" s="56"/>
      <c r="B173" s="31" t="s">
        <v>103</v>
      </c>
      <c r="C173" s="21" t="s">
        <v>416</v>
      </c>
      <c r="D173" s="127">
        <v>1304</v>
      </c>
      <c r="E173" s="104">
        <v>16872</v>
      </c>
      <c r="F173" s="22"/>
    </row>
    <row r="174" spans="1:6" hidden="1" x14ac:dyDescent="0.2">
      <c r="A174" s="56"/>
      <c r="B174" s="31" t="s">
        <v>103</v>
      </c>
      <c r="C174" s="16" t="s">
        <v>346</v>
      </c>
      <c r="D174" s="127"/>
      <c r="E174" s="104">
        <f>184+50+924+425</f>
        <v>1583</v>
      </c>
      <c r="F174" s="22"/>
    </row>
    <row r="175" spans="1:6" s="8" customFormat="1" x14ac:dyDescent="0.2">
      <c r="A175" s="95"/>
      <c r="B175" s="133"/>
      <c r="C175" s="25" t="s">
        <v>16</v>
      </c>
      <c r="D175" s="129">
        <f>SUM(D156:D174)</f>
        <v>75188</v>
      </c>
      <c r="E175" s="106">
        <f>SUM(E154:E174)</f>
        <v>52511</v>
      </c>
      <c r="F175" s="26">
        <f>SUM(F154:F174)</f>
        <v>0</v>
      </c>
    </row>
    <row r="176" spans="1:6" s="8" customFormat="1" hidden="1" x14ac:dyDescent="0.2">
      <c r="A176" s="95"/>
      <c r="B176" s="131" t="s">
        <v>109</v>
      </c>
      <c r="C176" s="21" t="s">
        <v>48</v>
      </c>
      <c r="D176" s="127">
        <f t="shared" si="5"/>
        <v>0</v>
      </c>
      <c r="E176" s="106"/>
      <c r="F176" s="26"/>
    </row>
    <row r="177" spans="1:6" s="8" customFormat="1" hidden="1" x14ac:dyDescent="0.2">
      <c r="A177" s="95"/>
      <c r="B177" s="131" t="s">
        <v>109</v>
      </c>
      <c r="C177" s="21" t="s">
        <v>50</v>
      </c>
      <c r="D177" s="127">
        <f t="shared" si="5"/>
        <v>0</v>
      </c>
      <c r="E177" s="105"/>
      <c r="F177" s="26"/>
    </row>
    <row r="178" spans="1:6" s="8" customFormat="1" hidden="1" x14ac:dyDescent="0.2">
      <c r="A178" s="95"/>
      <c r="B178" s="131" t="s">
        <v>109</v>
      </c>
      <c r="C178" s="21" t="s">
        <v>51</v>
      </c>
      <c r="D178" s="127">
        <f t="shared" si="5"/>
        <v>0</v>
      </c>
      <c r="E178" s="105"/>
      <c r="F178" s="26"/>
    </row>
    <row r="179" spans="1:6" s="8" customFormat="1" hidden="1" x14ac:dyDescent="0.2">
      <c r="A179" s="95"/>
      <c r="B179" s="131" t="s">
        <v>109</v>
      </c>
      <c r="C179" s="21" t="s">
        <v>110</v>
      </c>
      <c r="D179" s="127">
        <f t="shared" si="5"/>
        <v>0</v>
      </c>
      <c r="E179" s="106"/>
      <c r="F179" s="26"/>
    </row>
    <row r="180" spans="1:6" s="8" customFormat="1" hidden="1" x14ac:dyDescent="0.2">
      <c r="A180" s="95"/>
      <c r="B180" s="131" t="s">
        <v>109</v>
      </c>
      <c r="C180" s="21" t="s">
        <v>54</v>
      </c>
      <c r="D180" s="127">
        <f t="shared" si="5"/>
        <v>0</v>
      </c>
      <c r="E180" s="106"/>
      <c r="F180" s="26"/>
    </row>
    <row r="181" spans="1:6" s="8" customFormat="1" hidden="1" x14ac:dyDescent="0.2">
      <c r="A181" s="95"/>
      <c r="B181" s="131" t="s">
        <v>109</v>
      </c>
      <c r="C181" s="21" t="s">
        <v>55</v>
      </c>
      <c r="D181" s="127">
        <f t="shared" si="5"/>
        <v>0</v>
      </c>
      <c r="E181" s="106"/>
      <c r="F181" s="26"/>
    </row>
    <row r="182" spans="1:6" s="8" customFormat="1" hidden="1" x14ac:dyDescent="0.2">
      <c r="A182" s="95"/>
      <c r="B182" s="131" t="s">
        <v>109</v>
      </c>
      <c r="C182" s="21" t="s">
        <v>56</v>
      </c>
      <c r="D182" s="127">
        <f t="shared" si="5"/>
        <v>0</v>
      </c>
      <c r="E182" s="106"/>
      <c r="F182" s="26"/>
    </row>
    <row r="183" spans="1:6" s="8" customFormat="1" hidden="1" x14ac:dyDescent="0.2">
      <c r="A183" s="95"/>
      <c r="B183" s="131" t="s">
        <v>109</v>
      </c>
      <c r="C183" s="21" t="s">
        <v>57</v>
      </c>
      <c r="D183" s="127">
        <f t="shared" si="5"/>
        <v>0</v>
      </c>
      <c r="E183" s="106"/>
      <c r="F183" s="26"/>
    </row>
    <row r="184" spans="1:6" s="8" customFormat="1" x14ac:dyDescent="0.2">
      <c r="A184" s="95"/>
      <c r="B184" s="131" t="s">
        <v>109</v>
      </c>
      <c r="C184" s="21" t="s">
        <v>416</v>
      </c>
      <c r="D184" s="127">
        <f>285+366</f>
        <v>651</v>
      </c>
      <c r="E184" s="106"/>
      <c r="F184" s="26"/>
    </row>
    <row r="185" spans="1:6" s="8" customFormat="1" x14ac:dyDescent="0.2">
      <c r="A185" s="95"/>
      <c r="B185" s="131" t="s">
        <v>109</v>
      </c>
      <c r="C185" s="21" t="s">
        <v>427</v>
      </c>
      <c r="D185" s="127">
        <v>438</v>
      </c>
      <c r="E185" s="106"/>
      <c r="F185" s="26"/>
    </row>
    <row r="186" spans="1:6" s="8" customFormat="1" x14ac:dyDescent="0.2">
      <c r="A186" s="95"/>
      <c r="B186" s="131" t="s">
        <v>109</v>
      </c>
      <c r="C186" s="21" t="s">
        <v>426</v>
      </c>
      <c r="D186" s="127">
        <v>6806</v>
      </c>
      <c r="E186" s="105">
        <v>13</v>
      </c>
      <c r="F186" s="26"/>
    </row>
    <row r="187" spans="1:6" s="8" customFormat="1" hidden="1" x14ac:dyDescent="0.2">
      <c r="A187" s="95"/>
      <c r="B187" s="131" t="s">
        <v>109</v>
      </c>
      <c r="C187" s="21" t="s">
        <v>59</v>
      </c>
      <c r="D187" s="127">
        <f t="shared" si="5"/>
        <v>0</v>
      </c>
      <c r="E187" s="106"/>
      <c r="F187" s="26"/>
    </row>
    <row r="188" spans="1:6" s="8" customFormat="1" hidden="1" x14ac:dyDescent="0.2">
      <c r="A188" s="95"/>
      <c r="B188" s="131" t="s">
        <v>109</v>
      </c>
      <c r="C188" s="21" t="s">
        <v>60</v>
      </c>
      <c r="D188" s="127">
        <f t="shared" si="5"/>
        <v>0</v>
      </c>
      <c r="E188" s="106"/>
      <c r="F188" s="26"/>
    </row>
    <row r="189" spans="1:6" s="8" customFormat="1" hidden="1" x14ac:dyDescent="0.2">
      <c r="A189" s="95"/>
      <c r="B189" s="131" t="s">
        <v>109</v>
      </c>
      <c r="C189" s="21" t="s">
        <v>45</v>
      </c>
      <c r="D189" s="127">
        <f t="shared" si="5"/>
        <v>0</v>
      </c>
      <c r="E189" s="106"/>
      <c r="F189" s="26"/>
    </row>
    <row r="190" spans="1:6" s="8" customFormat="1" hidden="1" x14ac:dyDescent="0.2">
      <c r="A190" s="95"/>
      <c r="B190" s="131" t="s">
        <v>109</v>
      </c>
      <c r="C190" s="21" t="s">
        <v>313</v>
      </c>
      <c r="D190" s="127">
        <v>0</v>
      </c>
      <c r="E190" s="105">
        <f>350+95</f>
        <v>445</v>
      </c>
      <c r="F190" s="26"/>
    </row>
    <row r="191" spans="1:6" s="8" customFormat="1" hidden="1" x14ac:dyDescent="0.2">
      <c r="A191" s="95"/>
      <c r="B191" s="131" t="s">
        <v>109</v>
      </c>
      <c r="C191" s="21" t="s">
        <v>63</v>
      </c>
      <c r="D191" s="127">
        <f t="shared" si="5"/>
        <v>0</v>
      </c>
      <c r="E191" s="105"/>
      <c r="F191" s="26"/>
    </row>
    <row r="192" spans="1:6" s="8" customFormat="1" hidden="1" x14ac:dyDescent="0.2">
      <c r="A192" s="95"/>
      <c r="B192" s="131" t="s">
        <v>109</v>
      </c>
      <c r="C192" s="21" t="s">
        <v>64</v>
      </c>
      <c r="D192" s="127">
        <v>0</v>
      </c>
      <c r="E192" s="105">
        <f>22+6+667+180</f>
        <v>875</v>
      </c>
      <c r="F192" s="26"/>
    </row>
    <row r="193" spans="1:6" s="8" customFormat="1" hidden="1" x14ac:dyDescent="0.2">
      <c r="A193" s="95"/>
      <c r="B193" s="131" t="s">
        <v>109</v>
      </c>
      <c r="C193" s="21" t="s">
        <v>65</v>
      </c>
      <c r="D193" s="127">
        <f t="shared" si="5"/>
        <v>0</v>
      </c>
      <c r="E193" s="105"/>
      <c r="F193" s="26"/>
    </row>
    <row r="194" spans="1:6" s="8" customFormat="1" hidden="1" x14ac:dyDescent="0.2">
      <c r="A194" s="95"/>
      <c r="B194" s="131" t="s">
        <v>109</v>
      </c>
      <c r="C194" s="21" t="s">
        <v>66</v>
      </c>
      <c r="D194" s="127">
        <f t="shared" si="5"/>
        <v>0</v>
      </c>
      <c r="E194" s="105"/>
      <c r="F194" s="26"/>
    </row>
    <row r="195" spans="1:6" s="8" customFormat="1" hidden="1" x14ac:dyDescent="0.2">
      <c r="A195" s="95"/>
      <c r="B195" s="131" t="s">
        <v>109</v>
      </c>
      <c r="C195" s="21" t="s">
        <v>46</v>
      </c>
      <c r="D195" s="127">
        <f t="shared" si="5"/>
        <v>0</v>
      </c>
      <c r="E195" s="105"/>
      <c r="F195" s="26"/>
    </row>
    <row r="196" spans="1:6" s="8" customFormat="1" hidden="1" x14ac:dyDescent="0.2">
      <c r="A196" s="95"/>
      <c r="B196" s="131" t="s">
        <v>109</v>
      </c>
      <c r="C196" s="21" t="s">
        <v>111</v>
      </c>
      <c r="D196" s="127">
        <f t="shared" si="5"/>
        <v>0</v>
      </c>
      <c r="E196" s="105"/>
      <c r="F196" s="26"/>
    </row>
    <row r="197" spans="1:6" s="8" customFormat="1" hidden="1" x14ac:dyDescent="0.2">
      <c r="A197" s="95"/>
      <c r="B197" s="131" t="s">
        <v>109</v>
      </c>
      <c r="C197" s="21" t="s">
        <v>112</v>
      </c>
      <c r="D197" s="127">
        <f t="shared" si="5"/>
        <v>0</v>
      </c>
      <c r="E197" s="105"/>
      <c r="F197" s="26"/>
    </row>
    <row r="198" spans="1:6" s="8" customFormat="1" hidden="1" x14ac:dyDescent="0.2">
      <c r="A198" s="95"/>
      <c r="B198" s="57" t="s">
        <v>109</v>
      </c>
      <c r="C198" s="39" t="s">
        <v>350</v>
      </c>
      <c r="D198" s="158">
        <v>0</v>
      </c>
      <c r="E198" s="107">
        <v>2760</v>
      </c>
      <c r="F198" s="40"/>
    </row>
    <row r="199" spans="1:6" s="8" customFormat="1" hidden="1" x14ac:dyDescent="0.2">
      <c r="A199" s="95"/>
      <c r="B199" s="131" t="s">
        <v>109</v>
      </c>
      <c r="C199" s="16" t="s">
        <v>19</v>
      </c>
      <c r="D199" s="127">
        <f t="shared" si="5"/>
        <v>0</v>
      </c>
      <c r="E199" s="105"/>
      <c r="F199" s="26"/>
    </row>
    <row r="200" spans="1:6" s="8" customFormat="1" x14ac:dyDescent="0.2">
      <c r="A200" s="95"/>
      <c r="B200" s="133" t="s">
        <v>109</v>
      </c>
      <c r="C200" s="25" t="s">
        <v>16</v>
      </c>
      <c r="D200" s="130">
        <f>SUM(D176:D199)</f>
        <v>7895</v>
      </c>
      <c r="E200" s="27">
        <f>SUM(E176:E199)</f>
        <v>4093</v>
      </c>
      <c r="F200" s="26">
        <f>SUM(F176:F199)</f>
        <v>0</v>
      </c>
    </row>
    <row r="201" spans="1:6" s="5" customFormat="1" x14ac:dyDescent="0.2">
      <c r="A201" s="64"/>
      <c r="B201" s="131" t="s">
        <v>113</v>
      </c>
      <c r="C201" s="21" t="s">
        <v>429</v>
      </c>
      <c r="D201" s="127">
        <v>7560</v>
      </c>
      <c r="E201" s="19">
        <v>110</v>
      </c>
      <c r="F201" s="18"/>
    </row>
    <row r="202" spans="1:6" s="5" customFormat="1" x14ac:dyDescent="0.2">
      <c r="A202" s="64"/>
      <c r="B202" s="131" t="s">
        <v>113</v>
      </c>
      <c r="C202" s="21" t="s">
        <v>428</v>
      </c>
      <c r="D202" s="127">
        <v>2000</v>
      </c>
      <c r="E202" s="19">
        <f>31750-21532</f>
        <v>10218</v>
      </c>
      <c r="F202" s="18"/>
    </row>
    <row r="203" spans="1:6" s="5" customFormat="1" hidden="1" x14ac:dyDescent="0.2">
      <c r="A203" s="64"/>
      <c r="B203" s="131" t="s">
        <v>113</v>
      </c>
      <c r="C203" s="16" t="s">
        <v>386</v>
      </c>
      <c r="D203" s="127"/>
      <c r="E203" s="19">
        <v>2826</v>
      </c>
      <c r="F203" s="18"/>
    </row>
    <row r="204" spans="1:6" s="5" customFormat="1" hidden="1" x14ac:dyDescent="0.2">
      <c r="A204" s="64"/>
      <c r="B204" s="131" t="s">
        <v>113</v>
      </c>
      <c r="C204" s="16" t="s">
        <v>352</v>
      </c>
      <c r="D204" s="127"/>
      <c r="E204" s="19">
        <v>332</v>
      </c>
      <c r="F204" s="18"/>
    </row>
    <row r="205" spans="1:6" s="5" customFormat="1" hidden="1" x14ac:dyDescent="0.2">
      <c r="A205" s="64"/>
      <c r="B205" s="131" t="s">
        <v>113</v>
      </c>
      <c r="C205" s="16" t="s">
        <v>351</v>
      </c>
      <c r="D205" s="127"/>
      <c r="E205" s="19">
        <f>2342+632</f>
        <v>2974</v>
      </c>
      <c r="F205" s="18"/>
    </row>
    <row r="206" spans="1:6" x14ac:dyDescent="0.2">
      <c r="A206" s="56"/>
      <c r="B206" s="79">
        <v>180</v>
      </c>
      <c r="C206" s="20" t="s">
        <v>16</v>
      </c>
      <c r="D206" s="128">
        <f>SUM(D201:D205)</f>
        <v>9560</v>
      </c>
      <c r="E206" s="28">
        <f>SUM(E201:E205)</f>
        <v>16460</v>
      </c>
      <c r="F206" s="17">
        <f>SUM(F201:F201)</f>
        <v>0</v>
      </c>
    </row>
    <row r="207" spans="1:6" hidden="1" x14ac:dyDescent="0.2">
      <c r="A207" s="56"/>
      <c r="B207" s="79" t="s">
        <v>384</v>
      </c>
      <c r="C207" s="20" t="s">
        <v>385</v>
      </c>
      <c r="D207" s="128"/>
      <c r="E207" s="28">
        <v>13336</v>
      </c>
      <c r="F207" s="17"/>
    </row>
    <row r="208" spans="1:6" hidden="1" x14ac:dyDescent="0.2">
      <c r="A208" s="56"/>
      <c r="B208" s="132" t="s">
        <v>120</v>
      </c>
      <c r="C208" s="20" t="s">
        <v>121</v>
      </c>
      <c r="D208" s="128">
        <f t="shared" ref="D208" si="6">SUM(E208:F208)</f>
        <v>0</v>
      </c>
      <c r="E208" s="28"/>
      <c r="F208" s="17">
        <v>0</v>
      </c>
    </row>
    <row r="209" spans="1:6" hidden="1" x14ac:dyDescent="0.2">
      <c r="A209" s="56"/>
      <c r="B209" s="79" t="s">
        <v>314</v>
      </c>
      <c r="C209" s="20" t="s">
        <v>315</v>
      </c>
      <c r="D209" s="128"/>
      <c r="E209" s="28">
        <v>52365</v>
      </c>
      <c r="F209" s="17">
        <v>0</v>
      </c>
    </row>
    <row r="210" spans="1:6" hidden="1" x14ac:dyDescent="0.2">
      <c r="A210" s="56"/>
      <c r="B210" s="31" t="s">
        <v>114</v>
      </c>
      <c r="C210" s="21" t="s">
        <v>115</v>
      </c>
      <c r="D210" s="127">
        <f t="shared" ref="D210:D217" si="7">SUM(E210:F210)</f>
        <v>0</v>
      </c>
      <c r="E210" s="100"/>
      <c r="F210" s="22"/>
    </row>
    <row r="211" spans="1:6" hidden="1" x14ac:dyDescent="0.2">
      <c r="A211" s="56"/>
      <c r="B211" s="132" t="s">
        <v>114</v>
      </c>
      <c r="C211" s="20" t="s">
        <v>16</v>
      </c>
      <c r="D211" s="128">
        <f t="shared" si="7"/>
        <v>0</v>
      </c>
      <c r="E211" s="28">
        <f>SUM(E210)</f>
        <v>0</v>
      </c>
      <c r="F211" s="17">
        <f>SUM(F210)</f>
        <v>0</v>
      </c>
    </row>
    <row r="212" spans="1:6" hidden="1" x14ac:dyDescent="0.2">
      <c r="A212" s="56"/>
      <c r="B212" s="132" t="s">
        <v>116</v>
      </c>
      <c r="C212" s="20" t="s">
        <v>117</v>
      </c>
      <c r="D212" s="128">
        <f t="shared" si="7"/>
        <v>0</v>
      </c>
      <c r="E212" s="28"/>
      <c r="F212" s="17">
        <v>0</v>
      </c>
    </row>
    <row r="213" spans="1:6" hidden="1" x14ac:dyDescent="0.2">
      <c r="A213" s="96"/>
      <c r="B213" s="134" t="s">
        <v>118</v>
      </c>
      <c r="C213" s="35" t="s">
        <v>119</v>
      </c>
      <c r="D213" s="159">
        <f t="shared" si="7"/>
        <v>0</v>
      </c>
      <c r="E213" s="108"/>
      <c r="F213" s="36"/>
    </row>
    <row r="214" spans="1:6" hidden="1" x14ac:dyDescent="0.2">
      <c r="A214" s="56"/>
      <c r="B214" s="132" t="s">
        <v>316</v>
      </c>
      <c r="C214" s="20" t="s">
        <v>317</v>
      </c>
      <c r="D214" s="128"/>
      <c r="E214" s="28">
        <v>14620</v>
      </c>
      <c r="F214" s="17">
        <v>0</v>
      </c>
    </row>
    <row r="215" spans="1:6" hidden="1" x14ac:dyDescent="0.2">
      <c r="A215" s="56"/>
      <c r="B215" s="132" t="s">
        <v>122</v>
      </c>
      <c r="C215" s="20" t="s">
        <v>123</v>
      </c>
      <c r="D215" s="128">
        <f t="shared" si="7"/>
        <v>0</v>
      </c>
      <c r="E215" s="28"/>
      <c r="F215" s="17">
        <v>0</v>
      </c>
    </row>
    <row r="216" spans="1:6" hidden="1" x14ac:dyDescent="0.2">
      <c r="A216" s="56"/>
      <c r="B216" s="132" t="s">
        <v>116</v>
      </c>
      <c r="C216" s="20" t="s">
        <v>117</v>
      </c>
      <c r="D216" s="128">
        <f t="shared" si="7"/>
        <v>0</v>
      </c>
      <c r="E216" s="28"/>
      <c r="F216" s="17">
        <v>0</v>
      </c>
    </row>
    <row r="217" spans="1:6" hidden="1" x14ac:dyDescent="0.2">
      <c r="A217" s="96"/>
      <c r="B217" s="134" t="s">
        <v>118</v>
      </c>
      <c r="C217" s="35" t="s">
        <v>119</v>
      </c>
      <c r="D217" s="159">
        <f t="shared" si="7"/>
        <v>0</v>
      </c>
      <c r="E217" s="108"/>
      <c r="F217" s="36"/>
    </row>
    <row r="218" spans="1:6" x14ac:dyDescent="0.2">
      <c r="A218" s="67"/>
      <c r="B218" s="135" t="s">
        <v>124</v>
      </c>
      <c r="C218" s="43" t="s">
        <v>125</v>
      </c>
      <c r="D218" s="160">
        <f>D207+D206+D175+D200+D153+D152+D146+D75+D72+D61+D58+D51+D49+D45+D27+D56+D129</f>
        <v>355080</v>
      </c>
      <c r="E218" s="109">
        <f>E214+E209+E208+E206+E200+E175+E146+E129+E79+E72+E61+E56+E51+E49+E45+E27+E75+E58+E152+E153+E207</f>
        <v>308224</v>
      </c>
      <c r="F218" s="38">
        <f>F214+F209+F208+F206+F200+F175+F146+F129+F79+F72+F61+F56+F51+F49+F45+F27+F75+F58</f>
        <v>0</v>
      </c>
    </row>
    <row r="219" spans="1:6" x14ac:dyDescent="0.2">
      <c r="A219" s="56"/>
      <c r="B219" s="57"/>
      <c r="C219" s="8" t="s">
        <v>430</v>
      </c>
      <c r="D219" s="158"/>
      <c r="E219" s="110"/>
      <c r="F219" s="34"/>
    </row>
    <row r="220" spans="1:6" x14ac:dyDescent="0.2">
      <c r="A220" s="56"/>
      <c r="B220" s="57" t="s">
        <v>30</v>
      </c>
      <c r="C220" s="2" t="s">
        <v>431</v>
      </c>
      <c r="D220" s="158">
        <v>884</v>
      </c>
      <c r="E220" s="110">
        <v>950</v>
      </c>
      <c r="F220" s="22"/>
    </row>
    <row r="221" spans="1:6" x14ac:dyDescent="0.2">
      <c r="A221" s="56"/>
      <c r="B221" s="57" t="s">
        <v>103</v>
      </c>
      <c r="C221" s="2" t="s">
        <v>434</v>
      </c>
      <c r="D221" s="158">
        <v>785</v>
      </c>
      <c r="E221" s="110"/>
      <c r="F221" s="22"/>
    </row>
    <row r="222" spans="1:6" x14ac:dyDescent="0.2">
      <c r="A222" s="56"/>
      <c r="B222" s="57" t="s">
        <v>7</v>
      </c>
      <c r="C222" s="2" t="s">
        <v>129</v>
      </c>
      <c r="D222" s="158">
        <v>5187</v>
      </c>
      <c r="E222" s="100">
        <v>5400</v>
      </c>
      <c r="F222" s="22"/>
    </row>
    <row r="223" spans="1:6" hidden="1" x14ac:dyDescent="0.2">
      <c r="A223" s="56"/>
      <c r="B223" s="57" t="s">
        <v>103</v>
      </c>
      <c r="C223" s="2" t="s">
        <v>344</v>
      </c>
      <c r="D223" s="158"/>
      <c r="E223" s="110">
        <v>639</v>
      </c>
      <c r="F223" s="22"/>
    </row>
    <row r="224" spans="1:6" hidden="1" x14ac:dyDescent="0.2">
      <c r="A224" s="56"/>
      <c r="B224" s="57" t="s">
        <v>6</v>
      </c>
      <c r="C224" s="2" t="s">
        <v>433</v>
      </c>
      <c r="D224" s="158"/>
      <c r="E224" s="110">
        <v>60</v>
      </c>
      <c r="F224" s="22"/>
    </row>
    <row r="225" spans="1:6" x14ac:dyDescent="0.2">
      <c r="A225" s="56"/>
      <c r="B225" s="57" t="s">
        <v>6</v>
      </c>
      <c r="C225" s="2" t="s">
        <v>432</v>
      </c>
      <c r="D225" s="158">
        <v>526</v>
      </c>
      <c r="E225" s="110">
        <v>36000</v>
      </c>
      <c r="F225" s="22"/>
    </row>
    <row r="226" spans="1:6" hidden="1" x14ac:dyDescent="0.2">
      <c r="A226" s="56"/>
      <c r="B226" s="57" t="s">
        <v>6</v>
      </c>
      <c r="C226" s="2" t="s">
        <v>375</v>
      </c>
      <c r="D226" s="158"/>
      <c r="E226" s="110">
        <v>20000</v>
      </c>
      <c r="F226" s="22"/>
    </row>
    <row r="227" spans="1:6" x14ac:dyDescent="0.2">
      <c r="A227" s="56"/>
      <c r="B227" s="57" t="s">
        <v>6</v>
      </c>
      <c r="C227" s="2" t="s">
        <v>322</v>
      </c>
      <c r="D227" s="158">
        <f>2330+3980</f>
        <v>6310</v>
      </c>
      <c r="E227" s="100">
        <v>320</v>
      </c>
      <c r="F227" s="34"/>
    </row>
    <row r="228" spans="1:6" x14ac:dyDescent="0.2">
      <c r="A228" s="56"/>
      <c r="B228" s="136" t="s">
        <v>126</v>
      </c>
      <c r="C228" s="43" t="s">
        <v>360</v>
      </c>
      <c r="D228" s="115">
        <f>SUM(D220:D227)</f>
        <v>13692</v>
      </c>
      <c r="E228" s="111">
        <f>SUM(E220:E227)</f>
        <v>63369</v>
      </c>
      <c r="F228" s="42">
        <f>SUM(F220:F227)</f>
        <v>0</v>
      </c>
    </row>
    <row r="229" spans="1:6" x14ac:dyDescent="0.2">
      <c r="A229" s="56"/>
      <c r="B229" s="57"/>
      <c r="D229" s="158"/>
      <c r="E229" s="110"/>
      <c r="F229" s="34"/>
    </row>
    <row r="230" spans="1:6" x14ac:dyDescent="0.2">
      <c r="A230" s="56"/>
      <c r="B230" s="57"/>
      <c r="C230" s="8" t="s">
        <v>435</v>
      </c>
      <c r="D230" s="158"/>
      <c r="E230" s="110"/>
      <c r="F230" s="34"/>
    </row>
    <row r="231" spans="1:6" hidden="1" x14ac:dyDescent="0.2">
      <c r="A231" s="56"/>
      <c r="B231" s="57" t="s">
        <v>7</v>
      </c>
      <c r="C231" s="2" t="s">
        <v>132</v>
      </c>
      <c r="D231" s="158"/>
      <c r="E231" s="110">
        <v>1800</v>
      </c>
      <c r="F231" s="34"/>
    </row>
    <row r="232" spans="1:6" x14ac:dyDescent="0.2">
      <c r="A232" s="56"/>
      <c r="B232" s="57" t="s">
        <v>320</v>
      </c>
      <c r="C232" s="2" t="s">
        <v>398</v>
      </c>
      <c r="D232" s="158">
        <v>1000</v>
      </c>
      <c r="E232" s="110"/>
      <c r="F232" s="34"/>
    </row>
    <row r="233" spans="1:6" x14ac:dyDescent="0.2">
      <c r="A233" s="56"/>
      <c r="B233" s="57" t="s">
        <v>103</v>
      </c>
      <c r="C233" s="2" t="s">
        <v>358</v>
      </c>
      <c r="D233" s="158">
        <v>57243</v>
      </c>
      <c r="E233" s="110"/>
      <c r="F233" s="34"/>
    </row>
    <row r="234" spans="1:6" x14ac:dyDescent="0.2">
      <c r="A234" s="56"/>
      <c r="B234" s="57" t="s">
        <v>99</v>
      </c>
      <c r="C234" s="2" t="s">
        <v>133</v>
      </c>
      <c r="D234" s="158">
        <v>86230</v>
      </c>
      <c r="E234" s="110">
        <v>64581</v>
      </c>
      <c r="F234" s="34"/>
    </row>
    <row r="235" spans="1:6" x14ac:dyDescent="0.2">
      <c r="A235" s="56"/>
      <c r="B235" s="57" t="s">
        <v>99</v>
      </c>
      <c r="C235" s="2" t="s">
        <v>397</v>
      </c>
      <c r="D235" s="158">
        <v>2881</v>
      </c>
      <c r="E235" s="110">
        <f>40000+39400</f>
        <v>79400</v>
      </c>
      <c r="F235" s="34"/>
    </row>
    <row r="236" spans="1:6" x14ac:dyDescent="0.2">
      <c r="A236" s="56"/>
      <c r="B236" s="57" t="s">
        <v>99</v>
      </c>
      <c r="C236" s="2" t="s">
        <v>326</v>
      </c>
      <c r="D236" s="158">
        <v>20089</v>
      </c>
      <c r="E236" s="110">
        <v>19045</v>
      </c>
      <c r="F236" s="34"/>
    </row>
    <row r="237" spans="1:6" x14ac:dyDescent="0.2">
      <c r="A237" s="56"/>
      <c r="B237" s="57" t="s">
        <v>443</v>
      </c>
      <c r="C237" s="2" t="s">
        <v>343</v>
      </c>
      <c r="D237" s="158">
        <f>6230+3135</f>
        <v>9365</v>
      </c>
      <c r="E237" s="110">
        <v>2895</v>
      </c>
      <c r="F237" s="34"/>
    </row>
    <row r="238" spans="1:6" x14ac:dyDescent="0.2">
      <c r="A238" s="56"/>
      <c r="B238" s="57" t="s">
        <v>7</v>
      </c>
      <c r="C238" s="2" t="s">
        <v>132</v>
      </c>
      <c r="D238" s="158">
        <v>600</v>
      </c>
      <c r="E238" s="110"/>
      <c r="F238" s="34"/>
    </row>
    <row r="239" spans="1:6" hidden="1" x14ac:dyDescent="0.2">
      <c r="A239" s="56"/>
      <c r="B239" s="57" t="s">
        <v>99</v>
      </c>
      <c r="C239" s="2" t="s">
        <v>135</v>
      </c>
      <c r="D239" s="158">
        <f t="shared" ref="D239:D242" si="8">SUM(E239:F239)</f>
        <v>0</v>
      </c>
      <c r="E239" s="110"/>
      <c r="F239" s="34"/>
    </row>
    <row r="240" spans="1:6" hidden="1" x14ac:dyDescent="0.2">
      <c r="A240" s="56"/>
      <c r="B240" s="57" t="s">
        <v>99</v>
      </c>
      <c r="C240" s="2" t="s">
        <v>136</v>
      </c>
      <c r="D240" s="158">
        <f t="shared" si="8"/>
        <v>0</v>
      </c>
      <c r="E240" s="110"/>
      <c r="F240" s="34"/>
    </row>
    <row r="241" spans="1:6" hidden="1" x14ac:dyDescent="0.2">
      <c r="A241" s="56"/>
      <c r="B241" s="57" t="s">
        <v>17</v>
      </c>
      <c r="C241" s="2" t="s">
        <v>136</v>
      </c>
      <c r="D241" s="158">
        <f t="shared" si="8"/>
        <v>0</v>
      </c>
      <c r="E241" s="110"/>
      <c r="F241" s="34"/>
    </row>
    <row r="242" spans="1:6" hidden="1" x14ac:dyDescent="0.2">
      <c r="A242" s="56"/>
      <c r="B242" s="57" t="s">
        <v>99</v>
      </c>
      <c r="C242" s="2" t="s">
        <v>137</v>
      </c>
      <c r="D242" s="158">
        <f t="shared" si="8"/>
        <v>0</v>
      </c>
      <c r="E242" s="100"/>
      <c r="F242" s="44"/>
    </row>
    <row r="243" spans="1:6" hidden="1" x14ac:dyDescent="0.2">
      <c r="A243" s="56"/>
      <c r="B243" s="57" t="s">
        <v>103</v>
      </c>
      <c r="C243" s="2" t="s">
        <v>358</v>
      </c>
      <c r="D243" s="158"/>
      <c r="E243" s="100">
        <v>62837</v>
      </c>
      <c r="F243" s="44"/>
    </row>
    <row r="244" spans="1:6" x14ac:dyDescent="0.2">
      <c r="A244" s="56"/>
      <c r="B244" s="136" t="s">
        <v>130</v>
      </c>
      <c r="C244" s="43" t="s">
        <v>361</v>
      </c>
      <c r="D244" s="115">
        <f>SUM(D232:D243)</f>
        <v>177408</v>
      </c>
      <c r="E244" s="111">
        <f>SUM(E231:E243)</f>
        <v>230558</v>
      </c>
      <c r="F244" s="42">
        <f>SUM(F231:F242)</f>
        <v>0</v>
      </c>
    </row>
    <row r="245" spans="1:6" x14ac:dyDescent="0.2">
      <c r="A245" s="56"/>
      <c r="B245" s="137"/>
      <c r="C245" s="45" t="s">
        <v>139</v>
      </c>
      <c r="D245" s="161"/>
      <c r="E245" s="112"/>
      <c r="F245" s="46"/>
    </row>
    <row r="246" spans="1:6" s="5" customFormat="1" hidden="1" x14ac:dyDescent="0.2">
      <c r="A246" s="64"/>
      <c r="B246" s="138">
        <v>200</v>
      </c>
      <c r="C246" s="47" t="s">
        <v>140</v>
      </c>
      <c r="D246" s="158">
        <f t="shared" ref="D246:D270" si="9">SUM(E246:F246)</f>
        <v>0</v>
      </c>
      <c r="E246" s="113"/>
      <c r="F246" s="48"/>
    </row>
    <row r="247" spans="1:6" s="5" customFormat="1" hidden="1" x14ac:dyDescent="0.2">
      <c r="A247" s="64"/>
      <c r="B247" s="138"/>
      <c r="C247" s="47" t="s">
        <v>141</v>
      </c>
      <c r="D247" s="158">
        <f t="shared" si="9"/>
        <v>0</v>
      </c>
      <c r="E247" s="113"/>
      <c r="F247" s="48"/>
    </row>
    <row r="248" spans="1:6" s="5" customFormat="1" hidden="1" x14ac:dyDescent="0.2">
      <c r="A248" s="64"/>
      <c r="B248" s="138">
        <v>200</v>
      </c>
      <c r="C248" s="47" t="s">
        <v>142</v>
      </c>
      <c r="D248" s="158">
        <f t="shared" si="9"/>
        <v>0</v>
      </c>
      <c r="E248" s="113"/>
      <c r="F248" s="48"/>
    </row>
    <row r="249" spans="1:6" s="5" customFormat="1" hidden="1" x14ac:dyDescent="0.2">
      <c r="A249" s="64"/>
      <c r="B249" s="138"/>
      <c r="C249" s="47" t="s">
        <v>143</v>
      </c>
      <c r="D249" s="158">
        <f t="shared" si="9"/>
        <v>0</v>
      </c>
      <c r="E249" s="113"/>
      <c r="F249" s="48"/>
    </row>
    <row r="250" spans="1:6" hidden="1" x14ac:dyDescent="0.2">
      <c r="A250" s="56"/>
      <c r="B250" s="137"/>
      <c r="C250" s="45" t="s">
        <v>16</v>
      </c>
      <c r="D250" s="130">
        <f t="shared" si="9"/>
        <v>0</v>
      </c>
      <c r="E250" s="114">
        <f>SUM(E246:E249)</f>
        <v>0</v>
      </c>
      <c r="F250" s="49">
        <f>SUM(F246:F249)</f>
        <v>0</v>
      </c>
    </row>
    <row r="251" spans="1:6" hidden="1" x14ac:dyDescent="0.2">
      <c r="A251" s="56"/>
      <c r="B251" s="60" t="s">
        <v>99</v>
      </c>
      <c r="C251" s="2" t="s">
        <v>144</v>
      </c>
      <c r="D251" s="158">
        <f t="shared" si="9"/>
        <v>0</v>
      </c>
      <c r="E251" s="110"/>
      <c r="F251" s="34"/>
    </row>
    <row r="252" spans="1:6" hidden="1" x14ac:dyDescent="0.2">
      <c r="A252" s="56"/>
      <c r="B252" s="60" t="s">
        <v>99</v>
      </c>
      <c r="C252" s="2" t="s">
        <v>145</v>
      </c>
      <c r="D252" s="158">
        <f t="shared" si="9"/>
        <v>0</v>
      </c>
      <c r="E252" s="110"/>
      <c r="F252" s="34"/>
    </row>
    <row r="253" spans="1:6" hidden="1" x14ac:dyDescent="0.2">
      <c r="A253" s="56"/>
      <c r="B253" s="57"/>
      <c r="C253" s="11" t="s">
        <v>16</v>
      </c>
      <c r="D253" s="130">
        <f t="shared" si="9"/>
        <v>0</v>
      </c>
      <c r="E253" s="102">
        <f>SUM(E251:E252)</f>
        <v>0</v>
      </c>
      <c r="F253" s="12">
        <f>SUM(F251:F252)</f>
        <v>0</v>
      </c>
    </row>
    <row r="254" spans="1:6" hidden="1" x14ac:dyDescent="0.2">
      <c r="A254" s="56"/>
      <c r="B254" s="57" t="s">
        <v>49</v>
      </c>
      <c r="C254" s="2" t="s">
        <v>146</v>
      </c>
      <c r="D254" s="158">
        <f t="shared" si="9"/>
        <v>0</v>
      </c>
      <c r="E254" s="100"/>
      <c r="F254" s="34"/>
    </row>
    <row r="255" spans="1:6" hidden="1" x14ac:dyDescent="0.2">
      <c r="A255" s="56"/>
      <c r="B255" s="57" t="s">
        <v>49</v>
      </c>
      <c r="C255" s="2" t="s">
        <v>147</v>
      </c>
      <c r="D255" s="158">
        <f t="shared" si="9"/>
        <v>0</v>
      </c>
      <c r="E255" s="100"/>
      <c r="F255" s="34"/>
    </row>
    <row r="256" spans="1:6" hidden="1" x14ac:dyDescent="0.2">
      <c r="A256" s="56"/>
      <c r="B256" s="57" t="s">
        <v>102</v>
      </c>
      <c r="C256" s="2" t="s">
        <v>148</v>
      </c>
      <c r="D256" s="158">
        <f t="shared" si="9"/>
        <v>0</v>
      </c>
      <c r="E256" s="100"/>
      <c r="F256" s="34"/>
    </row>
    <row r="257" spans="1:6" hidden="1" x14ac:dyDescent="0.2">
      <c r="A257" s="56"/>
      <c r="B257" s="57" t="s">
        <v>49</v>
      </c>
      <c r="C257" s="2" t="s">
        <v>149</v>
      </c>
      <c r="D257" s="158">
        <f t="shared" si="9"/>
        <v>0</v>
      </c>
      <c r="E257" s="100"/>
      <c r="F257" s="34"/>
    </row>
    <row r="258" spans="1:6" hidden="1" x14ac:dyDescent="0.2">
      <c r="A258" s="56"/>
      <c r="B258" s="57" t="s">
        <v>102</v>
      </c>
      <c r="C258" s="2" t="s">
        <v>150</v>
      </c>
      <c r="D258" s="158">
        <f t="shared" si="9"/>
        <v>0</v>
      </c>
      <c r="E258" s="100"/>
      <c r="F258" s="34"/>
    </row>
    <row r="259" spans="1:6" hidden="1" x14ac:dyDescent="0.2">
      <c r="A259" s="56"/>
      <c r="B259" s="57" t="s">
        <v>102</v>
      </c>
      <c r="C259" s="2" t="s">
        <v>151</v>
      </c>
      <c r="D259" s="158">
        <f t="shared" si="9"/>
        <v>0</v>
      </c>
      <c r="E259" s="100"/>
      <c r="F259" s="34"/>
    </row>
    <row r="260" spans="1:6" hidden="1" x14ac:dyDescent="0.2">
      <c r="A260" s="56"/>
      <c r="B260" s="57"/>
      <c r="C260" s="11" t="s">
        <v>16</v>
      </c>
      <c r="D260" s="130">
        <f t="shared" si="9"/>
        <v>0</v>
      </c>
      <c r="E260" s="28">
        <f>SUM(E255:E259)</f>
        <v>0</v>
      </c>
      <c r="F260" s="17">
        <f>SUM(F256:F259)</f>
        <v>0</v>
      </c>
    </row>
    <row r="261" spans="1:6" hidden="1" x14ac:dyDescent="0.2">
      <c r="A261" s="56"/>
      <c r="B261" s="31" t="s">
        <v>103</v>
      </c>
      <c r="C261" s="7" t="s">
        <v>152</v>
      </c>
      <c r="D261" s="158">
        <f t="shared" si="9"/>
        <v>0</v>
      </c>
      <c r="E261" s="100"/>
      <c r="F261" s="34"/>
    </row>
    <row r="262" spans="1:6" hidden="1" x14ac:dyDescent="0.2">
      <c r="A262" s="56"/>
      <c r="B262" s="31" t="s">
        <v>103</v>
      </c>
      <c r="C262" s="7" t="s">
        <v>153</v>
      </c>
      <c r="D262" s="158">
        <f t="shared" si="9"/>
        <v>0</v>
      </c>
      <c r="E262" s="100"/>
      <c r="F262" s="34"/>
    </row>
    <row r="263" spans="1:6" hidden="1" x14ac:dyDescent="0.2">
      <c r="A263" s="56"/>
      <c r="B263" s="31" t="s">
        <v>103</v>
      </c>
      <c r="C263" s="7" t="s">
        <v>154</v>
      </c>
      <c r="D263" s="158">
        <f t="shared" si="9"/>
        <v>0</v>
      </c>
      <c r="E263" s="100"/>
      <c r="F263" s="34"/>
    </row>
    <row r="264" spans="1:6" hidden="1" x14ac:dyDescent="0.2">
      <c r="A264" s="56"/>
      <c r="B264" s="31" t="s">
        <v>103</v>
      </c>
      <c r="C264" s="2" t="s">
        <v>155</v>
      </c>
      <c r="D264" s="158">
        <f t="shared" si="9"/>
        <v>0</v>
      </c>
      <c r="E264" s="110"/>
      <c r="F264" s="22"/>
    </row>
    <row r="265" spans="1:6" hidden="1" x14ac:dyDescent="0.2">
      <c r="A265" s="56"/>
      <c r="B265" s="57"/>
      <c r="C265" s="11" t="s">
        <v>16</v>
      </c>
      <c r="D265" s="130">
        <f t="shared" si="9"/>
        <v>0</v>
      </c>
      <c r="E265" s="102">
        <f>SUM(E261:E264)</f>
        <v>0</v>
      </c>
      <c r="F265" s="12">
        <f>SUM(F261:F264)</f>
        <v>0</v>
      </c>
    </row>
    <row r="266" spans="1:6" x14ac:dyDescent="0.2">
      <c r="A266" s="56"/>
      <c r="B266" s="57" t="s">
        <v>86</v>
      </c>
      <c r="C266" s="2" t="s">
        <v>438</v>
      </c>
      <c r="D266" s="158">
        <v>4002</v>
      </c>
      <c r="E266" s="103">
        <v>60</v>
      </c>
      <c r="F266" s="12"/>
    </row>
    <row r="267" spans="1:6" x14ac:dyDescent="0.2">
      <c r="A267" s="56"/>
      <c r="B267" s="57" t="s">
        <v>99</v>
      </c>
      <c r="C267" s="2" t="s">
        <v>436</v>
      </c>
      <c r="D267" s="158">
        <v>2573</v>
      </c>
      <c r="E267" s="103"/>
      <c r="F267" s="12"/>
    </row>
    <row r="268" spans="1:6" x14ac:dyDescent="0.2">
      <c r="A268" s="56"/>
      <c r="B268" s="57" t="s">
        <v>49</v>
      </c>
      <c r="C268" s="2" t="s">
        <v>437</v>
      </c>
      <c r="D268" s="158">
        <v>6213</v>
      </c>
      <c r="E268" s="103">
        <v>10033</v>
      </c>
      <c r="F268" s="12"/>
    </row>
    <row r="269" spans="1:6" hidden="1" x14ac:dyDescent="0.2">
      <c r="A269" s="56"/>
      <c r="B269" s="57"/>
      <c r="C269" s="172" t="s">
        <v>356</v>
      </c>
      <c r="D269" s="130">
        <f t="shared" ref="D269" si="10">SUM(E269:F269)</f>
        <v>0</v>
      </c>
      <c r="E269" s="103">
        <v>0</v>
      </c>
      <c r="F269" s="12"/>
    </row>
    <row r="270" spans="1:6" hidden="1" x14ac:dyDescent="0.2">
      <c r="A270" s="56"/>
      <c r="B270" s="57"/>
      <c r="C270" s="11" t="s">
        <v>156</v>
      </c>
      <c r="D270" s="130">
        <f t="shared" si="9"/>
        <v>0</v>
      </c>
      <c r="E270" s="19"/>
      <c r="F270" s="9"/>
    </row>
    <row r="271" spans="1:6" x14ac:dyDescent="0.2">
      <c r="A271" s="56"/>
      <c r="B271" s="136" t="s">
        <v>138</v>
      </c>
      <c r="C271" s="41" t="s">
        <v>158</v>
      </c>
      <c r="D271" s="115">
        <f>SUM(D266:D270)</f>
        <v>12788</v>
      </c>
      <c r="E271" s="111">
        <f>SUM(E266:E270)</f>
        <v>10093</v>
      </c>
      <c r="F271" s="42">
        <f>F265+F260+F253+F250</f>
        <v>0</v>
      </c>
    </row>
    <row r="272" spans="1:6" x14ac:dyDescent="0.2">
      <c r="A272" s="56"/>
      <c r="B272" s="57"/>
      <c r="D272" s="158"/>
      <c r="E272" s="110"/>
    </row>
    <row r="273" spans="1:6" hidden="1" x14ac:dyDescent="0.2">
      <c r="A273" s="56"/>
      <c r="B273" s="57" t="s">
        <v>103</v>
      </c>
      <c r="C273" s="2" t="s">
        <v>159</v>
      </c>
      <c r="D273" s="158">
        <f t="shared" ref="D273:D292" si="11">SUM(E273:F273)</f>
        <v>0</v>
      </c>
      <c r="E273" s="110"/>
      <c r="F273" s="34"/>
    </row>
    <row r="274" spans="1:6" hidden="1" x14ac:dyDescent="0.2">
      <c r="A274" s="56"/>
      <c r="B274" s="57" t="s">
        <v>103</v>
      </c>
      <c r="C274" s="2" t="s">
        <v>160</v>
      </c>
      <c r="D274" s="158">
        <f t="shared" si="11"/>
        <v>0</v>
      </c>
      <c r="E274" s="110"/>
      <c r="F274" s="34"/>
    </row>
    <row r="275" spans="1:6" hidden="1" x14ac:dyDescent="0.2">
      <c r="A275" s="56"/>
      <c r="B275" s="57" t="s">
        <v>103</v>
      </c>
      <c r="C275" s="7" t="s">
        <v>161</v>
      </c>
      <c r="D275" s="158">
        <f t="shared" si="11"/>
        <v>0</v>
      </c>
      <c r="E275" s="100"/>
      <c r="F275" s="50"/>
    </row>
    <row r="276" spans="1:6" hidden="1" x14ac:dyDescent="0.2">
      <c r="A276" s="56"/>
      <c r="B276" s="57" t="s">
        <v>103</v>
      </c>
      <c r="C276" s="7" t="s">
        <v>162</v>
      </c>
      <c r="D276" s="158">
        <f t="shared" si="11"/>
        <v>0</v>
      </c>
      <c r="E276" s="100"/>
      <c r="F276" s="50"/>
    </row>
    <row r="277" spans="1:6" hidden="1" x14ac:dyDescent="0.2">
      <c r="A277" s="56"/>
      <c r="B277" s="57" t="s">
        <v>103</v>
      </c>
      <c r="C277" s="7" t="s">
        <v>163</v>
      </c>
      <c r="D277" s="158">
        <f t="shared" si="11"/>
        <v>0</v>
      </c>
      <c r="E277" s="100"/>
      <c r="F277" s="50"/>
    </row>
    <row r="278" spans="1:6" hidden="1" x14ac:dyDescent="0.2">
      <c r="A278" s="56"/>
      <c r="B278" s="57" t="s">
        <v>164</v>
      </c>
      <c r="C278" s="7" t="s">
        <v>165</v>
      </c>
      <c r="D278" s="158">
        <f t="shared" si="11"/>
        <v>0</v>
      </c>
      <c r="E278" s="100"/>
      <c r="F278" s="50"/>
    </row>
    <row r="279" spans="1:6" hidden="1" x14ac:dyDescent="0.2">
      <c r="A279" s="56"/>
      <c r="B279" s="57" t="s">
        <v>103</v>
      </c>
      <c r="C279" s="7" t="s">
        <v>166</v>
      </c>
      <c r="D279" s="158">
        <f t="shared" si="11"/>
        <v>0</v>
      </c>
      <c r="E279" s="100"/>
      <c r="F279" s="50"/>
    </row>
    <row r="280" spans="1:6" hidden="1" x14ac:dyDescent="0.2">
      <c r="A280" s="56"/>
      <c r="B280" s="57" t="s">
        <v>103</v>
      </c>
      <c r="C280" s="7" t="s">
        <v>167</v>
      </c>
      <c r="D280" s="158">
        <f t="shared" si="11"/>
        <v>0</v>
      </c>
      <c r="E280" s="100"/>
      <c r="F280" s="34"/>
    </row>
    <row r="281" spans="1:6" hidden="1" x14ac:dyDescent="0.2">
      <c r="A281" s="56"/>
      <c r="B281" s="57" t="s">
        <v>103</v>
      </c>
      <c r="C281" s="7" t="s">
        <v>168</v>
      </c>
      <c r="D281" s="158">
        <f t="shared" si="11"/>
        <v>0</v>
      </c>
      <c r="E281" s="100"/>
      <c r="F281" s="34"/>
    </row>
    <row r="282" spans="1:6" hidden="1" x14ac:dyDescent="0.2">
      <c r="A282" s="56"/>
      <c r="B282" s="57" t="s">
        <v>103</v>
      </c>
      <c r="C282" s="7" t="s">
        <v>169</v>
      </c>
      <c r="D282" s="158">
        <f t="shared" si="11"/>
        <v>0</v>
      </c>
      <c r="E282" s="100"/>
      <c r="F282" s="34"/>
    </row>
    <row r="283" spans="1:6" hidden="1" x14ac:dyDescent="0.2">
      <c r="A283" s="56"/>
      <c r="B283" s="57" t="s">
        <v>103</v>
      </c>
      <c r="C283" s="7" t="s">
        <v>170</v>
      </c>
      <c r="D283" s="158">
        <f t="shared" si="11"/>
        <v>0</v>
      </c>
      <c r="E283" s="100"/>
      <c r="F283" s="34"/>
    </row>
    <row r="284" spans="1:6" hidden="1" x14ac:dyDescent="0.2">
      <c r="A284" s="56"/>
      <c r="B284" s="57" t="s">
        <v>103</v>
      </c>
      <c r="C284" s="7" t="s">
        <v>171</v>
      </c>
      <c r="D284" s="158">
        <f t="shared" si="11"/>
        <v>0</v>
      </c>
      <c r="E284" s="100"/>
      <c r="F284" s="34"/>
    </row>
    <row r="285" spans="1:6" hidden="1" x14ac:dyDescent="0.2">
      <c r="A285" s="56"/>
      <c r="B285" s="57" t="s">
        <v>103</v>
      </c>
      <c r="C285" s="7" t="s">
        <v>172</v>
      </c>
      <c r="D285" s="158">
        <f t="shared" si="11"/>
        <v>0</v>
      </c>
      <c r="E285" s="100"/>
      <c r="F285" s="34"/>
    </row>
    <row r="286" spans="1:6" hidden="1" x14ac:dyDescent="0.2">
      <c r="A286" s="56"/>
      <c r="B286" s="57" t="s">
        <v>103</v>
      </c>
      <c r="C286" s="7" t="s">
        <v>173</v>
      </c>
      <c r="D286" s="158">
        <f t="shared" si="11"/>
        <v>0</v>
      </c>
      <c r="E286" s="100"/>
      <c r="F286" s="34"/>
    </row>
    <row r="287" spans="1:6" hidden="1" x14ac:dyDescent="0.2">
      <c r="A287" s="56"/>
      <c r="B287" s="57" t="s">
        <v>103</v>
      </c>
      <c r="C287" s="7" t="s">
        <v>174</v>
      </c>
      <c r="D287" s="158">
        <f t="shared" si="11"/>
        <v>0</v>
      </c>
      <c r="E287" s="100"/>
      <c r="F287" s="34"/>
    </row>
    <row r="288" spans="1:6" ht="13.5" hidden="1" x14ac:dyDescent="0.25">
      <c r="A288" s="56"/>
      <c r="B288" s="132"/>
      <c r="C288" s="51" t="s">
        <v>175</v>
      </c>
      <c r="D288" s="130">
        <f t="shared" si="11"/>
        <v>0</v>
      </c>
      <c r="E288" s="102">
        <f>SUM(E273:E287)</f>
        <v>0</v>
      </c>
      <c r="F288" s="12">
        <f>SUM(F273:F287)</f>
        <v>0</v>
      </c>
    </row>
    <row r="289" spans="1:6" hidden="1" x14ac:dyDescent="0.2">
      <c r="A289" s="56"/>
      <c r="B289" s="57" t="s">
        <v>102</v>
      </c>
      <c r="C289" s="2" t="s">
        <v>176</v>
      </c>
      <c r="D289" s="158">
        <f t="shared" si="11"/>
        <v>0</v>
      </c>
      <c r="E289" s="110"/>
      <c r="F289" s="52"/>
    </row>
    <row r="290" spans="1:6" hidden="1" x14ac:dyDescent="0.2">
      <c r="A290" s="56"/>
      <c r="B290" s="57" t="s">
        <v>102</v>
      </c>
      <c r="C290" s="2" t="s">
        <v>177</v>
      </c>
      <c r="D290" s="158">
        <f t="shared" si="11"/>
        <v>0</v>
      </c>
      <c r="E290" s="110"/>
      <c r="F290" s="34"/>
    </row>
    <row r="291" spans="1:6" hidden="1" x14ac:dyDescent="0.2">
      <c r="A291" s="56"/>
      <c r="B291" s="57" t="s">
        <v>102</v>
      </c>
      <c r="C291" s="2" t="s">
        <v>178</v>
      </c>
      <c r="D291" s="158">
        <f t="shared" si="11"/>
        <v>0</v>
      </c>
      <c r="E291" s="110"/>
      <c r="F291" s="34"/>
    </row>
    <row r="292" spans="1:6" hidden="1" x14ac:dyDescent="0.2">
      <c r="A292" s="56"/>
      <c r="B292" s="57" t="s">
        <v>179</v>
      </c>
      <c r="C292" s="2" t="s">
        <v>180</v>
      </c>
      <c r="D292" s="158">
        <f t="shared" si="11"/>
        <v>0</v>
      </c>
      <c r="E292" s="110"/>
      <c r="F292" s="34"/>
    </row>
    <row r="293" spans="1:6" hidden="1" x14ac:dyDescent="0.2">
      <c r="A293" s="56"/>
      <c r="B293" s="57" t="s">
        <v>102</v>
      </c>
      <c r="C293" s="2" t="s">
        <v>181</v>
      </c>
      <c r="D293" s="158"/>
      <c r="E293" s="110"/>
      <c r="F293" s="34"/>
    </row>
    <row r="294" spans="1:6" hidden="1" x14ac:dyDescent="0.2">
      <c r="A294" s="56"/>
      <c r="B294" s="57" t="s">
        <v>182</v>
      </c>
      <c r="C294" s="2" t="s">
        <v>183</v>
      </c>
      <c r="D294" s="158">
        <f t="shared" ref="D294:D321" si="12">SUM(E294:F294)</f>
        <v>0</v>
      </c>
      <c r="E294" s="110"/>
      <c r="F294" s="34"/>
    </row>
    <row r="295" spans="1:6" ht="13.5" hidden="1" x14ac:dyDescent="0.25">
      <c r="A295" s="56"/>
      <c r="B295" s="63"/>
      <c r="C295" s="53" t="s">
        <v>184</v>
      </c>
      <c r="D295" s="130">
        <f t="shared" si="12"/>
        <v>0</v>
      </c>
      <c r="E295" s="27">
        <f>SUM(E289:E294)</f>
        <v>0</v>
      </c>
      <c r="F295" s="9">
        <f>SUM(F289:F294)</f>
        <v>0</v>
      </c>
    </row>
    <row r="296" spans="1:6" hidden="1" x14ac:dyDescent="0.2">
      <c r="A296" s="56"/>
      <c r="B296" s="57" t="s">
        <v>185</v>
      </c>
      <c r="C296" s="2" t="s">
        <v>186</v>
      </c>
      <c r="D296" s="158">
        <f t="shared" si="12"/>
        <v>0</v>
      </c>
      <c r="E296" s="110"/>
      <c r="F296" s="54"/>
    </row>
    <row r="297" spans="1:6" hidden="1" x14ac:dyDescent="0.2">
      <c r="A297" s="56"/>
      <c r="B297" s="57" t="s">
        <v>103</v>
      </c>
      <c r="C297" s="2" t="s">
        <v>187</v>
      </c>
      <c r="D297" s="158">
        <f t="shared" si="12"/>
        <v>0</v>
      </c>
      <c r="E297" s="110"/>
      <c r="F297" s="54"/>
    </row>
    <row r="298" spans="1:6" hidden="1" x14ac:dyDescent="0.2">
      <c r="A298" s="56"/>
      <c r="B298" s="57" t="s">
        <v>103</v>
      </c>
      <c r="C298" s="2" t="s">
        <v>188</v>
      </c>
      <c r="D298" s="158">
        <f t="shared" si="12"/>
        <v>0</v>
      </c>
      <c r="E298" s="110"/>
      <c r="F298" s="34"/>
    </row>
    <row r="299" spans="1:6" ht="13.5" hidden="1" x14ac:dyDescent="0.25">
      <c r="A299" s="56"/>
      <c r="B299" s="57"/>
      <c r="C299" s="53" t="s">
        <v>189</v>
      </c>
      <c r="D299" s="130">
        <f t="shared" si="12"/>
        <v>0</v>
      </c>
      <c r="E299" s="88">
        <f>SUM(E296:E298)</f>
        <v>0</v>
      </c>
      <c r="F299" s="55">
        <f>SUM(F296:F298)</f>
        <v>0</v>
      </c>
    </row>
    <row r="300" spans="1:6" hidden="1" x14ac:dyDescent="0.2">
      <c r="A300" s="56"/>
      <c r="B300" s="57" t="s">
        <v>102</v>
      </c>
      <c r="C300" s="5" t="s">
        <v>190</v>
      </c>
      <c r="D300" s="158">
        <f t="shared" si="12"/>
        <v>0</v>
      </c>
      <c r="E300" s="100"/>
      <c r="F300" s="22"/>
    </row>
    <row r="301" spans="1:6" ht="13.5" hidden="1" x14ac:dyDescent="0.25">
      <c r="A301" s="56"/>
      <c r="B301" s="63"/>
      <c r="C301" s="53" t="s">
        <v>191</v>
      </c>
      <c r="D301" s="130">
        <f t="shared" si="12"/>
        <v>0</v>
      </c>
      <c r="E301" s="27">
        <f>SUM(E300)</f>
        <v>0</v>
      </c>
      <c r="F301" s="9">
        <f>SUM(F300)</f>
        <v>0</v>
      </c>
    </row>
    <row r="302" spans="1:6" hidden="1" x14ac:dyDescent="0.2">
      <c r="A302" s="56"/>
      <c r="B302" s="60" t="s">
        <v>103</v>
      </c>
      <c r="C302" s="2" t="s">
        <v>192</v>
      </c>
      <c r="D302" s="158">
        <f t="shared" si="12"/>
        <v>0</v>
      </c>
      <c r="E302" s="100"/>
      <c r="F302" s="34"/>
    </row>
    <row r="303" spans="1:6" hidden="1" x14ac:dyDescent="0.2">
      <c r="A303" s="56"/>
      <c r="B303" s="60" t="s">
        <v>103</v>
      </c>
      <c r="C303" s="2" t="s">
        <v>193</v>
      </c>
      <c r="D303" s="158">
        <f t="shared" si="12"/>
        <v>0</v>
      </c>
      <c r="E303" s="100"/>
      <c r="F303" s="34"/>
    </row>
    <row r="304" spans="1:6" hidden="1" x14ac:dyDescent="0.2">
      <c r="A304" s="56"/>
      <c r="B304" s="60" t="s">
        <v>103</v>
      </c>
      <c r="C304" s="2" t="s">
        <v>194</v>
      </c>
      <c r="D304" s="158">
        <f t="shared" si="12"/>
        <v>0</v>
      </c>
      <c r="E304" s="100"/>
      <c r="F304" s="34"/>
    </row>
    <row r="305" spans="1:6" hidden="1" x14ac:dyDescent="0.2">
      <c r="A305" s="56"/>
      <c r="B305" s="60" t="s">
        <v>103</v>
      </c>
      <c r="C305" s="2" t="s">
        <v>195</v>
      </c>
      <c r="D305" s="158">
        <f t="shared" si="12"/>
        <v>0</v>
      </c>
      <c r="E305" s="100"/>
      <c r="F305" s="34"/>
    </row>
    <row r="306" spans="1:6" hidden="1" x14ac:dyDescent="0.2">
      <c r="A306" s="56"/>
      <c r="B306" s="60" t="s">
        <v>103</v>
      </c>
      <c r="C306" s="2" t="s">
        <v>196</v>
      </c>
      <c r="D306" s="158">
        <f t="shared" si="12"/>
        <v>0</v>
      </c>
      <c r="E306" s="110"/>
      <c r="F306" s="34"/>
    </row>
    <row r="307" spans="1:6" hidden="1" x14ac:dyDescent="0.2">
      <c r="A307" s="56"/>
      <c r="B307" s="60" t="s">
        <v>103</v>
      </c>
      <c r="C307" s="2" t="s">
        <v>197</v>
      </c>
      <c r="D307" s="158">
        <f t="shared" si="12"/>
        <v>0</v>
      </c>
      <c r="E307" s="110"/>
      <c r="F307" s="34"/>
    </row>
    <row r="308" spans="1:6" hidden="1" x14ac:dyDescent="0.2">
      <c r="A308" s="56"/>
      <c r="B308" s="60" t="s">
        <v>103</v>
      </c>
      <c r="C308" s="2" t="s">
        <v>198</v>
      </c>
      <c r="D308" s="158">
        <f t="shared" si="12"/>
        <v>0</v>
      </c>
      <c r="E308" s="110">
        <v>0</v>
      </c>
      <c r="F308" s="34"/>
    </row>
    <row r="309" spans="1:6" hidden="1" x14ac:dyDescent="0.2">
      <c r="A309" s="56"/>
      <c r="B309" s="60" t="s">
        <v>103</v>
      </c>
      <c r="C309" s="2" t="s">
        <v>199</v>
      </c>
      <c r="D309" s="158">
        <f t="shared" si="12"/>
        <v>0</v>
      </c>
      <c r="E309" s="110">
        <v>0</v>
      </c>
      <c r="F309" s="34"/>
    </row>
    <row r="310" spans="1:6" hidden="1" x14ac:dyDescent="0.2">
      <c r="A310" s="56"/>
      <c r="B310" s="60" t="s">
        <v>103</v>
      </c>
      <c r="C310" s="2" t="s">
        <v>200</v>
      </c>
      <c r="D310" s="158">
        <f t="shared" si="12"/>
        <v>0</v>
      </c>
      <c r="E310" s="110">
        <v>0</v>
      </c>
      <c r="F310" s="52"/>
    </row>
    <row r="311" spans="1:6" hidden="1" x14ac:dyDescent="0.2">
      <c r="A311" s="56"/>
      <c r="B311" s="60" t="s">
        <v>103</v>
      </c>
      <c r="C311" s="2" t="s">
        <v>201</v>
      </c>
      <c r="D311" s="158">
        <f t="shared" si="12"/>
        <v>0</v>
      </c>
      <c r="E311" s="110">
        <v>0</v>
      </c>
      <c r="F311" s="34"/>
    </row>
    <row r="312" spans="1:6" ht="13.5" hidden="1" x14ac:dyDescent="0.25">
      <c r="A312" s="56"/>
      <c r="B312" s="139"/>
      <c r="C312" s="53" t="s">
        <v>202</v>
      </c>
      <c r="D312" s="130">
        <f t="shared" si="12"/>
        <v>0</v>
      </c>
      <c r="E312" s="27">
        <f>SUM(E302:E311)</f>
        <v>0</v>
      </c>
      <c r="F312" s="9">
        <f>SUM(F302:F311)</f>
        <v>0</v>
      </c>
    </row>
    <row r="313" spans="1:6" hidden="1" x14ac:dyDescent="0.2">
      <c r="A313" s="56"/>
      <c r="B313" s="57" t="s">
        <v>8</v>
      </c>
      <c r="C313" s="2" t="s">
        <v>203</v>
      </c>
      <c r="D313" s="158">
        <f t="shared" si="12"/>
        <v>0</v>
      </c>
      <c r="E313" s="110"/>
      <c r="F313" s="37"/>
    </row>
    <row r="314" spans="1:6" ht="13.5" hidden="1" x14ac:dyDescent="0.25">
      <c r="A314" s="56"/>
      <c r="B314" s="139"/>
      <c r="C314" s="53" t="s">
        <v>204</v>
      </c>
      <c r="D314" s="130">
        <f t="shared" si="12"/>
        <v>0</v>
      </c>
      <c r="E314" s="27">
        <f>SUM(E313)</f>
        <v>0</v>
      </c>
      <c r="F314" s="9">
        <f>SUM(F313)</f>
        <v>0</v>
      </c>
    </row>
    <row r="315" spans="1:6" hidden="1" x14ac:dyDescent="0.2">
      <c r="A315" s="56"/>
      <c r="B315" s="57" t="s">
        <v>49</v>
      </c>
      <c r="C315" s="58" t="s">
        <v>205</v>
      </c>
      <c r="D315" s="158">
        <f t="shared" si="12"/>
        <v>0</v>
      </c>
      <c r="E315" s="100">
        <v>0</v>
      </c>
      <c r="F315" s="59"/>
    </row>
    <row r="316" spans="1:6" hidden="1" x14ac:dyDescent="0.2">
      <c r="A316" s="56"/>
      <c r="B316" s="57" t="s">
        <v>49</v>
      </c>
      <c r="C316" s="58" t="s">
        <v>206</v>
      </c>
      <c r="D316" s="158">
        <f t="shared" si="12"/>
        <v>0</v>
      </c>
      <c r="E316" s="100"/>
      <c r="F316" s="34"/>
    </row>
    <row r="317" spans="1:6" hidden="1" x14ac:dyDescent="0.2">
      <c r="A317" s="56"/>
      <c r="B317" s="57" t="s">
        <v>72</v>
      </c>
      <c r="C317" s="58" t="s">
        <v>207</v>
      </c>
      <c r="D317" s="158">
        <f t="shared" si="12"/>
        <v>0</v>
      </c>
      <c r="E317" s="100"/>
      <c r="F317" s="50"/>
    </row>
    <row r="318" spans="1:6" hidden="1" x14ac:dyDescent="0.2">
      <c r="A318" s="56"/>
      <c r="B318" s="57" t="s">
        <v>49</v>
      </c>
      <c r="C318" s="58" t="s">
        <v>208</v>
      </c>
      <c r="D318" s="158">
        <f t="shared" si="12"/>
        <v>0</v>
      </c>
      <c r="E318" s="100"/>
      <c r="F318" s="52">
        <v>0</v>
      </c>
    </row>
    <row r="319" spans="1:6" hidden="1" x14ac:dyDescent="0.2">
      <c r="A319" s="56"/>
      <c r="B319" s="57" t="s">
        <v>49</v>
      </c>
      <c r="C319" s="58" t="s">
        <v>209</v>
      </c>
      <c r="D319" s="158">
        <f t="shared" si="12"/>
        <v>0</v>
      </c>
      <c r="E319" s="100"/>
      <c r="F319" s="34"/>
    </row>
    <row r="320" spans="1:6" hidden="1" x14ac:dyDescent="0.2">
      <c r="A320" s="56"/>
      <c r="B320" s="57" t="s">
        <v>49</v>
      </c>
      <c r="C320" s="58" t="s">
        <v>210</v>
      </c>
      <c r="D320" s="158">
        <f t="shared" si="12"/>
        <v>0</v>
      </c>
      <c r="E320" s="100"/>
      <c r="F320" s="34"/>
    </row>
    <row r="321" spans="1:6" hidden="1" x14ac:dyDescent="0.2">
      <c r="A321" s="56"/>
      <c r="B321" s="57" t="s">
        <v>49</v>
      </c>
      <c r="C321" s="58" t="s">
        <v>211</v>
      </c>
      <c r="D321" s="158">
        <f t="shared" si="12"/>
        <v>0</v>
      </c>
      <c r="E321" s="100"/>
      <c r="F321" s="34"/>
    </row>
    <row r="322" spans="1:6" hidden="1" x14ac:dyDescent="0.2">
      <c r="A322" s="56"/>
      <c r="B322" s="57" t="s">
        <v>49</v>
      </c>
      <c r="C322" s="58" t="s">
        <v>212</v>
      </c>
      <c r="D322" s="158"/>
      <c r="E322" s="100"/>
      <c r="F322" s="34"/>
    </row>
    <row r="323" spans="1:6" hidden="1" x14ac:dyDescent="0.2">
      <c r="A323" s="56"/>
      <c r="B323" s="57" t="s">
        <v>122</v>
      </c>
      <c r="C323" s="58" t="s">
        <v>213</v>
      </c>
      <c r="D323" s="158">
        <f t="shared" ref="D323:D336" si="13">SUM(E323:F323)</f>
        <v>0</v>
      </c>
      <c r="E323" s="100"/>
      <c r="F323" s="34"/>
    </row>
    <row r="324" spans="1:6" hidden="1" x14ac:dyDescent="0.2">
      <c r="A324" s="56"/>
      <c r="B324" s="57" t="s">
        <v>49</v>
      </c>
      <c r="C324" s="58" t="s">
        <v>214</v>
      </c>
      <c r="D324" s="158">
        <f t="shared" si="13"/>
        <v>0</v>
      </c>
      <c r="E324" s="100"/>
      <c r="F324" s="34"/>
    </row>
    <row r="325" spans="1:6" hidden="1" x14ac:dyDescent="0.2">
      <c r="A325" s="56"/>
      <c r="B325" s="57" t="s">
        <v>49</v>
      </c>
      <c r="C325" s="58" t="s">
        <v>215</v>
      </c>
      <c r="D325" s="158">
        <f t="shared" si="13"/>
        <v>0</v>
      </c>
      <c r="E325" s="100"/>
      <c r="F325" s="34"/>
    </row>
    <row r="326" spans="1:6" hidden="1" x14ac:dyDescent="0.2">
      <c r="A326" s="56"/>
      <c r="B326" s="57" t="s">
        <v>102</v>
      </c>
      <c r="C326" s="58" t="s">
        <v>216</v>
      </c>
      <c r="D326" s="158">
        <f t="shared" si="13"/>
        <v>0</v>
      </c>
      <c r="E326" s="100"/>
      <c r="F326" s="34"/>
    </row>
    <row r="327" spans="1:6" hidden="1" x14ac:dyDescent="0.2">
      <c r="A327" s="56"/>
      <c r="B327" s="57" t="s">
        <v>217</v>
      </c>
      <c r="C327" s="58" t="s">
        <v>218</v>
      </c>
      <c r="D327" s="158">
        <f t="shared" si="13"/>
        <v>0</v>
      </c>
      <c r="E327" s="100"/>
      <c r="F327" s="50"/>
    </row>
    <row r="328" spans="1:6" hidden="1" x14ac:dyDescent="0.2">
      <c r="A328" s="56"/>
      <c r="B328" s="57" t="s">
        <v>102</v>
      </c>
      <c r="C328" s="58" t="s">
        <v>219</v>
      </c>
      <c r="D328" s="158">
        <f t="shared" si="13"/>
        <v>0</v>
      </c>
      <c r="E328" s="100"/>
      <c r="F328" s="34"/>
    </row>
    <row r="329" spans="1:6" hidden="1" x14ac:dyDescent="0.2">
      <c r="A329" s="56"/>
      <c r="B329" s="57" t="s">
        <v>103</v>
      </c>
      <c r="C329" s="58" t="s">
        <v>220</v>
      </c>
      <c r="D329" s="158">
        <f t="shared" si="13"/>
        <v>0</v>
      </c>
      <c r="E329" s="100"/>
      <c r="F329" s="34"/>
    </row>
    <row r="330" spans="1:6" hidden="1" x14ac:dyDescent="0.2">
      <c r="A330" s="56"/>
      <c r="B330" s="60" t="s">
        <v>4</v>
      </c>
      <c r="C330" s="2" t="s">
        <v>221</v>
      </c>
      <c r="D330" s="158">
        <f t="shared" si="13"/>
        <v>0</v>
      </c>
      <c r="E330" s="110"/>
      <c r="F330" s="34"/>
    </row>
    <row r="331" spans="1:6" hidden="1" x14ac:dyDescent="0.2">
      <c r="A331" s="56"/>
      <c r="B331" s="60" t="s">
        <v>102</v>
      </c>
      <c r="C331" s="2" t="s">
        <v>222</v>
      </c>
      <c r="D331" s="158">
        <f t="shared" si="13"/>
        <v>0</v>
      </c>
      <c r="E331" s="110"/>
      <c r="F331" s="34"/>
    </row>
    <row r="332" spans="1:6" hidden="1" x14ac:dyDescent="0.2">
      <c r="A332" s="56"/>
      <c r="B332" s="60" t="s">
        <v>102</v>
      </c>
      <c r="C332" s="2" t="s">
        <v>223</v>
      </c>
      <c r="D332" s="158">
        <f t="shared" si="13"/>
        <v>0</v>
      </c>
      <c r="E332" s="110"/>
      <c r="F332" s="34"/>
    </row>
    <row r="333" spans="1:6" hidden="1" x14ac:dyDescent="0.2">
      <c r="A333" s="56"/>
      <c r="B333" s="57" t="s">
        <v>49</v>
      </c>
      <c r="C333" s="2" t="s">
        <v>224</v>
      </c>
      <c r="D333" s="158">
        <f t="shared" si="13"/>
        <v>0</v>
      </c>
      <c r="E333" s="110"/>
      <c r="F333" s="52"/>
    </row>
    <row r="334" spans="1:6" hidden="1" x14ac:dyDescent="0.2">
      <c r="A334" s="56"/>
      <c r="B334" s="57" t="s">
        <v>102</v>
      </c>
      <c r="C334" s="2" t="s">
        <v>225</v>
      </c>
      <c r="D334" s="158">
        <f t="shared" si="13"/>
        <v>0</v>
      </c>
      <c r="E334" s="110"/>
      <c r="F334" s="34"/>
    </row>
    <row r="335" spans="1:6" hidden="1" x14ac:dyDescent="0.2">
      <c r="A335" s="56"/>
      <c r="B335" s="57" t="s">
        <v>49</v>
      </c>
      <c r="C335" s="21" t="s">
        <v>226</v>
      </c>
      <c r="D335" s="158">
        <f t="shared" si="13"/>
        <v>0</v>
      </c>
      <c r="E335" s="110"/>
      <c r="F335" s="52"/>
    </row>
    <row r="336" spans="1:6" hidden="1" x14ac:dyDescent="0.2">
      <c r="A336" s="56"/>
      <c r="B336" s="57" t="s">
        <v>72</v>
      </c>
      <c r="C336" s="32" t="s">
        <v>227</v>
      </c>
      <c r="D336" s="158">
        <f t="shared" si="13"/>
        <v>0</v>
      </c>
      <c r="E336" s="110"/>
      <c r="F336" s="50"/>
    </row>
    <row r="337" spans="1:6" hidden="1" x14ac:dyDescent="0.2">
      <c r="A337" s="56"/>
      <c r="B337" s="57" t="s">
        <v>72</v>
      </c>
      <c r="C337" s="32" t="s">
        <v>228</v>
      </c>
      <c r="D337" s="158"/>
      <c r="E337" s="110"/>
      <c r="F337" s="50"/>
    </row>
    <row r="338" spans="1:6" hidden="1" x14ac:dyDescent="0.2">
      <c r="A338" s="56"/>
      <c r="B338" s="57" t="s">
        <v>72</v>
      </c>
      <c r="C338" s="32" t="s">
        <v>229</v>
      </c>
      <c r="D338" s="158">
        <f t="shared" ref="D338:D343" si="14">SUM(E338:F338)</f>
        <v>0</v>
      </c>
      <c r="E338" s="110"/>
      <c r="F338" s="34"/>
    </row>
    <row r="339" spans="1:6" hidden="1" x14ac:dyDescent="0.2">
      <c r="A339" s="56"/>
      <c r="B339" s="57"/>
      <c r="C339" s="32" t="s">
        <v>230</v>
      </c>
      <c r="D339" s="158">
        <f t="shared" si="14"/>
        <v>0</v>
      </c>
      <c r="E339" s="110"/>
      <c r="F339" s="34"/>
    </row>
    <row r="340" spans="1:6" hidden="1" x14ac:dyDescent="0.2">
      <c r="A340" s="56"/>
      <c r="B340" s="57" t="s">
        <v>72</v>
      </c>
      <c r="C340" s="58" t="s">
        <v>231</v>
      </c>
      <c r="D340" s="158">
        <f t="shared" si="14"/>
        <v>0</v>
      </c>
      <c r="E340" s="110"/>
      <c r="F340" s="34"/>
    </row>
    <row r="341" spans="1:6" hidden="1" x14ac:dyDescent="0.2">
      <c r="A341" s="56"/>
      <c r="B341" s="57" t="s">
        <v>72</v>
      </c>
      <c r="C341" s="61" t="s">
        <v>232</v>
      </c>
      <c r="D341" s="158">
        <f t="shared" si="14"/>
        <v>0</v>
      </c>
      <c r="E341" s="110"/>
      <c r="F341" s="34"/>
    </row>
    <row r="342" spans="1:6" hidden="1" x14ac:dyDescent="0.2">
      <c r="A342" s="56"/>
      <c r="B342" s="57" t="s">
        <v>233</v>
      </c>
      <c r="C342" s="61" t="s">
        <v>234</v>
      </c>
      <c r="D342" s="158">
        <f t="shared" si="14"/>
        <v>0</v>
      </c>
      <c r="E342" s="110"/>
      <c r="F342" s="34"/>
    </row>
    <row r="343" spans="1:6" hidden="1" x14ac:dyDescent="0.2">
      <c r="A343" s="56"/>
      <c r="B343" s="57" t="s">
        <v>72</v>
      </c>
      <c r="C343" s="61" t="s">
        <v>235</v>
      </c>
      <c r="D343" s="158">
        <f t="shared" si="14"/>
        <v>0</v>
      </c>
      <c r="E343" s="110"/>
      <c r="F343" s="34"/>
    </row>
    <row r="344" spans="1:6" hidden="1" x14ac:dyDescent="0.2">
      <c r="A344" s="56"/>
      <c r="B344" s="57" t="s">
        <v>72</v>
      </c>
      <c r="C344" s="61" t="s">
        <v>236</v>
      </c>
      <c r="D344" s="158"/>
      <c r="E344" s="110"/>
      <c r="F344" s="34"/>
    </row>
    <row r="345" spans="1:6" hidden="1" x14ac:dyDescent="0.2">
      <c r="A345" s="56"/>
      <c r="B345" s="57" t="s">
        <v>72</v>
      </c>
      <c r="C345" s="61" t="s">
        <v>237</v>
      </c>
      <c r="D345" s="158">
        <f t="shared" ref="D345:D352" si="15">SUM(E345:F345)</f>
        <v>0</v>
      </c>
      <c r="E345" s="110"/>
      <c r="F345" s="34"/>
    </row>
    <row r="346" spans="1:6" hidden="1" x14ac:dyDescent="0.2">
      <c r="A346" s="56"/>
      <c r="B346" s="57" t="s">
        <v>72</v>
      </c>
      <c r="C346" s="61" t="s">
        <v>238</v>
      </c>
      <c r="D346" s="158">
        <f t="shared" si="15"/>
        <v>0</v>
      </c>
      <c r="E346" s="110"/>
      <c r="F346" s="34"/>
    </row>
    <row r="347" spans="1:6" hidden="1" x14ac:dyDescent="0.2">
      <c r="A347" s="56"/>
      <c r="B347" s="57" t="s">
        <v>72</v>
      </c>
      <c r="C347" s="61" t="s">
        <v>239</v>
      </c>
      <c r="D347" s="158">
        <f t="shared" si="15"/>
        <v>0</v>
      </c>
      <c r="E347" s="110"/>
      <c r="F347" s="34"/>
    </row>
    <row r="348" spans="1:6" hidden="1" x14ac:dyDescent="0.2">
      <c r="A348" s="56"/>
      <c r="B348" s="57" t="s">
        <v>6</v>
      </c>
      <c r="C348" s="61" t="s">
        <v>240</v>
      </c>
      <c r="D348" s="158">
        <f t="shared" si="15"/>
        <v>0</v>
      </c>
      <c r="E348" s="110"/>
      <c r="F348" s="34"/>
    </row>
    <row r="349" spans="1:6" hidden="1" x14ac:dyDescent="0.2">
      <c r="A349" s="56"/>
      <c r="B349" s="57" t="s">
        <v>36</v>
      </c>
      <c r="C349" s="61" t="s">
        <v>241</v>
      </c>
      <c r="D349" s="158">
        <f t="shared" si="15"/>
        <v>0</v>
      </c>
      <c r="E349" s="110"/>
      <c r="F349" s="34"/>
    </row>
    <row r="350" spans="1:6" hidden="1" x14ac:dyDescent="0.2">
      <c r="A350" s="56"/>
      <c r="B350" s="57" t="s">
        <v>4</v>
      </c>
      <c r="C350" s="61" t="s">
        <v>242</v>
      </c>
      <c r="D350" s="158">
        <f t="shared" si="15"/>
        <v>0</v>
      </c>
      <c r="E350" s="110"/>
      <c r="F350" s="34"/>
    </row>
    <row r="351" spans="1:6" hidden="1" x14ac:dyDescent="0.2">
      <c r="A351" s="56"/>
      <c r="B351" s="62" t="s">
        <v>3</v>
      </c>
      <c r="C351" s="2" t="s">
        <v>243</v>
      </c>
      <c r="D351" s="158">
        <f t="shared" si="15"/>
        <v>0</v>
      </c>
      <c r="E351" s="103">
        <v>0</v>
      </c>
      <c r="F351" s="6"/>
    </row>
    <row r="352" spans="1:6" ht="13.5" hidden="1" x14ac:dyDescent="0.25">
      <c r="A352" s="56"/>
      <c r="B352" s="63"/>
      <c r="C352" s="51" t="s">
        <v>244</v>
      </c>
      <c r="D352" s="130">
        <f t="shared" si="15"/>
        <v>0</v>
      </c>
      <c r="E352" s="27">
        <f>SUM(E315:E351)</f>
        <v>0</v>
      </c>
      <c r="F352" s="9">
        <f>SUM(F315:F351)</f>
        <v>0</v>
      </c>
    </row>
    <row r="353" spans="1:6" ht="13.5" hidden="1" x14ac:dyDescent="0.25">
      <c r="A353" s="56"/>
      <c r="B353" s="63"/>
      <c r="C353" s="5" t="s">
        <v>245</v>
      </c>
      <c r="D353" s="130"/>
      <c r="E353" s="27"/>
      <c r="F353" s="9"/>
    </row>
    <row r="354" spans="1:6" ht="13.5" hidden="1" x14ac:dyDescent="0.25">
      <c r="A354" s="56"/>
      <c r="B354" s="63"/>
      <c r="C354" s="51" t="s">
        <v>246</v>
      </c>
      <c r="D354" s="130" t="e">
        <f>E354+#REF!</f>
        <v>#REF!</v>
      </c>
      <c r="E354" s="27">
        <f>SUM(E353)</f>
        <v>0</v>
      </c>
      <c r="F354" s="9">
        <f>SUM(F353)</f>
        <v>0</v>
      </c>
    </row>
    <row r="355" spans="1:6" ht="13.5" hidden="1" x14ac:dyDescent="0.25">
      <c r="A355" s="56"/>
      <c r="B355" s="63"/>
      <c r="C355" s="5" t="s">
        <v>247</v>
      </c>
      <c r="D355" s="157" t="e">
        <f>SUM(E355,#REF!)</f>
        <v>#REF!</v>
      </c>
      <c r="E355" s="103"/>
      <c r="F355" s="6"/>
    </row>
    <row r="356" spans="1:6" ht="13.5" hidden="1" x14ac:dyDescent="0.25">
      <c r="A356" s="56"/>
      <c r="B356" s="63"/>
      <c r="C356" s="53" t="s">
        <v>248</v>
      </c>
      <c r="D356" s="130" t="e">
        <f>SUM(E356,#REF!)</f>
        <v>#REF!</v>
      </c>
      <c r="E356" s="27">
        <f>SUM(E355)</f>
        <v>0</v>
      </c>
      <c r="F356" s="9">
        <f>SUM(F355)</f>
        <v>0</v>
      </c>
    </row>
    <row r="357" spans="1:6" s="5" customFormat="1" hidden="1" x14ac:dyDescent="0.2">
      <c r="A357" s="64"/>
      <c r="B357" s="62" t="s">
        <v>102</v>
      </c>
      <c r="C357" s="5" t="s">
        <v>249</v>
      </c>
      <c r="D357" s="157">
        <f t="shared" ref="D357:D379" si="16">SUM(E357:F357)</f>
        <v>0</v>
      </c>
      <c r="E357" s="103"/>
      <c r="F357" s="65"/>
    </row>
    <row r="358" spans="1:6" s="5" customFormat="1" hidden="1" x14ac:dyDescent="0.2">
      <c r="A358" s="64"/>
      <c r="B358" s="62" t="s">
        <v>102</v>
      </c>
      <c r="C358" s="5" t="s">
        <v>250</v>
      </c>
      <c r="D358" s="157">
        <f t="shared" si="16"/>
        <v>0</v>
      </c>
      <c r="E358" s="103"/>
      <c r="F358" s="65"/>
    </row>
    <row r="359" spans="1:6" s="5" customFormat="1" hidden="1" x14ac:dyDescent="0.2">
      <c r="A359" s="64"/>
      <c r="B359" s="62" t="s">
        <v>102</v>
      </c>
      <c r="C359" s="5" t="s">
        <v>251</v>
      </c>
      <c r="D359" s="157">
        <f t="shared" si="16"/>
        <v>0</v>
      </c>
      <c r="E359" s="103"/>
      <c r="F359" s="65"/>
    </row>
    <row r="360" spans="1:6" s="5" customFormat="1" hidden="1" x14ac:dyDescent="0.2">
      <c r="A360" s="64"/>
      <c r="B360" s="62" t="s">
        <v>102</v>
      </c>
      <c r="C360" s="5" t="s">
        <v>252</v>
      </c>
      <c r="D360" s="157">
        <f t="shared" si="16"/>
        <v>0</v>
      </c>
      <c r="E360" s="103"/>
      <c r="F360" s="65"/>
    </row>
    <row r="361" spans="1:6" ht="13.5" hidden="1" x14ac:dyDescent="0.25">
      <c r="A361" s="56"/>
      <c r="B361" s="63"/>
      <c r="C361" s="53" t="s">
        <v>253</v>
      </c>
      <c r="D361" s="130">
        <f t="shared" si="16"/>
        <v>0</v>
      </c>
      <c r="E361" s="27">
        <f>SUM(E357:E360)</f>
        <v>0</v>
      </c>
      <c r="F361" s="9">
        <f>SUM(F357:F360)</f>
        <v>0</v>
      </c>
    </row>
    <row r="362" spans="1:6" ht="12" hidden="1" customHeight="1" x14ac:dyDescent="0.2">
      <c r="A362" s="56"/>
      <c r="B362" s="57" t="s">
        <v>102</v>
      </c>
      <c r="C362" s="58" t="s">
        <v>254</v>
      </c>
      <c r="D362" s="158">
        <f t="shared" si="16"/>
        <v>0</v>
      </c>
      <c r="E362" s="110"/>
      <c r="F362" s="22"/>
    </row>
    <row r="363" spans="1:6" ht="12" hidden="1" customHeight="1" x14ac:dyDescent="0.2">
      <c r="A363" s="56"/>
      <c r="B363" s="57" t="s">
        <v>113</v>
      </c>
      <c r="C363" s="58" t="s">
        <v>255</v>
      </c>
      <c r="D363" s="158">
        <f t="shared" si="16"/>
        <v>0</v>
      </c>
      <c r="E363" s="100"/>
      <c r="F363" s="34"/>
    </row>
    <row r="364" spans="1:6" ht="12" hidden="1" customHeight="1" x14ac:dyDescent="0.2">
      <c r="A364" s="56"/>
      <c r="B364" s="60" t="s">
        <v>40</v>
      </c>
      <c r="C364" s="58" t="s">
        <v>256</v>
      </c>
      <c r="D364" s="162">
        <f t="shared" si="16"/>
        <v>0</v>
      </c>
      <c r="E364" s="100"/>
      <c r="F364" s="34"/>
    </row>
    <row r="365" spans="1:6" ht="12" hidden="1" customHeight="1" x14ac:dyDescent="0.2">
      <c r="A365" s="56"/>
      <c r="B365" s="57" t="s">
        <v>88</v>
      </c>
      <c r="C365" s="58" t="s">
        <v>257</v>
      </c>
      <c r="D365" s="158">
        <f t="shared" si="16"/>
        <v>0</v>
      </c>
      <c r="E365" s="100"/>
      <c r="F365" s="34"/>
    </row>
    <row r="366" spans="1:6" ht="12" hidden="1" customHeight="1" x14ac:dyDescent="0.2">
      <c r="A366" s="56"/>
      <c r="B366" s="57" t="s">
        <v>258</v>
      </c>
      <c r="C366" s="2" t="s">
        <v>259</v>
      </c>
      <c r="D366" s="158">
        <f t="shared" si="16"/>
        <v>0</v>
      </c>
      <c r="E366" s="110"/>
      <c r="F366" s="34"/>
    </row>
    <row r="367" spans="1:6" ht="12" hidden="1" customHeight="1" x14ac:dyDescent="0.2">
      <c r="A367" s="56"/>
      <c r="B367" s="57" t="s">
        <v>113</v>
      </c>
      <c r="C367" s="66" t="s">
        <v>260</v>
      </c>
      <c r="D367" s="158">
        <f t="shared" si="16"/>
        <v>0</v>
      </c>
      <c r="E367" s="100"/>
      <c r="F367" s="34"/>
    </row>
    <row r="368" spans="1:6" ht="12" hidden="1" customHeight="1" x14ac:dyDescent="0.2">
      <c r="A368" s="56"/>
      <c r="B368" s="57" t="s">
        <v>113</v>
      </c>
      <c r="C368" s="2" t="s">
        <v>261</v>
      </c>
      <c r="D368" s="158">
        <f t="shared" si="16"/>
        <v>0</v>
      </c>
      <c r="E368" s="110"/>
      <c r="F368" s="34"/>
    </row>
    <row r="369" spans="1:6" ht="12" hidden="1" customHeight="1" x14ac:dyDescent="0.2">
      <c r="A369" s="56"/>
      <c r="B369" s="57" t="s">
        <v>102</v>
      </c>
      <c r="C369" s="2" t="s">
        <v>262</v>
      </c>
      <c r="D369" s="158">
        <f t="shared" si="16"/>
        <v>0</v>
      </c>
      <c r="E369" s="110"/>
      <c r="F369" s="34"/>
    </row>
    <row r="370" spans="1:6" ht="13.5" hidden="1" x14ac:dyDescent="0.25">
      <c r="A370" s="56"/>
      <c r="B370" s="63"/>
      <c r="C370" s="53" t="s">
        <v>263</v>
      </c>
      <c r="D370" s="130">
        <f t="shared" si="16"/>
        <v>0</v>
      </c>
      <c r="E370" s="27">
        <f>SUM(E362:E369)</f>
        <v>0</v>
      </c>
      <c r="F370" s="9">
        <f>SUM(F362:F369)</f>
        <v>0</v>
      </c>
    </row>
    <row r="371" spans="1:6" hidden="1" x14ac:dyDescent="0.2">
      <c r="A371" s="56"/>
      <c r="B371" s="62" t="s">
        <v>102</v>
      </c>
      <c r="C371" s="66" t="s">
        <v>264</v>
      </c>
      <c r="D371" s="157">
        <f t="shared" si="16"/>
        <v>0</v>
      </c>
      <c r="E371" s="103"/>
      <c r="F371" s="6"/>
    </row>
    <row r="372" spans="1:6" hidden="1" x14ac:dyDescent="0.2">
      <c r="A372" s="56"/>
      <c r="B372" s="62" t="s">
        <v>265</v>
      </c>
      <c r="C372" s="66" t="s">
        <v>266</v>
      </c>
      <c r="D372" s="157">
        <f t="shared" si="16"/>
        <v>0</v>
      </c>
      <c r="E372" s="27"/>
      <c r="F372" s="9"/>
    </row>
    <row r="373" spans="1:6" ht="13.5" hidden="1" x14ac:dyDescent="0.25">
      <c r="A373" s="56"/>
      <c r="B373" s="62"/>
      <c r="C373" s="53" t="s">
        <v>267</v>
      </c>
      <c r="D373" s="130">
        <f t="shared" si="16"/>
        <v>0</v>
      </c>
      <c r="E373" s="27">
        <f>SUM(E371:E372)</f>
        <v>0</v>
      </c>
      <c r="F373" s="9">
        <f>SUM(F371:F372)</f>
        <v>0</v>
      </c>
    </row>
    <row r="374" spans="1:6" hidden="1" x14ac:dyDescent="0.2">
      <c r="A374" s="56"/>
      <c r="B374" s="62" t="s">
        <v>102</v>
      </c>
      <c r="C374" s="66" t="s">
        <v>268</v>
      </c>
      <c r="D374" s="157">
        <f t="shared" si="16"/>
        <v>0</v>
      </c>
      <c r="E374" s="27"/>
      <c r="F374" s="6"/>
    </row>
    <row r="375" spans="1:6" hidden="1" x14ac:dyDescent="0.2">
      <c r="A375" s="56"/>
      <c r="B375" s="62" t="s">
        <v>102</v>
      </c>
      <c r="C375" s="66" t="s">
        <v>269</v>
      </c>
      <c r="D375" s="157">
        <f t="shared" si="16"/>
        <v>0</v>
      </c>
      <c r="E375" s="103"/>
      <c r="F375" s="6"/>
    </row>
    <row r="376" spans="1:6" hidden="1" x14ac:dyDescent="0.2">
      <c r="A376" s="56"/>
      <c r="B376" s="62" t="s">
        <v>265</v>
      </c>
      <c r="C376" s="66" t="s">
        <v>270</v>
      </c>
      <c r="D376" s="157">
        <f t="shared" si="16"/>
        <v>0</v>
      </c>
      <c r="E376" s="103"/>
      <c r="F376" s="6"/>
    </row>
    <row r="377" spans="1:6" ht="13.5" hidden="1" x14ac:dyDescent="0.25">
      <c r="A377" s="56"/>
      <c r="B377" s="63"/>
      <c r="C377" s="53" t="s">
        <v>121</v>
      </c>
      <c r="D377" s="130">
        <f t="shared" si="16"/>
        <v>0</v>
      </c>
      <c r="E377" s="27">
        <f>SUM(E374:E376)</f>
        <v>0</v>
      </c>
      <c r="F377" s="9">
        <f>SUM(F374:F376)</f>
        <v>0</v>
      </c>
    </row>
    <row r="378" spans="1:6" hidden="1" x14ac:dyDescent="0.2">
      <c r="A378" s="56"/>
      <c r="B378" s="62" t="s">
        <v>6</v>
      </c>
      <c r="C378" s="66" t="s">
        <v>271</v>
      </c>
      <c r="D378" s="157">
        <f t="shared" si="16"/>
        <v>0</v>
      </c>
      <c r="E378" s="103">
        <v>0</v>
      </c>
      <c r="F378" s="6"/>
    </row>
    <row r="379" spans="1:6" ht="13.5" hidden="1" x14ac:dyDescent="0.25">
      <c r="A379" s="56"/>
      <c r="B379" s="63"/>
      <c r="C379" s="53" t="s">
        <v>272</v>
      </c>
      <c r="D379" s="130">
        <f t="shared" si="16"/>
        <v>0</v>
      </c>
      <c r="E379" s="27">
        <f>SUM(E378)</f>
        <v>0</v>
      </c>
      <c r="F379" s="9">
        <f>SUM(F378)</f>
        <v>0</v>
      </c>
    </row>
    <row r="380" spans="1:6" ht="13.5" x14ac:dyDescent="0.25">
      <c r="A380" s="56"/>
      <c r="B380" s="63"/>
      <c r="C380" s="11" t="s">
        <v>362</v>
      </c>
      <c r="D380" s="130">
        <v>1112297</v>
      </c>
      <c r="E380" s="27">
        <f>[1]Önkorm!$G$214+[1]Önkorm!$H$214</f>
        <v>1742047</v>
      </c>
      <c r="F380" s="9"/>
    </row>
    <row r="381" spans="1:6" x14ac:dyDescent="0.2">
      <c r="A381" s="56"/>
      <c r="B381" s="135" t="s">
        <v>157</v>
      </c>
      <c r="C381" s="43" t="s">
        <v>274</v>
      </c>
      <c r="D381" s="115">
        <f>SUM(D380)</f>
        <v>1112297</v>
      </c>
      <c r="E381" s="115">
        <f>E379+E377+E373+E370+E361+E356+E354+E352+E314+E312+E301+E299+E288+E295+E380</f>
        <v>1742047</v>
      </c>
      <c r="F381" s="42">
        <f>F379+F377+F373+F370+F361+F356+F354+F352+F314+F312+F301+F299+F288+F295+F380</f>
        <v>0</v>
      </c>
    </row>
    <row r="382" spans="1:6" s="21" customFormat="1" x14ac:dyDescent="0.2">
      <c r="A382" s="97"/>
      <c r="B382" s="79"/>
      <c r="C382" s="20"/>
      <c r="D382" s="128"/>
      <c r="E382" s="28"/>
      <c r="F382" s="17"/>
    </row>
    <row r="383" spans="1:6" s="21" customFormat="1" x14ac:dyDescent="0.2">
      <c r="A383" s="97"/>
      <c r="B383" s="79"/>
      <c r="C383" s="20" t="s">
        <v>275</v>
      </c>
      <c r="D383" s="128"/>
      <c r="E383" s="28"/>
      <c r="F383" s="17"/>
    </row>
    <row r="384" spans="1:6" s="16" customFormat="1" hidden="1" x14ac:dyDescent="0.2">
      <c r="A384" s="98"/>
      <c r="B384" s="131" t="s">
        <v>17</v>
      </c>
      <c r="C384" s="16" t="s">
        <v>276</v>
      </c>
      <c r="D384" s="198"/>
      <c r="E384" s="19"/>
      <c r="F384" s="18"/>
    </row>
    <row r="385" spans="1:6" x14ac:dyDescent="0.2">
      <c r="A385" s="56"/>
      <c r="B385" s="135" t="s">
        <v>273</v>
      </c>
      <c r="C385" s="43" t="s">
        <v>278</v>
      </c>
      <c r="D385" s="115">
        <f>SUM(D384)</f>
        <v>0</v>
      </c>
      <c r="E385" s="111">
        <f>SUM(E384:E384)</f>
        <v>0</v>
      </c>
      <c r="F385" s="42">
        <f>SUM(F384:F384)</f>
        <v>0</v>
      </c>
    </row>
    <row r="386" spans="1:6" s="20" customFormat="1" x14ac:dyDescent="0.2">
      <c r="A386" s="80"/>
      <c r="B386" s="140"/>
      <c r="D386" s="128"/>
      <c r="E386" s="28"/>
      <c r="F386" s="17"/>
    </row>
    <row r="387" spans="1:6" x14ac:dyDescent="0.2">
      <c r="A387" s="56"/>
      <c r="B387" s="57"/>
      <c r="C387" s="10" t="s">
        <v>279</v>
      </c>
      <c r="D387" s="158"/>
      <c r="E387" s="110"/>
      <c r="F387" s="34"/>
    </row>
    <row r="388" spans="1:6" x14ac:dyDescent="0.2">
      <c r="A388" s="56"/>
      <c r="B388" s="57" t="s">
        <v>280</v>
      </c>
      <c r="C388" s="2" t="s">
        <v>396</v>
      </c>
      <c r="D388" s="158">
        <v>2000</v>
      </c>
      <c r="E388" s="110">
        <v>1784</v>
      </c>
      <c r="F388" s="34"/>
    </row>
    <row r="389" spans="1:6" x14ac:dyDescent="0.2">
      <c r="A389" s="56"/>
      <c r="B389" s="57" t="s">
        <v>280</v>
      </c>
      <c r="C389" s="5" t="s">
        <v>321</v>
      </c>
      <c r="D389" s="158">
        <v>600</v>
      </c>
      <c r="E389" s="110"/>
      <c r="F389" s="34"/>
    </row>
    <row r="390" spans="1:6" x14ac:dyDescent="0.2">
      <c r="A390" s="56"/>
      <c r="B390" s="141" t="s">
        <v>280</v>
      </c>
      <c r="C390" s="70" t="s">
        <v>439</v>
      </c>
      <c r="D390" s="158">
        <v>70000</v>
      </c>
      <c r="E390" s="116"/>
      <c r="F390" s="69"/>
    </row>
    <row r="391" spans="1:6" x14ac:dyDescent="0.2">
      <c r="A391" s="56"/>
      <c r="B391" s="142" t="s">
        <v>280</v>
      </c>
      <c r="C391" s="39" t="s">
        <v>440</v>
      </c>
      <c r="D391" s="158">
        <v>845</v>
      </c>
      <c r="E391" s="100"/>
      <c r="F391" s="69"/>
    </row>
    <row r="392" spans="1:6" hidden="1" x14ac:dyDescent="0.2">
      <c r="A392" s="56"/>
      <c r="B392" s="142" t="s">
        <v>280</v>
      </c>
      <c r="C392" s="2" t="s">
        <v>135</v>
      </c>
      <c r="D392" s="158"/>
      <c r="E392" s="110"/>
      <c r="F392" s="34"/>
    </row>
    <row r="393" spans="1:6" hidden="1" x14ac:dyDescent="0.2">
      <c r="A393" s="56"/>
      <c r="B393" s="142" t="s">
        <v>280</v>
      </c>
      <c r="C393" s="39" t="s">
        <v>283</v>
      </c>
      <c r="D393" s="199">
        <v>0</v>
      </c>
      <c r="E393" s="110"/>
      <c r="F393" s="34"/>
    </row>
    <row r="394" spans="1:6" hidden="1" x14ac:dyDescent="0.2">
      <c r="A394" s="56"/>
      <c r="B394" s="142" t="s">
        <v>280</v>
      </c>
      <c r="C394" s="39" t="s">
        <v>284</v>
      </c>
      <c r="D394" s="199"/>
      <c r="E394" s="110"/>
      <c r="F394" s="34"/>
    </row>
    <row r="395" spans="1:6" hidden="1" x14ac:dyDescent="0.2">
      <c r="A395" s="56"/>
      <c r="B395" s="142" t="s">
        <v>280</v>
      </c>
      <c r="C395" s="39" t="s">
        <v>392</v>
      </c>
      <c r="D395" s="199">
        <v>0</v>
      </c>
      <c r="E395" s="110"/>
      <c r="F395" s="34"/>
    </row>
    <row r="396" spans="1:6" hidden="1" x14ac:dyDescent="0.2">
      <c r="A396" s="56"/>
      <c r="B396" s="142" t="s">
        <v>280</v>
      </c>
      <c r="C396" s="39" t="s">
        <v>324</v>
      </c>
      <c r="D396" s="199">
        <v>0</v>
      </c>
      <c r="E396" s="110">
        <v>52510</v>
      </c>
      <c r="F396" s="34"/>
    </row>
    <row r="397" spans="1:6" x14ac:dyDescent="0.2">
      <c r="A397" s="56"/>
      <c r="B397" s="142" t="s">
        <v>280</v>
      </c>
      <c r="C397" s="39" t="s">
        <v>442</v>
      </c>
      <c r="D397" s="199">
        <f>339942-1048</f>
        <v>338894</v>
      </c>
      <c r="E397" s="110"/>
      <c r="F397" s="34"/>
    </row>
    <row r="398" spans="1:6" x14ac:dyDescent="0.2">
      <c r="A398" s="56"/>
      <c r="B398" s="142" t="s">
        <v>280</v>
      </c>
      <c r="C398" s="39" t="s">
        <v>325</v>
      </c>
      <c r="D398" s="199">
        <v>200000</v>
      </c>
      <c r="E398" s="110">
        <v>24500</v>
      </c>
      <c r="F398" s="34"/>
    </row>
    <row r="399" spans="1:6" hidden="1" x14ac:dyDescent="0.2">
      <c r="A399" s="56"/>
      <c r="B399" s="142" t="s">
        <v>280</v>
      </c>
      <c r="C399" s="39" t="s">
        <v>286</v>
      </c>
      <c r="D399" s="158"/>
      <c r="E399" s="110"/>
      <c r="F399" s="34"/>
    </row>
    <row r="400" spans="1:6" hidden="1" x14ac:dyDescent="0.2">
      <c r="A400" s="56"/>
      <c r="B400" s="142" t="s">
        <v>280</v>
      </c>
      <c r="C400" s="39" t="s">
        <v>287</v>
      </c>
      <c r="D400" s="158"/>
      <c r="E400" s="110"/>
      <c r="F400" s="34"/>
    </row>
    <row r="401" spans="1:6" hidden="1" x14ac:dyDescent="0.2">
      <c r="A401" s="56"/>
      <c r="B401" s="142" t="s">
        <v>280</v>
      </c>
      <c r="C401" s="39" t="s">
        <v>288</v>
      </c>
      <c r="D401" s="158"/>
      <c r="E401" s="110"/>
      <c r="F401" s="34"/>
    </row>
    <row r="402" spans="1:6" hidden="1" x14ac:dyDescent="0.2">
      <c r="A402" s="56"/>
      <c r="B402" s="142" t="s">
        <v>280</v>
      </c>
      <c r="C402" s="39" t="s">
        <v>289</v>
      </c>
      <c r="D402" s="158"/>
      <c r="E402" s="110"/>
      <c r="F402" s="34"/>
    </row>
    <row r="403" spans="1:6" hidden="1" x14ac:dyDescent="0.2">
      <c r="A403" s="56"/>
      <c r="B403" s="142" t="s">
        <v>280</v>
      </c>
      <c r="C403" s="39"/>
      <c r="D403" s="158"/>
      <c r="E403" s="110"/>
      <c r="F403" s="34"/>
    </row>
    <row r="404" spans="1:6" hidden="1" x14ac:dyDescent="0.2">
      <c r="A404" s="56"/>
      <c r="B404" s="142" t="s">
        <v>280</v>
      </c>
      <c r="C404" s="39"/>
      <c r="D404" s="158"/>
      <c r="E404" s="110"/>
      <c r="F404" s="34"/>
    </row>
    <row r="405" spans="1:6" hidden="1" x14ac:dyDescent="0.2">
      <c r="A405" s="56"/>
      <c r="B405" s="142" t="s">
        <v>280</v>
      </c>
      <c r="C405" s="39"/>
      <c r="D405" s="158"/>
      <c r="E405" s="116"/>
      <c r="F405" s="69"/>
    </row>
    <row r="406" spans="1:6" hidden="1" x14ac:dyDescent="0.2">
      <c r="A406" s="56"/>
      <c r="B406" s="142" t="s">
        <v>280</v>
      </c>
      <c r="C406" s="39" t="s">
        <v>388</v>
      </c>
      <c r="D406" s="158">
        <v>0</v>
      </c>
      <c r="E406" s="116"/>
      <c r="F406" s="69"/>
    </row>
    <row r="407" spans="1:6" hidden="1" x14ac:dyDescent="0.2">
      <c r="A407" s="56"/>
      <c r="B407" s="142" t="s">
        <v>280</v>
      </c>
      <c r="C407" s="39" t="s">
        <v>290</v>
      </c>
      <c r="D407" s="158">
        <v>0</v>
      </c>
      <c r="E407" s="116">
        <v>12624</v>
      </c>
      <c r="F407" s="69"/>
    </row>
    <row r="408" spans="1:6" hidden="1" x14ac:dyDescent="0.2">
      <c r="A408" s="56"/>
      <c r="B408" s="142" t="s">
        <v>280</v>
      </c>
      <c r="C408" s="39" t="s">
        <v>387</v>
      </c>
      <c r="D408" s="158">
        <v>0</v>
      </c>
      <c r="E408" s="116"/>
      <c r="F408" s="69"/>
    </row>
    <row r="409" spans="1:6" hidden="1" x14ac:dyDescent="0.2">
      <c r="A409" s="56"/>
      <c r="B409" s="142" t="s">
        <v>280</v>
      </c>
      <c r="C409" s="66" t="s">
        <v>291</v>
      </c>
      <c r="D409" s="158"/>
      <c r="E409" s="116"/>
      <c r="F409" s="69"/>
    </row>
    <row r="410" spans="1:6" hidden="1" x14ac:dyDescent="0.2">
      <c r="A410" s="56"/>
      <c r="B410" s="142" t="s">
        <v>280</v>
      </c>
      <c r="C410" s="66" t="s">
        <v>292</v>
      </c>
      <c r="D410" s="158">
        <f t="shared" ref="D410" si="17">SUM(E410:F410)</f>
        <v>0</v>
      </c>
      <c r="E410" s="116"/>
      <c r="F410" s="69"/>
    </row>
    <row r="411" spans="1:6" x14ac:dyDescent="0.2">
      <c r="A411" s="56"/>
      <c r="B411" s="143" t="s">
        <v>277</v>
      </c>
      <c r="C411" s="71" t="s">
        <v>294</v>
      </c>
      <c r="D411" s="163">
        <f>SUM(D386:D409)</f>
        <v>612339</v>
      </c>
      <c r="E411" s="117">
        <f>SUM(E388:E410)</f>
        <v>91418</v>
      </c>
      <c r="F411" s="72">
        <f>SUM(F389:F410)</f>
        <v>0</v>
      </c>
    </row>
    <row r="412" spans="1:6" x14ac:dyDescent="0.2">
      <c r="A412" s="56"/>
      <c r="B412" s="57"/>
      <c r="C412" s="10"/>
      <c r="D412" s="156"/>
      <c r="E412" s="110"/>
      <c r="F412" s="34"/>
    </row>
    <row r="413" spans="1:6" hidden="1" x14ac:dyDescent="0.2">
      <c r="A413" s="67"/>
      <c r="B413" s="144">
        <v>90</v>
      </c>
      <c r="C413" s="154" t="s">
        <v>295</v>
      </c>
      <c r="D413" s="156"/>
      <c r="E413" s="110"/>
      <c r="F413" s="34"/>
    </row>
    <row r="414" spans="1:6" x14ac:dyDescent="0.2">
      <c r="A414" s="56"/>
      <c r="B414" s="135" t="s">
        <v>293</v>
      </c>
      <c r="C414" s="43" t="s">
        <v>297</v>
      </c>
      <c r="D414" s="115">
        <v>0</v>
      </c>
      <c r="E414" s="111">
        <v>8452</v>
      </c>
      <c r="F414" s="42">
        <f>SUM(F413:F413)</f>
        <v>0</v>
      </c>
    </row>
    <row r="415" spans="1:6" x14ac:dyDescent="0.2">
      <c r="A415" s="96"/>
      <c r="B415" s="145"/>
      <c r="C415" s="35"/>
      <c r="D415" s="159"/>
      <c r="E415" s="108"/>
      <c r="F415" s="73"/>
    </row>
    <row r="416" spans="1:6" s="78" customFormat="1" x14ac:dyDescent="0.2">
      <c r="A416" s="99"/>
      <c r="B416" s="147"/>
      <c r="C416" s="76"/>
      <c r="D416" s="165"/>
      <c r="E416" s="119"/>
      <c r="F416" s="77"/>
    </row>
    <row r="417" spans="1:6" x14ac:dyDescent="0.2">
      <c r="A417" s="96"/>
      <c r="B417" s="146" t="s">
        <v>296</v>
      </c>
      <c r="C417" s="74" t="s">
        <v>301</v>
      </c>
      <c r="D417" s="164">
        <v>24775</v>
      </c>
      <c r="E417" s="118">
        <f>76+1440+3900</f>
        <v>5416</v>
      </c>
      <c r="F417" s="75">
        <v>0</v>
      </c>
    </row>
    <row r="418" spans="1:6" ht="13.5" thickBot="1" x14ac:dyDescent="0.25">
      <c r="A418" s="56"/>
      <c r="B418" s="79"/>
      <c r="C418" s="20"/>
      <c r="D418" s="128"/>
      <c r="E418" s="120"/>
      <c r="F418" s="22"/>
    </row>
    <row r="419" spans="1:6" ht="13.5" hidden="1" thickBot="1" x14ac:dyDescent="0.25">
      <c r="A419" s="56"/>
      <c r="B419" s="135" t="s">
        <v>300</v>
      </c>
      <c r="C419" s="43" t="s">
        <v>304</v>
      </c>
      <c r="D419" s="115">
        <f>SUM(E419:F419)</f>
        <v>0</v>
      </c>
      <c r="E419" s="121"/>
      <c r="F419" s="81"/>
    </row>
    <row r="420" spans="1:6" ht="13.5" hidden="1" thickBot="1" x14ac:dyDescent="0.25">
      <c r="A420" s="1"/>
      <c r="B420" s="82"/>
      <c r="C420" s="173"/>
      <c r="D420" s="166"/>
      <c r="E420" s="122"/>
      <c r="F420" s="83"/>
    </row>
    <row r="421" spans="1:6" ht="13.5" hidden="1" thickBot="1" x14ac:dyDescent="0.25">
      <c r="A421" s="1"/>
      <c r="B421" s="146" t="s">
        <v>298</v>
      </c>
      <c r="C421" s="74" t="s">
        <v>327</v>
      </c>
      <c r="D421" s="164">
        <f>SUM(E421:F421)</f>
        <v>0</v>
      </c>
      <c r="E421" s="118"/>
      <c r="F421" s="75"/>
    </row>
    <row r="422" spans="1:6" ht="13.5" hidden="1" thickBot="1" x14ac:dyDescent="0.25">
      <c r="A422" s="1"/>
      <c r="B422" s="79"/>
      <c r="C422" s="20"/>
      <c r="D422" s="128"/>
      <c r="E422" s="120"/>
      <c r="F422" s="22"/>
    </row>
    <row r="423" spans="1:6" ht="13.5" hidden="1" thickBot="1" x14ac:dyDescent="0.25">
      <c r="A423" s="1"/>
      <c r="B423" s="148" t="s">
        <v>300</v>
      </c>
      <c r="C423" s="74" t="s">
        <v>328</v>
      </c>
      <c r="D423" s="115">
        <f>SUM(E423:F423)</f>
        <v>0</v>
      </c>
      <c r="E423" s="123"/>
      <c r="F423" s="84"/>
    </row>
    <row r="424" spans="1:6" ht="13.5" hidden="1" thickBot="1" x14ac:dyDescent="0.25">
      <c r="A424" s="1"/>
      <c r="B424" s="79"/>
      <c r="C424" s="20"/>
      <c r="D424" s="128"/>
      <c r="E424" s="120"/>
      <c r="F424" s="22"/>
    </row>
    <row r="425" spans="1:6" ht="13.5" hidden="1" thickBot="1" x14ac:dyDescent="0.25">
      <c r="A425" s="1"/>
      <c r="B425" s="135" t="s">
        <v>302</v>
      </c>
      <c r="C425" s="43" t="s">
        <v>332</v>
      </c>
      <c r="D425" s="115">
        <f>SUM(E425:F425)</f>
        <v>0</v>
      </c>
      <c r="E425" s="121"/>
      <c r="F425" s="81"/>
    </row>
    <row r="426" spans="1:6" ht="13.5" hidden="1" thickBot="1" x14ac:dyDescent="0.25">
      <c r="A426" s="1"/>
      <c r="B426" s="79"/>
      <c r="C426" s="20"/>
      <c r="D426" s="128"/>
      <c r="E426" s="120"/>
      <c r="F426" s="55"/>
    </row>
    <row r="427" spans="1:6" ht="33.75" customHeight="1" thickBot="1" x14ac:dyDescent="0.25">
      <c r="A427" s="1"/>
      <c r="B427" s="149" t="s">
        <v>305</v>
      </c>
      <c r="C427" s="85" t="s">
        <v>441</v>
      </c>
      <c r="D427" s="167">
        <f>D411+D381+D271+D244+D228+D218+D18+D414+D417+D385+D419+D421+D423+D425</f>
        <v>2314332</v>
      </c>
      <c r="E427" s="124" t="e">
        <f>E411+E381+E271+E244+E228+E218+E18+E414+#REF!+E417+E385+E419+E421+E423+E425</f>
        <v>#REF!</v>
      </c>
      <c r="F427" s="87" t="e">
        <f>F411+F381+F271+F244+F228+F218+F18+F414+#REF!+F417+F385+F419+F421+F423+F425</f>
        <v>#REF!</v>
      </c>
    </row>
    <row r="428" spans="1:6" s="21" customFormat="1" ht="20.25" customHeight="1" thickBot="1" x14ac:dyDescent="0.25">
      <c r="A428" s="89"/>
      <c r="B428" s="90"/>
      <c r="C428" s="174"/>
      <c r="D428" s="168"/>
      <c r="E428" s="125"/>
      <c r="F428" s="91"/>
    </row>
    <row r="429" spans="1:6" ht="33.75" customHeight="1" thickBot="1" x14ac:dyDescent="0.25">
      <c r="A429" s="56"/>
      <c r="B429" s="150" t="s">
        <v>329</v>
      </c>
      <c r="C429" s="85" t="s">
        <v>303</v>
      </c>
      <c r="D429" s="167">
        <v>1173053</v>
      </c>
      <c r="E429" s="124">
        <f>148211+292500</f>
        <v>440711</v>
      </c>
      <c r="F429" s="86"/>
    </row>
    <row r="430" spans="1:6" ht="15" thickBot="1" x14ac:dyDescent="0.25">
      <c r="A430" s="56"/>
      <c r="B430" s="90"/>
      <c r="C430" s="174"/>
      <c r="D430" s="158"/>
      <c r="E430" s="110"/>
      <c r="F430" s="34"/>
    </row>
    <row r="431" spans="1:6" ht="33.75" customHeight="1" thickBot="1" x14ac:dyDescent="0.25">
      <c r="A431" s="56"/>
      <c r="B431" s="150" t="s">
        <v>330</v>
      </c>
      <c r="C431" s="85" t="s">
        <v>402</v>
      </c>
      <c r="D431" s="167">
        <f>44371+1048</f>
        <v>45419</v>
      </c>
      <c r="E431" s="186"/>
      <c r="F431" s="187"/>
    </row>
    <row r="432" spans="1:6" ht="15" thickBot="1" x14ac:dyDescent="0.25">
      <c r="A432" s="56"/>
      <c r="B432" s="90"/>
      <c r="C432" s="174"/>
      <c r="D432" s="158"/>
      <c r="E432" s="186"/>
      <c r="F432" s="187"/>
    </row>
    <row r="433" spans="1:6" ht="33.75" customHeight="1" thickBot="1" x14ac:dyDescent="0.25">
      <c r="A433" s="56"/>
      <c r="B433" s="150" t="s">
        <v>393</v>
      </c>
      <c r="C433" s="85" t="s">
        <v>395</v>
      </c>
      <c r="D433" s="167"/>
      <c r="E433" s="186"/>
      <c r="F433" s="187"/>
    </row>
    <row r="434" spans="1:6" hidden="1" x14ac:dyDescent="0.2">
      <c r="A434" s="56"/>
      <c r="B434" s="183"/>
      <c r="C434" s="184"/>
      <c r="D434" s="185"/>
      <c r="E434" s="186"/>
      <c r="F434" s="187"/>
    </row>
    <row r="435" spans="1:6" hidden="1" x14ac:dyDescent="0.2">
      <c r="A435" s="56"/>
      <c r="B435" s="183"/>
      <c r="C435" s="184"/>
      <c r="D435" s="185"/>
      <c r="E435" s="186"/>
      <c r="F435" s="187"/>
    </row>
    <row r="436" spans="1:6" hidden="1" x14ac:dyDescent="0.2">
      <c r="A436" s="56"/>
      <c r="B436" s="183"/>
      <c r="C436" s="184"/>
      <c r="D436" s="185"/>
      <c r="E436" s="186"/>
      <c r="F436" s="187"/>
    </row>
    <row r="437" spans="1:6" hidden="1" x14ac:dyDescent="0.2">
      <c r="A437" s="56"/>
      <c r="B437" s="183"/>
      <c r="C437" s="184"/>
      <c r="D437" s="185"/>
      <c r="E437" s="186"/>
      <c r="F437" s="187"/>
    </row>
    <row r="438" spans="1:6" hidden="1" x14ac:dyDescent="0.2">
      <c r="A438" s="56"/>
      <c r="B438" s="183"/>
      <c r="C438" s="184"/>
      <c r="D438" s="185"/>
      <c r="E438" s="186"/>
      <c r="F438" s="187"/>
    </row>
    <row r="439" spans="1:6" ht="13.5" thickBot="1" x14ac:dyDescent="0.25">
      <c r="A439" s="56"/>
      <c r="B439" s="183"/>
      <c r="C439" s="184"/>
      <c r="D439" s="185"/>
      <c r="E439" s="186"/>
      <c r="F439" s="187"/>
    </row>
    <row r="440" spans="1:6" ht="33.75" customHeight="1" thickBot="1" x14ac:dyDescent="0.25">
      <c r="A440" s="56"/>
      <c r="B440" s="150" t="s">
        <v>394</v>
      </c>
      <c r="C440" s="85" t="s">
        <v>331</v>
      </c>
      <c r="D440" s="169">
        <f>D427+D429+D431+D433</f>
        <v>3532804</v>
      </c>
      <c r="E440" s="126" t="e">
        <f>E427+E429</f>
        <v>#REF!</v>
      </c>
      <c r="F440" s="92" t="e">
        <f>F427+F429</f>
        <v>#REF!</v>
      </c>
    </row>
  </sheetData>
  <phoneticPr fontId="17" type="noConversion"/>
  <printOptions horizontalCentered="1"/>
  <pageMargins left="0.74803149606299213" right="0.74803149606299213" top="1.1811023622047245" bottom="0.98425196850393704" header="0.51181102362204722" footer="0.51181102362204722"/>
  <pageSetup paperSize="9" scale="72" orientation="portrait" r:id="rId1"/>
  <headerFooter alignWithMargins="0">
    <oddHeader>&amp;C
&amp;"12,Félkövér"&amp;14A nem intézményi feladatokra vonatkozó maradvány-visszaadási javaslat&amp;R6/a számú melléklet</oddHeader>
  </headerFooter>
  <rowBreaks count="1" manualBreakCount="1">
    <brk id="218" min="1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Munka1</vt:lpstr>
      <vt:lpstr>6_a melléklet</vt:lpstr>
      <vt:lpstr>Munka3</vt:lpstr>
      <vt:lpstr>Munka1!Nyomtatási_cím</vt:lpstr>
      <vt:lpstr>'6_a melléklet'!Nyomtatási_terület</vt:lpstr>
      <vt:lpstr>Munka1!Nyomtatási_terület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bango</dc:creator>
  <cp:lastModifiedBy>Szigetiné Bangó Ildikó</cp:lastModifiedBy>
  <cp:lastPrinted>2017-05-16T14:24:53Z</cp:lastPrinted>
  <dcterms:created xsi:type="dcterms:W3CDTF">2013-05-28T13:17:48Z</dcterms:created>
  <dcterms:modified xsi:type="dcterms:W3CDTF">2017-05-16T14:24:59Z</dcterms:modified>
</cp:coreProperties>
</file>