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6\Rendelet módosítások\Negyedik_12_31\Leadott\"/>
    </mc:Choice>
  </mc:AlternateContent>
  <bookViews>
    <workbookView xWindow="0" yWindow="75" windowWidth="17115" windowHeight="10230"/>
  </bookViews>
  <sheets>
    <sheet name="5. sz. melléklet" sheetId="2" r:id="rId1"/>
    <sheet name="6.sz. melléklet" sheetId="20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1">#REF!</definedName>
    <definedName name="Excel_BuiltIn_Print_Area_14_1">#REF!</definedName>
    <definedName name="Excel_BuiltIn_Print_Area_14_1_1" localSheetId="1">#REF!</definedName>
    <definedName name="Excel_BuiltIn_Print_Area_14_1_1">#REF!</definedName>
    <definedName name="Excel_BuiltIn_Print_Area_29_1" localSheetId="1">#REF!</definedName>
    <definedName name="Excel_BuiltIn_Print_Area_29_1">#REF!</definedName>
    <definedName name="Excel_BuiltIn_Print_Area_29_1_1" localSheetId="1">#REF!</definedName>
    <definedName name="Excel_BuiltIn_Print_Area_29_1_1">#REF!</definedName>
    <definedName name="Excel_BuiltIn_Print_Area_31_1" localSheetId="1">#REF!</definedName>
    <definedName name="Excel_BuiltIn_Print_Area_31_1">#REF!</definedName>
    <definedName name="Excel_BuiltIn_Print_Area_32_1" localSheetId="1">#REF!</definedName>
    <definedName name="Excel_BuiltIn_Print_Area_32_1">#REF!</definedName>
    <definedName name="Excel_BuiltIn_Print_Area_34_1" localSheetId="1">#REF!</definedName>
    <definedName name="Excel_BuiltIn_Print_Area_34_1">#REF!</definedName>
    <definedName name="Excel_BuiltIn_Print_Area_37_1" localSheetId="1">#REF!</definedName>
    <definedName name="Excel_BuiltIn_Print_Area_37_1">#REF!</definedName>
    <definedName name="Excel_BuiltIn_Print_Area_55_1" localSheetId="1">#REF!</definedName>
    <definedName name="Excel_BuiltIn_Print_Area_55_1">#REF!</definedName>
    <definedName name="mama">#REF!</definedName>
    <definedName name="_xlnm.Print_Area" localSheetId="0">'5. sz. melléklet'!$A$1:$O$52</definedName>
    <definedName name="_xlnm.Print_Area" localSheetId="1">'6.sz. melléklet'!$A$1:$M$52</definedName>
    <definedName name="pm" localSheetId="1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D19" i="20" l="1"/>
  <c r="D50" i="20"/>
  <c r="K50" i="2"/>
  <c r="K19" i="2"/>
  <c r="E46" i="20" l="1"/>
  <c r="F50" i="20" l="1"/>
  <c r="K38" i="2" l="1"/>
  <c r="D38" i="2"/>
  <c r="K46" i="2"/>
  <c r="D46" i="2"/>
  <c r="D23" i="2"/>
  <c r="K23" i="2"/>
  <c r="E38" i="20"/>
  <c r="E50" i="20" l="1"/>
  <c r="E41" i="20"/>
  <c r="D41" i="20"/>
  <c r="D24" i="20"/>
  <c r="E24" i="20"/>
  <c r="E23" i="20"/>
  <c r="J23" i="20"/>
  <c r="K42" i="2"/>
  <c r="K41" i="2"/>
  <c r="K40" i="2"/>
  <c r="K39" i="2"/>
  <c r="K34" i="2"/>
  <c r="K33" i="2"/>
  <c r="K32" i="2"/>
  <c r="K31" i="2"/>
  <c r="K30" i="2"/>
  <c r="K29" i="2"/>
  <c r="K28" i="2"/>
  <c r="K27" i="2"/>
  <c r="K26" i="2"/>
  <c r="K25" i="2"/>
  <c r="K24" i="2"/>
  <c r="D46" i="20"/>
  <c r="D23" i="20"/>
  <c r="D38" i="20"/>
  <c r="E30" i="20" l="1"/>
  <c r="D30" i="20"/>
  <c r="E42" i="20"/>
  <c r="E40" i="20"/>
  <c r="E39" i="20"/>
  <c r="E19" i="20"/>
  <c r="D42" i="20"/>
  <c r="D40" i="20"/>
  <c r="D39" i="20"/>
  <c r="J44" i="2" l="1"/>
  <c r="C46" i="20" l="1"/>
  <c r="C50" i="20"/>
  <c r="C50" i="2"/>
  <c r="C46" i="2"/>
  <c r="C40" i="2" l="1"/>
  <c r="K36" i="2" l="1"/>
  <c r="C34" i="2" l="1"/>
  <c r="C34" i="20"/>
  <c r="N52" i="2" l="1"/>
  <c r="O52" i="2"/>
  <c r="K21" i="2" l="1"/>
  <c r="J36" i="2"/>
  <c r="J21" i="2"/>
  <c r="J48" i="2" l="1"/>
  <c r="J52" i="2" s="1"/>
  <c r="K44" i="2"/>
  <c r="K48" i="2" l="1"/>
  <c r="K52" i="2" s="1"/>
  <c r="M44" i="20"/>
  <c r="L44" i="20"/>
  <c r="K44" i="20"/>
  <c r="J44" i="20"/>
  <c r="I44" i="20"/>
  <c r="H44" i="20"/>
  <c r="G44" i="20"/>
  <c r="F44" i="20"/>
  <c r="E44" i="20"/>
  <c r="D44" i="20"/>
  <c r="C42" i="20"/>
  <c r="C41" i="20"/>
  <c r="C40" i="20"/>
  <c r="C39" i="20"/>
  <c r="C38" i="20"/>
  <c r="M36" i="20"/>
  <c r="L36" i="20"/>
  <c r="K36" i="20"/>
  <c r="J36" i="20"/>
  <c r="I36" i="20"/>
  <c r="H36" i="20"/>
  <c r="G36" i="20"/>
  <c r="F36" i="20"/>
  <c r="E36" i="20"/>
  <c r="D36" i="20"/>
  <c r="C33" i="20"/>
  <c r="C32" i="20"/>
  <c r="C31" i="20"/>
  <c r="C30" i="20"/>
  <c r="C29" i="20"/>
  <c r="C28" i="20"/>
  <c r="C27" i="20"/>
  <c r="C26" i="20"/>
  <c r="C25" i="20"/>
  <c r="C24" i="20"/>
  <c r="C23" i="20"/>
  <c r="M21" i="20"/>
  <c r="M48" i="20" s="1"/>
  <c r="M52" i="20" s="1"/>
  <c r="L21" i="20"/>
  <c r="K21" i="20"/>
  <c r="J21" i="20"/>
  <c r="I21" i="20"/>
  <c r="H21" i="20"/>
  <c r="G21" i="20"/>
  <c r="F21" i="20"/>
  <c r="E21" i="20"/>
  <c r="D21" i="20"/>
  <c r="C19" i="20"/>
  <c r="H48" i="20" l="1"/>
  <c r="H52" i="20" s="1"/>
  <c r="L48" i="20"/>
  <c r="L52" i="20" s="1"/>
  <c r="E48" i="20"/>
  <c r="E52" i="20" s="1"/>
  <c r="D48" i="20"/>
  <c r="D52" i="20" s="1"/>
  <c r="J48" i="20"/>
  <c r="J52" i="20" s="1"/>
  <c r="K48" i="20"/>
  <c r="K52" i="20" s="1"/>
  <c r="G48" i="20"/>
  <c r="G52" i="20" s="1"/>
  <c r="I48" i="20"/>
  <c r="I52" i="20" s="1"/>
  <c r="F48" i="20"/>
  <c r="F52" i="20" s="1"/>
  <c r="C21" i="20"/>
  <c r="C44" i="20"/>
  <c r="C36" i="20"/>
  <c r="C48" i="20" l="1"/>
  <c r="C41" i="2"/>
  <c r="E44" i="2"/>
  <c r="C39" i="2"/>
  <c r="C33" i="2"/>
  <c r="C30" i="2"/>
  <c r="C29" i="2"/>
  <c r="C28" i="2"/>
  <c r="C27" i="2"/>
  <c r="C26" i="2"/>
  <c r="C24" i="2"/>
  <c r="C31" i="2"/>
  <c r="C42" i="2"/>
  <c r="D36" i="2"/>
  <c r="D21" i="2"/>
  <c r="E21" i="2"/>
  <c r="H21" i="2"/>
  <c r="C25" i="2"/>
  <c r="F21" i="2"/>
  <c r="G21" i="2"/>
  <c r="I21" i="2"/>
  <c r="L21" i="2"/>
  <c r="M21" i="2"/>
  <c r="N21" i="2"/>
  <c r="O21" i="2"/>
  <c r="E36" i="2"/>
  <c r="F36" i="2"/>
  <c r="G36" i="2"/>
  <c r="I36" i="2"/>
  <c r="L36" i="2"/>
  <c r="M36" i="2"/>
  <c r="N36" i="2"/>
  <c r="O36" i="2"/>
  <c r="F44" i="2"/>
  <c r="G44" i="2"/>
  <c r="H44" i="2"/>
  <c r="I44" i="2"/>
  <c r="L44" i="2"/>
  <c r="M44" i="2"/>
  <c r="N44" i="2"/>
  <c r="O44" i="2"/>
  <c r="H36" i="2"/>
  <c r="C38" i="2"/>
  <c r="E48" i="2" l="1"/>
  <c r="E52" i="2" s="1"/>
  <c r="C52" i="20"/>
  <c r="G48" i="2"/>
  <c r="G52" i="2" s="1"/>
  <c r="M48" i="2"/>
  <c r="M52" i="2" s="1"/>
  <c r="F48" i="2"/>
  <c r="F52" i="2" s="1"/>
  <c r="L48" i="2"/>
  <c r="L52" i="2" s="1"/>
  <c r="I48" i="2"/>
  <c r="I52" i="2" s="1"/>
  <c r="H48" i="2"/>
  <c r="H52" i="2" s="1"/>
  <c r="C44" i="2"/>
  <c r="C19" i="2"/>
  <c r="C23" i="2"/>
  <c r="D44" i="2"/>
  <c r="D48" i="2" s="1"/>
  <c r="D52" i="2" s="1"/>
  <c r="C32" i="2"/>
  <c r="C21" i="2" l="1"/>
  <c r="C36" i="2"/>
  <c r="C48" i="2" l="1"/>
  <c r="C52" i="2" l="1"/>
</calcChain>
</file>

<file path=xl/sharedStrings.xml><?xml version="1.0" encoding="utf-8"?>
<sst xmlns="http://schemas.openxmlformats.org/spreadsheetml/2006/main" count="193" uniqueCount="95">
  <si>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</si>
  <si>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</si>
  <si>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</si>
  <si>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</si>
  <si>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</si>
  <si>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</si>
  <si>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</si>
  <si>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</si>
  <si>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</si>
  <si>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</si>
  <si>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</si>
  <si>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</si>
  <si>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</si>
  <si>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</si>
  <si>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</si>
  <si>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</si>
  <si>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</si>
  <si>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</si>
  <si>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</si>
  <si>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</si>
  <si>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</si>
  <si>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</si>
  <si>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</si>
  <si>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</si>
  <si>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</si>
  <si>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</si>
  <si>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</si>
  <si>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</si>
  <si>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</si>
  <si>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</si>
  <si>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</si>
  <si>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</si>
  <si>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</si>
  <si>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</si>
  <si>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</si>
  <si>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</si>
  <si>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</si>
  <si>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</si>
  <si>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</si>
  <si>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</si>
  <si>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</si>
  <si>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</si>
  <si>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</si>
  <si>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</si>
  <si>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</si>
  <si>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</si>
  <si>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</si>
  <si>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</si>
  <si>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</si>
  <si>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</si>
  <si>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</si>
  <si>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</si>
  <si>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</si>
  <si>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</si>
  <si>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</si>
  <si>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</si>
  <si>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</si>
  <si>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</si>
  <si>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</si>
  <si>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</si>
  <si>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</si>
  <si>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</si>
  <si>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</si>
  <si>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</si>
  <si>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</si>
  <si>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</si>
  <si>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</si>
  <si>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</si>
  <si>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</si>
  <si>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</si>
  <si>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</si>
  <si>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</si>
  <si>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</si>
  <si>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</si>
  <si>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</si>
  <si>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</si>
  <si>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</si>
  <si>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</si>
  <si>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</si>
  <si>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</si>
  <si>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</si>
  <si>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</si>
  <si>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</si>
  <si>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</si>
  <si>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</si>
  <si>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</si>
  <si>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</si>
  <si>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</si>
  <si>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</si>
  <si>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</si>
  <si>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</si>
  <si>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</si>
  <si>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5. sz. melléklet</t>
  </si>
  <si>
    <t>6. sz. melléklet</t>
  </si>
  <si>
    <t>2016. december 1-jétől - december 31-éig.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</si>
</sst>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96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2" fillId="0" borderId="0" xfId="0" applyFont="1"/>
    <xf numFmtId="0" fontId="21" fillId="0" borderId="0" xfId="0" applyFont="1" applyAlignment="1"/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2" fillId="0" borderId="10" xfId="0" applyFont="1" applyBorder="1"/>
    <xf numFmtId="0" fontId="21" fillId="0" borderId="11" xfId="0" applyFont="1" applyBorder="1" applyAlignment="1"/>
    <xf numFmtId="0" fontId="26" fillId="0" borderId="12" xfId="0" applyFont="1" applyBorder="1"/>
    <xf numFmtId="0" fontId="26" fillId="0" borderId="13" xfId="0" applyFont="1" applyBorder="1"/>
    <xf numFmtId="0" fontId="22" fillId="0" borderId="15" xfId="0" applyFont="1" applyBorder="1"/>
    <xf numFmtId="0" fontId="22" fillId="0" borderId="17" xfId="0" applyFont="1" applyBorder="1"/>
    <xf numFmtId="0" fontId="21" fillId="0" borderId="15" xfId="0" applyFont="1" applyBorder="1" applyAlignment="1"/>
    <xf numFmtId="0" fontId="21" fillId="0" borderId="18" xfId="0" applyFont="1" applyBorder="1" applyAlignment="1"/>
    <xf numFmtId="0" fontId="21" fillId="0" borderId="0" xfId="0" applyFont="1" applyBorder="1" applyAlignment="1"/>
    <xf numFmtId="0" fontId="22" fillId="0" borderId="17" xfId="0" applyFont="1" applyBorder="1" applyAlignment="1">
      <alignment horizontal="center"/>
    </xf>
    <xf numFmtId="0" fontId="22" fillId="0" borderId="0" xfId="0" applyFont="1" applyBorder="1"/>
    <xf numFmtId="0" fontId="22" fillId="0" borderId="2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20" fillId="0" borderId="15" xfId="0" applyFont="1" applyBorder="1"/>
    <xf numFmtId="0" fontId="20" fillId="0" borderId="20" xfId="0" applyFont="1" applyBorder="1"/>
    <xf numFmtId="0" fontId="28" fillId="0" borderId="17" xfId="0" applyFont="1" applyBorder="1" applyAlignment="1">
      <alignment horizontal="center"/>
    </xf>
    <xf numFmtId="0" fontId="20" fillId="0" borderId="25" xfId="0" applyFont="1" applyBorder="1"/>
    <xf numFmtId="0" fontId="20" fillId="0" borderId="26" xfId="0" applyFont="1" applyBorder="1"/>
    <xf numFmtId="0" fontId="22" fillId="0" borderId="27" xfId="0" applyFont="1" applyBorder="1"/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9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9" fillId="0" borderId="30" xfId="0" applyNumberFormat="1" applyFont="1" applyBorder="1" applyAlignment="1">
      <alignment horizontal="right"/>
    </xf>
    <xf numFmtId="3" fontId="29" fillId="0" borderId="29" xfId="0" applyNumberFormat="1" applyFont="1" applyBorder="1"/>
    <xf numFmtId="3" fontId="29" fillId="0" borderId="32" xfId="0" applyNumberFormat="1" applyFont="1" applyBorder="1"/>
    <xf numFmtId="3" fontId="29" fillId="0" borderId="34" xfId="0" applyNumberFormat="1" applyFont="1" applyBorder="1"/>
    <xf numFmtId="3" fontId="29" fillId="0" borderId="37" xfId="0" applyNumberFormat="1" applyFont="1" applyBorder="1"/>
    <xf numFmtId="3" fontId="22" fillId="0" borderId="36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0" applyNumberFormat="1" applyFont="1" applyBorder="1" applyAlignment="1">
      <alignment horizontal="right"/>
    </xf>
    <xf numFmtId="3" fontId="31" fillId="0" borderId="29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0" fillId="0" borderId="0" xfId="0" applyFont="1" applyBorder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20" fillId="0" borderId="0" xfId="0" applyNumberFormat="1" applyFont="1"/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2" fillId="0" borderId="25" xfId="0" applyFont="1" applyBorder="1"/>
    <xf numFmtId="0" fontId="22" fillId="0" borderId="37" xfId="0" applyFont="1" applyBorder="1" applyAlignment="1">
      <alignment horizontal="center"/>
    </xf>
    <xf numFmtId="3" fontId="20" fillId="0" borderId="0" xfId="0" applyNumberFormat="1" applyFont="1" applyBorder="1"/>
    <xf numFmtId="3" fontId="29" fillId="0" borderId="41" xfId="0" applyNumberFormat="1" applyFont="1" applyBorder="1" applyAlignment="1">
      <alignment horizontal="right"/>
    </xf>
    <xf numFmtId="3" fontId="29" fillId="0" borderId="42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29" fillId="0" borderId="40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21" xfId="0" applyFont="1" applyBorder="1"/>
    <xf numFmtId="164" fontId="20" fillId="0" borderId="0" xfId="0" applyNumberFormat="1" applyFont="1"/>
    <xf numFmtId="3" fontId="31" fillId="0" borderId="34" xfId="0" applyNumberFormat="1" applyFont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3" fillId="0" borderId="0" xfId="0" applyFont="1" applyAlignment="1"/>
    <xf numFmtId="0" fontId="20" fillId="0" borderId="16" xfId="0" applyFont="1" applyBorder="1"/>
    <xf numFmtId="0" fontId="31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29" fillId="0" borderId="30" xfId="0" applyFont="1" applyBorder="1"/>
    <xf numFmtId="0" fontId="29" fillId="0" borderId="17" xfId="0" applyFont="1" applyBorder="1"/>
    <xf numFmtId="0" fontId="22" fillId="0" borderId="44" xfId="0" applyFont="1" applyBorder="1"/>
    <xf numFmtId="0" fontId="29" fillId="0" borderId="15" xfId="0" applyFont="1" applyBorder="1"/>
    <xf numFmtId="0" fontId="28" fillId="0" borderId="45" xfId="0" applyFont="1" applyBorder="1" applyAlignment="1">
      <alignment horizontal="center"/>
    </xf>
    <xf numFmtId="0" fontId="30" fillId="0" borderId="17" xfId="0" applyFont="1" applyBorder="1"/>
    <xf numFmtId="0" fontId="30" fillId="0" borderId="17" xfId="0" applyFont="1" applyFill="1" applyBorder="1" applyAlignment="1">
      <alignment horizontal="left"/>
    </xf>
    <xf numFmtId="0" fontId="30" fillId="0" borderId="36" xfId="0" applyFont="1" applyBorder="1"/>
    <xf numFmtId="0" fontId="30" fillId="0" borderId="30" xfId="0" applyFont="1" applyBorder="1"/>
    <xf numFmtId="0" fontId="32" fillId="0" borderId="17" xfId="0" applyFont="1" applyBorder="1"/>
    <xf numFmtId="0" fontId="21" fillId="0" borderId="17" xfId="0" applyFont="1" applyBorder="1" applyAlignment="1"/>
    <xf numFmtId="0" fontId="26" fillId="0" borderId="18" xfId="0" applyFont="1" applyBorder="1" applyAlignment="1">
      <alignment horizontal="center"/>
    </xf>
    <xf numFmtId="3" fontId="22" fillId="0" borderId="18" xfId="0" applyNumberFormat="1" applyFont="1" applyBorder="1"/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3" fontId="29" fillId="0" borderId="46" xfId="0" applyNumberFormat="1" applyFont="1" applyBorder="1" applyAlignment="1">
      <alignment horizontal="right"/>
    </xf>
    <xf numFmtId="0" fontId="20" fillId="0" borderId="47" xfId="0" applyFont="1" applyBorder="1"/>
    <xf numFmtId="0" fontId="20" fillId="0" borderId="45" xfId="0" applyFont="1" applyBorder="1"/>
    <xf numFmtId="3" fontId="22" fillId="0" borderId="42" xfId="0" applyNumberFormat="1" applyFont="1" applyBorder="1"/>
    <xf numFmtId="0" fontId="22" fillId="0" borderId="16" xfId="0" applyFont="1" applyBorder="1"/>
    <xf numFmtId="0" fontId="22" fillId="0" borderId="34" xfId="0" applyFont="1" applyBorder="1"/>
    <xf numFmtId="3" fontId="29" fillId="0" borderId="33" xfId="0" applyNumberFormat="1" applyFont="1" applyBorder="1"/>
    <xf numFmtId="0" fontId="22" fillId="0" borderId="48" xfId="0" applyFont="1" applyBorder="1"/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3" fontId="29" fillId="0" borderId="35" xfId="0" applyNumberFormat="1" applyFont="1" applyBorder="1"/>
    <xf numFmtId="0" fontId="26" fillId="0" borderId="41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9" fillId="0" borderId="30" xfId="0" applyFont="1" applyFill="1" applyBorder="1"/>
    <xf numFmtId="0" fontId="20" fillId="0" borderId="36" xfId="0" applyFont="1" applyBorder="1"/>
    <xf numFmtId="0" fontId="22" fillId="0" borderId="17" xfId="0" applyFont="1" applyFill="1" applyBorder="1"/>
    <xf numFmtId="0" fontId="29" fillId="0" borderId="41" xfId="0" applyFont="1" applyBorder="1" applyAlignment="1">
      <alignment wrapText="1"/>
    </xf>
    <xf numFmtId="3" fontId="22" fillId="0" borderId="30" xfId="0" applyNumberFormat="1" applyFont="1" applyBorder="1"/>
    <xf numFmtId="3" fontId="22" fillId="0" borderId="17" xfId="0" applyNumberFormat="1" applyFont="1" applyBorder="1"/>
    <xf numFmtId="3" fontId="36" fillId="0" borderId="41" xfId="0" applyNumberFormat="1" applyFont="1" applyBorder="1"/>
    <xf numFmtId="3" fontId="22" fillId="0" borderId="45" xfId="0" applyNumberFormat="1" applyFont="1" applyBorder="1" applyAlignment="1">
      <alignment horizontal="right"/>
    </xf>
    <xf numFmtId="0" fontId="22" fillId="0" borderId="37" xfId="0" applyFont="1" applyBorder="1"/>
    <xf numFmtId="3" fontId="22" fillId="0" borderId="33" xfId="0" applyNumberFormat="1" applyFont="1" applyBorder="1"/>
    <xf numFmtId="3" fontId="22" fillId="0" borderId="12" xfId="0" applyNumberFormat="1" applyFont="1" applyBorder="1"/>
    <xf numFmtId="3" fontId="22" fillId="0" borderId="40" xfId="0" applyNumberFormat="1" applyFont="1" applyBorder="1"/>
    <xf numFmtId="0" fontId="29" fillId="0" borderId="12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0" fillId="0" borderId="18" xfId="0" applyFont="1" applyBorder="1"/>
    <xf numFmtId="4" fontId="22" fillId="0" borderId="0" xfId="0" applyNumberFormat="1" applyFont="1" applyAlignment="1">
      <alignment horizontal="right"/>
    </xf>
    <xf numFmtId="3" fontId="22" fillId="0" borderId="30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3" fontId="22" fillId="0" borderId="46" xfId="0" applyNumberFormat="1" applyFont="1" applyBorder="1"/>
    <xf numFmtId="0" fontId="22" fillId="0" borderId="12" xfId="0" applyFont="1" applyBorder="1"/>
    <xf numFmtId="0" fontId="22" fillId="0" borderId="40" xfId="0" applyFont="1" applyBorder="1"/>
    <xf numFmtId="3" fontId="22" fillId="0" borderId="50" xfId="0" applyNumberFormat="1" applyFont="1" applyBorder="1"/>
    <xf numFmtId="3" fontId="22" fillId="0" borderId="51" xfId="0" applyNumberFormat="1" applyFont="1" applyBorder="1"/>
    <xf numFmtId="0" fontId="22" fillId="0" borderId="33" xfId="0" applyFont="1" applyBorder="1"/>
    <xf numFmtId="3" fontId="22" fillId="0" borderId="37" xfId="0" applyNumberFormat="1" applyFont="1" applyBorder="1"/>
    <xf numFmtId="3" fontId="22" fillId="0" borderId="34" xfId="0" applyNumberFormat="1" applyFont="1" applyBorder="1"/>
    <xf numFmtId="0" fontId="22" fillId="0" borderId="39" xfId="0" applyFont="1" applyBorder="1"/>
    <xf numFmtId="3" fontId="22" fillId="0" borderId="38" xfId="0" applyNumberFormat="1" applyFont="1" applyBorder="1"/>
    <xf numFmtId="3" fontId="36" fillId="0" borderId="41" xfId="0" applyNumberFormat="1" applyFont="1" applyBorder="1" applyAlignment="1">
      <alignment horizontal="right"/>
    </xf>
    <xf numFmtId="3" fontId="36" fillId="0" borderId="42" xfId="0" applyNumberFormat="1" applyFont="1" applyBorder="1"/>
    <xf numFmtId="3" fontId="36" fillId="0" borderId="43" xfId="0" applyNumberFormat="1" applyFont="1" applyBorder="1"/>
    <xf numFmtId="3" fontId="36" fillId="0" borderId="12" xfId="0" applyNumberFormat="1" applyFont="1" applyBorder="1"/>
    <xf numFmtId="3" fontId="36" fillId="0" borderId="40" xfId="0" applyNumberFormat="1" applyFont="1" applyBorder="1"/>
    <xf numFmtId="3" fontId="36" fillId="0" borderId="12" xfId="0" applyNumberFormat="1" applyFont="1" applyBorder="1" applyAlignment="1">
      <alignment horizontal="right"/>
    </xf>
    <xf numFmtId="3" fontId="36" fillId="0" borderId="43" xfId="0" applyNumberFormat="1" applyFont="1" applyBorder="1" applyAlignment="1">
      <alignment horizontal="right"/>
    </xf>
    <xf numFmtId="3" fontId="36" fillId="0" borderId="40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center"/>
    </xf>
    <xf numFmtId="3" fontId="22" fillId="0" borderId="44" xfId="0" applyNumberFormat="1" applyFont="1" applyBorder="1"/>
    <xf numFmtId="3" fontId="22" fillId="0" borderId="25" xfId="0" applyNumberFormat="1" applyFont="1" applyBorder="1"/>
    <xf numFmtId="3" fontId="22" fillId="0" borderId="49" xfId="0" applyNumberFormat="1" applyFont="1" applyBorder="1"/>
    <xf numFmtId="3" fontId="22" fillId="0" borderId="28" xfId="0" applyNumberFormat="1" applyFont="1" applyBorder="1"/>
    <xf numFmtId="3" fontId="22" fillId="0" borderId="29" xfId="0" applyNumberFormat="1" applyFont="1" applyBorder="1"/>
    <xf numFmtId="3" fontId="22" fillId="0" borderId="32" xfId="0" applyNumberFormat="1" applyFont="1" applyBorder="1"/>
    <xf numFmtId="3" fontId="37" fillId="0" borderId="0" xfId="0" applyNumberFormat="1" applyFont="1"/>
    <xf numFmtId="3" fontId="31" fillId="0" borderId="37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3" fontId="31" fillId="0" borderId="35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38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22" fillId="0" borderId="52" xfId="0" applyNumberFormat="1" applyFont="1" applyBorder="1"/>
    <xf numFmtId="3" fontId="22" fillId="0" borderId="21" xfId="0" applyNumberFormat="1" applyFont="1" applyBorder="1"/>
    <xf numFmtId="3" fontId="29" fillId="0" borderId="21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tabSelected="1" zoomScale="110" zoomScaleNormal="110" workbookViewId="0">
      <pane xSplit="2" ySplit="16" topLeftCell="C1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T26" sqref="T26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0.7109375" style="1" customWidth="1"/>
    <col min="4" max="4" width="11" style="1" customWidth="1"/>
    <col min="5" max="6" width="10.7109375" style="1" customWidth="1"/>
    <col min="7" max="7" width="10.85546875" style="1" customWidth="1"/>
    <col min="8" max="15" width="10.7109375" style="1" customWidth="1"/>
    <col min="16" max="16" width="8.7109375" style="1" customWidth="1"/>
    <col min="17" max="17" width="7.7109375" style="1" customWidth="1"/>
    <col min="18" max="16384" width="9.140625" style="1"/>
  </cols>
  <sheetData>
    <row r="1" spans="1:16" x14ac:dyDescent="0.2">
      <c r="M1" s="2"/>
      <c r="N1" s="184" t="s">
        <v>92</v>
      </c>
      <c r="O1" s="184"/>
    </row>
    <row r="2" spans="1:16" x14ac:dyDescent="0.2">
      <c r="M2" s="2"/>
      <c r="N2" s="2"/>
      <c r="O2" s="3"/>
    </row>
    <row r="3" spans="1:16" x14ac:dyDescent="0.2">
      <c r="M3" s="2"/>
      <c r="N3" s="2"/>
      <c r="O3" s="3"/>
    </row>
    <row r="4" spans="1:16" x14ac:dyDescent="0.2">
      <c r="A4" s="192" t="s">
        <v>90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6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4"/>
      <c r="B6" s="192" t="s">
        <v>94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5"/>
      <c r="P6" s="5"/>
    </row>
    <row r="7" spans="1:16" x14ac:dyDescent="0.2">
      <c r="A7" s="4"/>
      <c r="B7" s="5"/>
      <c r="C7" s="5"/>
      <c r="D7" s="5"/>
      <c r="E7" s="5"/>
      <c r="F7" s="5"/>
      <c r="G7" s="5"/>
      <c r="H7" s="90"/>
      <c r="I7" s="5"/>
      <c r="J7" s="5"/>
      <c r="K7" s="5"/>
      <c r="L7" s="5"/>
      <c r="M7" s="5"/>
      <c r="N7" s="5"/>
      <c r="O7" s="7"/>
      <c r="P7" s="5"/>
    </row>
    <row r="8" spans="1:16" ht="13.5" thickBo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 t="s">
        <v>0</v>
      </c>
      <c r="P8" s="17"/>
    </row>
    <row r="9" spans="1:16" ht="13.5" thickBot="1" x14ac:dyDescent="0.25">
      <c r="A9" s="9"/>
      <c r="B9" s="10"/>
      <c r="C9" s="10"/>
      <c r="D9" s="185" t="s">
        <v>1</v>
      </c>
      <c r="E9" s="185"/>
      <c r="F9" s="185"/>
      <c r="G9" s="186"/>
      <c r="H9" s="186"/>
      <c r="I9" s="186"/>
      <c r="J9" s="185"/>
      <c r="K9" s="185"/>
      <c r="L9" s="185"/>
      <c r="M9" s="185"/>
      <c r="N9" s="187" t="s">
        <v>2</v>
      </c>
      <c r="O9" s="188"/>
      <c r="P9" s="70"/>
    </row>
    <row r="10" spans="1:16" ht="13.5" thickBot="1" x14ac:dyDescent="0.25">
      <c r="A10" s="13"/>
      <c r="B10" s="104"/>
      <c r="C10" s="104"/>
      <c r="D10" s="189" t="s">
        <v>61</v>
      </c>
      <c r="E10" s="190"/>
      <c r="F10" s="190"/>
      <c r="G10" s="190"/>
      <c r="H10" s="190"/>
      <c r="I10" s="191"/>
      <c r="J10" s="189" t="s">
        <v>56</v>
      </c>
      <c r="K10" s="190"/>
      <c r="L10" s="190"/>
      <c r="M10" s="190"/>
      <c r="N10" s="139"/>
      <c r="O10" s="105"/>
      <c r="P10" s="70"/>
    </row>
    <row r="11" spans="1:16" ht="12.75" customHeight="1" x14ac:dyDescent="0.2">
      <c r="A11" s="74"/>
      <c r="B11" s="18" t="s">
        <v>60</v>
      </c>
      <c r="C11" s="18" t="s">
        <v>3</v>
      </c>
      <c r="D11" s="70"/>
      <c r="E11" s="31"/>
      <c r="F11" s="91"/>
      <c r="G11" s="9"/>
      <c r="H11" s="111"/>
      <c r="I11" s="141"/>
      <c r="J11" s="140"/>
      <c r="K11" s="106"/>
      <c r="L11" s="140"/>
      <c r="M11" s="106"/>
      <c r="N11" s="23" t="s">
        <v>10</v>
      </c>
      <c r="O11" s="24" t="s">
        <v>13</v>
      </c>
      <c r="P11" s="70"/>
    </row>
    <row r="12" spans="1:16" x14ac:dyDescent="0.2">
      <c r="A12" s="74"/>
      <c r="B12" s="18" t="s">
        <v>20</v>
      </c>
      <c r="C12" s="18" t="s">
        <v>46</v>
      </c>
      <c r="D12" s="89" t="s">
        <v>10</v>
      </c>
      <c r="E12" s="88" t="s">
        <v>10</v>
      </c>
      <c r="F12" s="88" t="s">
        <v>10</v>
      </c>
      <c r="G12" s="23" t="s">
        <v>13</v>
      </c>
      <c r="H12" s="88" t="s">
        <v>49</v>
      </c>
      <c r="I12" s="24" t="s">
        <v>13</v>
      </c>
      <c r="J12" s="92" t="s">
        <v>10</v>
      </c>
      <c r="K12" s="107" t="s">
        <v>10</v>
      </c>
      <c r="L12" s="92" t="s">
        <v>13</v>
      </c>
      <c r="M12" s="107" t="s">
        <v>13</v>
      </c>
      <c r="N12" s="23" t="s">
        <v>17</v>
      </c>
      <c r="O12" s="24" t="s">
        <v>17</v>
      </c>
      <c r="P12" s="70"/>
    </row>
    <row r="13" spans="1:16" x14ac:dyDescent="0.2">
      <c r="A13" s="75"/>
      <c r="B13" s="18"/>
      <c r="C13" s="18" t="s">
        <v>14</v>
      </c>
      <c r="D13" s="89" t="s">
        <v>46</v>
      </c>
      <c r="E13" s="88" t="s">
        <v>46</v>
      </c>
      <c r="F13" s="88" t="s">
        <v>17</v>
      </c>
      <c r="G13" s="23" t="s">
        <v>46</v>
      </c>
      <c r="H13" s="88" t="s">
        <v>46</v>
      </c>
      <c r="I13" s="24" t="s">
        <v>17</v>
      </c>
      <c r="J13" s="92" t="s">
        <v>57</v>
      </c>
      <c r="K13" s="107" t="s">
        <v>59</v>
      </c>
      <c r="L13" s="92" t="s">
        <v>57</v>
      </c>
      <c r="M13" s="107" t="s">
        <v>59</v>
      </c>
      <c r="N13" s="23"/>
      <c r="O13" s="24"/>
      <c r="P13" s="70"/>
    </row>
    <row r="14" spans="1:16" x14ac:dyDescent="0.2">
      <c r="A14" s="28" t="s">
        <v>19</v>
      </c>
      <c r="B14" s="18"/>
      <c r="C14" s="32"/>
      <c r="D14" s="25" t="s">
        <v>50</v>
      </c>
      <c r="E14" s="88"/>
      <c r="F14" s="88" t="s">
        <v>54</v>
      </c>
      <c r="G14" s="84" t="s">
        <v>50</v>
      </c>
      <c r="H14" s="88"/>
      <c r="I14" s="24" t="s">
        <v>54</v>
      </c>
      <c r="J14" s="92" t="s">
        <v>55</v>
      </c>
      <c r="K14" s="107" t="s">
        <v>48</v>
      </c>
      <c r="L14" s="92" t="s">
        <v>55</v>
      </c>
      <c r="M14" s="107" t="s">
        <v>48</v>
      </c>
      <c r="N14" s="23"/>
      <c r="O14" s="24"/>
      <c r="P14" s="70"/>
    </row>
    <row r="15" spans="1:16" x14ac:dyDescent="0.2">
      <c r="A15" s="28"/>
      <c r="B15" s="18"/>
      <c r="C15" s="32"/>
      <c r="D15" s="25" t="s">
        <v>52</v>
      </c>
      <c r="E15" s="88"/>
      <c r="F15" s="88" t="s">
        <v>23</v>
      </c>
      <c r="G15" s="84" t="s">
        <v>52</v>
      </c>
      <c r="H15" s="88"/>
      <c r="I15" s="24" t="s">
        <v>23</v>
      </c>
      <c r="J15" s="92" t="s">
        <v>58</v>
      </c>
      <c r="K15" s="24"/>
      <c r="L15" s="92" t="s">
        <v>58</v>
      </c>
      <c r="M15" s="24"/>
      <c r="N15" s="23"/>
      <c r="O15" s="24"/>
      <c r="P15" s="70"/>
    </row>
    <row r="16" spans="1:16" x14ac:dyDescent="0.2">
      <c r="A16" s="27"/>
      <c r="B16" s="98"/>
      <c r="C16" s="32"/>
      <c r="D16" s="96"/>
      <c r="E16" s="88"/>
      <c r="F16" s="88"/>
      <c r="G16" s="76"/>
      <c r="H16" s="88"/>
      <c r="I16" s="24"/>
      <c r="J16" s="93"/>
      <c r="K16" s="24"/>
      <c r="L16" s="93"/>
      <c r="M16" s="85"/>
      <c r="N16" s="13"/>
      <c r="O16" s="35"/>
      <c r="P16" s="70"/>
    </row>
    <row r="17" spans="1:18" x14ac:dyDescent="0.2">
      <c r="A17" s="42">
        <v>1</v>
      </c>
      <c r="B17" s="37">
        <v>2</v>
      </c>
      <c r="C17" s="37">
        <v>3</v>
      </c>
      <c r="D17" s="38">
        <v>4</v>
      </c>
      <c r="E17" s="38">
        <v>5</v>
      </c>
      <c r="F17" s="40">
        <v>6</v>
      </c>
      <c r="G17" s="42">
        <v>7</v>
      </c>
      <c r="H17" s="40">
        <v>8</v>
      </c>
      <c r="I17" s="77">
        <v>9</v>
      </c>
      <c r="J17" s="42">
        <v>10</v>
      </c>
      <c r="K17" s="77">
        <v>11</v>
      </c>
      <c r="L17" s="42">
        <v>12</v>
      </c>
      <c r="M17" s="77">
        <v>13</v>
      </c>
      <c r="N17" s="42">
        <v>14</v>
      </c>
      <c r="O17" s="77">
        <v>15</v>
      </c>
      <c r="P17" s="70"/>
    </row>
    <row r="18" spans="1:18" x14ac:dyDescent="0.2">
      <c r="A18" s="84"/>
      <c r="B18" s="18"/>
      <c r="C18" s="44"/>
      <c r="D18" s="47"/>
      <c r="E18" s="47"/>
      <c r="F18" s="47"/>
      <c r="G18" s="48"/>
      <c r="H18" s="47"/>
      <c r="I18" s="49"/>
      <c r="J18" s="48"/>
      <c r="K18" s="181"/>
      <c r="L18" s="48"/>
      <c r="M18" s="49"/>
      <c r="N18" s="48"/>
      <c r="O18" s="49"/>
      <c r="P18" s="70"/>
    </row>
    <row r="19" spans="1:18" x14ac:dyDescent="0.2">
      <c r="A19" s="84" t="s">
        <v>64</v>
      </c>
      <c r="B19" s="99" t="s">
        <v>27</v>
      </c>
      <c r="C19" s="46">
        <f>SUM(D19:O19)</f>
        <v>9445</v>
      </c>
      <c r="D19" s="47"/>
      <c r="E19" s="47"/>
      <c r="F19" s="47"/>
      <c r="G19" s="48"/>
      <c r="H19" s="47"/>
      <c r="I19" s="49"/>
      <c r="J19" s="48"/>
      <c r="K19" s="182">
        <f>3913+1057+781+304+2670+721-1</f>
        <v>9445</v>
      </c>
      <c r="L19" s="48"/>
      <c r="M19" s="49"/>
      <c r="N19" s="48"/>
      <c r="O19" s="49"/>
      <c r="P19" s="78"/>
      <c r="R19" s="73"/>
    </row>
    <row r="20" spans="1:18" x14ac:dyDescent="0.2">
      <c r="A20" s="13"/>
      <c r="B20" s="100"/>
      <c r="C20" s="46"/>
      <c r="D20" s="47"/>
      <c r="E20" s="47"/>
      <c r="F20" s="47"/>
      <c r="G20" s="48"/>
      <c r="H20" s="47"/>
      <c r="I20" s="49"/>
      <c r="J20" s="48"/>
      <c r="K20" s="182"/>
      <c r="L20" s="48"/>
      <c r="M20" s="49"/>
      <c r="N20" s="48"/>
      <c r="O20" s="49"/>
      <c r="P20" s="78"/>
      <c r="R20" s="73"/>
    </row>
    <row r="21" spans="1:18" x14ac:dyDescent="0.2">
      <c r="A21" s="124" t="s">
        <v>26</v>
      </c>
      <c r="B21" s="126" t="s">
        <v>80</v>
      </c>
      <c r="C21" s="50">
        <f t="shared" ref="C21:O21" si="0">SUM(C19:C20)</f>
        <v>9445</v>
      </c>
      <c r="D21" s="56">
        <f t="shared" si="0"/>
        <v>0</v>
      </c>
      <c r="E21" s="57">
        <f t="shared" si="0"/>
        <v>0</v>
      </c>
      <c r="F21" s="68">
        <f t="shared" si="0"/>
        <v>0</v>
      </c>
      <c r="G21" s="58">
        <f t="shared" si="0"/>
        <v>0</v>
      </c>
      <c r="H21" s="57">
        <f t="shared" si="0"/>
        <v>0</v>
      </c>
      <c r="I21" s="60">
        <f t="shared" si="0"/>
        <v>0</v>
      </c>
      <c r="J21" s="58">
        <f t="shared" si="0"/>
        <v>0</v>
      </c>
      <c r="K21" s="59">
        <f t="shared" si="0"/>
        <v>9445</v>
      </c>
      <c r="L21" s="58">
        <f t="shared" si="0"/>
        <v>0</v>
      </c>
      <c r="M21" s="59">
        <f t="shared" si="0"/>
        <v>0</v>
      </c>
      <c r="N21" s="58">
        <f t="shared" si="0"/>
        <v>0</v>
      </c>
      <c r="O21" s="59">
        <f t="shared" si="0"/>
        <v>0</v>
      </c>
      <c r="P21" s="78"/>
      <c r="R21" s="73"/>
    </row>
    <row r="22" spans="1:18" x14ac:dyDescent="0.2">
      <c r="A22" s="13"/>
      <c r="B22" s="101"/>
      <c r="C22" s="55"/>
      <c r="D22" s="47"/>
      <c r="E22" s="47"/>
      <c r="F22" s="47"/>
      <c r="G22" s="48"/>
      <c r="H22" s="47"/>
      <c r="I22" s="49"/>
      <c r="J22" s="48"/>
      <c r="K22" s="182"/>
      <c r="L22" s="48"/>
      <c r="M22" s="49"/>
      <c r="N22" s="48"/>
      <c r="O22" s="49"/>
      <c r="P22" s="78"/>
      <c r="R22" s="73"/>
    </row>
    <row r="23" spans="1:18" x14ac:dyDescent="0.2">
      <c r="A23" s="84" t="s">
        <v>64</v>
      </c>
      <c r="B23" s="99" t="s">
        <v>28</v>
      </c>
      <c r="C23" s="46">
        <f t="shared" ref="C23:C34" si="1">SUM(D23:O23)</f>
        <v>577</v>
      </c>
      <c r="D23" s="47">
        <f>463+62</f>
        <v>525</v>
      </c>
      <c r="E23" s="47"/>
      <c r="F23" s="47"/>
      <c r="G23" s="48"/>
      <c r="H23" s="47"/>
      <c r="I23" s="49"/>
      <c r="J23" s="48"/>
      <c r="K23" s="182">
        <f>39+13-914</f>
        <v>-862</v>
      </c>
      <c r="L23" s="48"/>
      <c r="M23" s="49">
        <v>914</v>
      </c>
      <c r="N23" s="48"/>
      <c r="O23" s="49"/>
      <c r="P23" s="78"/>
      <c r="R23" s="73"/>
    </row>
    <row r="24" spans="1:18" x14ac:dyDescent="0.2">
      <c r="A24" s="84" t="s">
        <v>65</v>
      </c>
      <c r="B24" s="99" t="s">
        <v>30</v>
      </c>
      <c r="C24" s="46">
        <f t="shared" si="1"/>
        <v>288</v>
      </c>
      <c r="D24" s="47"/>
      <c r="E24" s="47"/>
      <c r="F24" s="47"/>
      <c r="G24" s="48"/>
      <c r="H24" s="47"/>
      <c r="I24" s="49"/>
      <c r="J24" s="48"/>
      <c r="K24" s="182">
        <f>216+72</f>
        <v>288</v>
      </c>
      <c r="L24" s="48"/>
      <c r="M24" s="49"/>
      <c r="N24" s="48"/>
      <c r="O24" s="49"/>
      <c r="P24" s="78"/>
      <c r="R24" s="73"/>
    </row>
    <row r="25" spans="1:18" x14ac:dyDescent="0.2">
      <c r="A25" s="84" t="s">
        <v>66</v>
      </c>
      <c r="B25" s="99" t="s">
        <v>32</v>
      </c>
      <c r="C25" s="46">
        <f t="shared" si="1"/>
        <v>102</v>
      </c>
      <c r="D25" s="47"/>
      <c r="E25" s="47"/>
      <c r="F25" s="47"/>
      <c r="G25" s="48"/>
      <c r="H25" s="47"/>
      <c r="I25" s="49"/>
      <c r="J25" s="48"/>
      <c r="K25" s="182">
        <f>76+26</f>
        <v>102</v>
      </c>
      <c r="L25" s="48"/>
      <c r="M25" s="49"/>
      <c r="N25" s="48"/>
      <c r="O25" s="49"/>
      <c r="P25" s="78"/>
      <c r="R25" s="73"/>
    </row>
    <row r="26" spans="1:18" x14ac:dyDescent="0.2">
      <c r="A26" s="84" t="s">
        <v>67</v>
      </c>
      <c r="B26" s="99" t="s">
        <v>34</v>
      </c>
      <c r="C26" s="46">
        <f t="shared" si="1"/>
        <v>91</v>
      </c>
      <c r="D26" s="47"/>
      <c r="E26" s="47"/>
      <c r="F26" s="47"/>
      <c r="G26" s="48"/>
      <c r="H26" s="47"/>
      <c r="I26" s="49"/>
      <c r="J26" s="48"/>
      <c r="K26" s="182">
        <f>67+24</f>
        <v>91</v>
      </c>
      <c r="L26" s="48"/>
      <c r="M26" s="49"/>
      <c r="N26" s="48"/>
      <c r="O26" s="49"/>
      <c r="P26" s="78"/>
      <c r="R26" s="73"/>
    </row>
    <row r="27" spans="1:18" x14ac:dyDescent="0.2">
      <c r="A27" s="84" t="s">
        <v>68</v>
      </c>
      <c r="B27" s="99" t="s">
        <v>35</v>
      </c>
      <c r="C27" s="46">
        <f t="shared" si="1"/>
        <v>179</v>
      </c>
      <c r="D27" s="47"/>
      <c r="E27" s="47"/>
      <c r="F27" s="47"/>
      <c r="G27" s="48"/>
      <c r="H27" s="47"/>
      <c r="I27" s="49"/>
      <c r="J27" s="48"/>
      <c r="K27" s="182">
        <f>130+49</f>
        <v>179</v>
      </c>
      <c r="L27" s="48"/>
      <c r="M27" s="49"/>
      <c r="N27" s="48"/>
      <c r="O27" s="49"/>
      <c r="P27" s="78"/>
      <c r="R27" s="73"/>
    </row>
    <row r="28" spans="1:18" x14ac:dyDescent="0.2">
      <c r="A28" s="84" t="s">
        <v>69</v>
      </c>
      <c r="B28" s="99" t="s">
        <v>36</v>
      </c>
      <c r="C28" s="46">
        <f t="shared" si="1"/>
        <v>33</v>
      </c>
      <c r="D28" s="47"/>
      <c r="E28" s="47"/>
      <c r="F28" s="47"/>
      <c r="G28" s="48"/>
      <c r="H28" s="47"/>
      <c r="I28" s="49"/>
      <c r="J28" s="48"/>
      <c r="K28" s="182">
        <f>20+13</f>
        <v>33</v>
      </c>
      <c r="L28" s="48"/>
      <c r="M28" s="49"/>
      <c r="N28" s="48"/>
      <c r="O28" s="49"/>
      <c r="P28" s="78"/>
      <c r="R28" s="73"/>
    </row>
    <row r="29" spans="1:18" x14ac:dyDescent="0.2">
      <c r="A29" s="84" t="s">
        <v>70</v>
      </c>
      <c r="B29" s="99" t="s">
        <v>37</v>
      </c>
      <c r="C29" s="46">
        <f t="shared" si="1"/>
        <v>96</v>
      </c>
      <c r="D29" s="47"/>
      <c r="E29" s="47"/>
      <c r="F29" s="47"/>
      <c r="G29" s="48"/>
      <c r="H29" s="47"/>
      <c r="I29" s="49"/>
      <c r="J29" s="48"/>
      <c r="K29" s="182">
        <f>68+28</f>
        <v>96</v>
      </c>
      <c r="L29" s="48"/>
      <c r="M29" s="49"/>
      <c r="N29" s="48"/>
      <c r="O29" s="49"/>
      <c r="P29" s="78"/>
      <c r="R29" s="73"/>
    </row>
    <row r="30" spans="1:18" x14ac:dyDescent="0.2">
      <c r="A30" s="84" t="s">
        <v>71</v>
      </c>
      <c r="B30" s="99" t="s">
        <v>38</v>
      </c>
      <c r="C30" s="46">
        <f t="shared" si="1"/>
        <v>2008</v>
      </c>
      <c r="D30" s="47"/>
      <c r="E30" s="47"/>
      <c r="F30" s="47"/>
      <c r="G30" s="48"/>
      <c r="H30" s="47"/>
      <c r="I30" s="49"/>
      <c r="J30" s="48"/>
      <c r="K30" s="182">
        <f>190+66+1752</f>
        <v>2008</v>
      </c>
      <c r="L30" s="48"/>
      <c r="M30" s="49"/>
      <c r="N30" s="48"/>
      <c r="O30" s="49"/>
      <c r="P30" s="78"/>
      <c r="R30" s="73"/>
    </row>
    <row r="31" spans="1:18" x14ac:dyDescent="0.2">
      <c r="A31" s="84" t="s">
        <v>74</v>
      </c>
      <c r="B31" s="99" t="s">
        <v>39</v>
      </c>
      <c r="C31" s="46">
        <f t="shared" si="1"/>
        <v>42</v>
      </c>
      <c r="D31" s="47"/>
      <c r="E31" s="47"/>
      <c r="F31" s="47"/>
      <c r="G31" s="48"/>
      <c r="H31" s="47"/>
      <c r="I31" s="49"/>
      <c r="J31" s="48"/>
      <c r="K31" s="182">
        <f>30+12</f>
        <v>42</v>
      </c>
      <c r="L31" s="48"/>
      <c r="M31" s="49"/>
      <c r="N31" s="48"/>
      <c r="O31" s="49"/>
      <c r="P31" s="78"/>
      <c r="R31" s="73"/>
    </row>
    <row r="32" spans="1:18" x14ac:dyDescent="0.2">
      <c r="A32" s="84" t="s">
        <v>72</v>
      </c>
      <c r="B32" s="99" t="s">
        <v>40</v>
      </c>
      <c r="C32" s="46">
        <f t="shared" si="1"/>
        <v>147</v>
      </c>
      <c r="D32" s="47"/>
      <c r="E32" s="47"/>
      <c r="F32" s="47"/>
      <c r="G32" s="48"/>
      <c r="H32" s="47"/>
      <c r="I32" s="49"/>
      <c r="J32" s="48"/>
      <c r="K32" s="182">
        <f>107+40</f>
        <v>147</v>
      </c>
      <c r="L32" s="48"/>
      <c r="M32" s="49"/>
      <c r="N32" s="48"/>
      <c r="O32" s="49"/>
      <c r="P32" s="78"/>
      <c r="R32" s="73"/>
    </row>
    <row r="33" spans="1:20" x14ac:dyDescent="0.2">
      <c r="A33" s="84" t="s">
        <v>73</v>
      </c>
      <c r="B33" s="99" t="s">
        <v>85</v>
      </c>
      <c r="C33" s="46">
        <f t="shared" si="1"/>
        <v>96</v>
      </c>
      <c r="D33" s="47"/>
      <c r="E33" s="47"/>
      <c r="F33" s="47"/>
      <c r="G33" s="48"/>
      <c r="H33" s="47"/>
      <c r="I33" s="49"/>
      <c r="J33" s="48"/>
      <c r="K33" s="182">
        <f>70+26</f>
        <v>96</v>
      </c>
      <c r="L33" s="48"/>
      <c r="M33" s="49"/>
      <c r="N33" s="48"/>
      <c r="O33" s="49"/>
      <c r="P33" s="78"/>
      <c r="R33" s="73"/>
    </row>
    <row r="34" spans="1:20" x14ac:dyDescent="0.2">
      <c r="A34" s="84" t="s">
        <v>87</v>
      </c>
      <c r="B34" s="99" t="s">
        <v>89</v>
      </c>
      <c r="C34" s="46">
        <f t="shared" si="1"/>
        <v>396</v>
      </c>
      <c r="D34" s="47"/>
      <c r="E34" s="47"/>
      <c r="F34" s="47"/>
      <c r="G34" s="48"/>
      <c r="H34" s="47"/>
      <c r="I34" s="49"/>
      <c r="J34" s="48"/>
      <c r="K34" s="182">
        <f>299+97</f>
        <v>396</v>
      </c>
      <c r="L34" s="48"/>
      <c r="M34" s="49"/>
      <c r="N34" s="48"/>
      <c r="O34" s="49"/>
      <c r="P34" s="78"/>
      <c r="R34" s="73"/>
    </row>
    <row r="35" spans="1:20" x14ac:dyDescent="0.2">
      <c r="A35" s="84"/>
      <c r="B35" s="14"/>
      <c r="C35" s="46"/>
      <c r="D35" s="47"/>
      <c r="E35" s="47"/>
      <c r="F35" s="47"/>
      <c r="G35" s="48"/>
      <c r="H35" s="47"/>
      <c r="I35" s="49"/>
      <c r="J35" s="48"/>
      <c r="K35" s="182"/>
      <c r="L35" s="48"/>
      <c r="M35" s="49"/>
      <c r="N35" s="48"/>
      <c r="O35" s="49"/>
      <c r="P35" s="78"/>
      <c r="R35" s="73"/>
    </row>
    <row r="36" spans="1:20" x14ac:dyDescent="0.2">
      <c r="A36" s="124" t="s">
        <v>29</v>
      </c>
      <c r="B36" s="94" t="s">
        <v>81</v>
      </c>
      <c r="C36" s="50">
        <f t="shared" ref="C36:O36" si="2">SUM(C23:C35)</f>
        <v>4055</v>
      </c>
      <c r="D36" s="56">
        <f t="shared" si="2"/>
        <v>525</v>
      </c>
      <c r="E36" s="57">
        <f t="shared" si="2"/>
        <v>0</v>
      </c>
      <c r="F36" s="68">
        <f t="shared" si="2"/>
        <v>0</v>
      </c>
      <c r="G36" s="58">
        <f t="shared" si="2"/>
        <v>0</v>
      </c>
      <c r="H36" s="57">
        <f t="shared" si="2"/>
        <v>0</v>
      </c>
      <c r="I36" s="60">
        <f t="shared" si="2"/>
        <v>0</v>
      </c>
      <c r="J36" s="58">
        <f t="shared" ref="J36" si="3">SUM(J33:J35)</f>
        <v>0</v>
      </c>
      <c r="K36" s="59">
        <f>SUM(K23:K35)</f>
        <v>2616</v>
      </c>
      <c r="L36" s="58">
        <f t="shared" si="2"/>
        <v>0</v>
      </c>
      <c r="M36" s="59">
        <f t="shared" si="2"/>
        <v>914</v>
      </c>
      <c r="N36" s="58">
        <f t="shared" si="2"/>
        <v>0</v>
      </c>
      <c r="O36" s="59">
        <f t="shared" si="2"/>
        <v>0</v>
      </c>
      <c r="P36" s="78"/>
      <c r="R36" s="73"/>
    </row>
    <row r="37" spans="1:20" x14ac:dyDescent="0.2">
      <c r="A37" s="13"/>
      <c r="B37" s="14"/>
      <c r="C37" s="46"/>
      <c r="D37" s="47"/>
      <c r="E37" s="47"/>
      <c r="F37" s="47"/>
      <c r="G37" s="48"/>
      <c r="H37" s="47"/>
      <c r="I37" s="49"/>
      <c r="J37" s="48"/>
      <c r="K37" s="182"/>
      <c r="L37" s="48"/>
      <c r="M37" s="49"/>
      <c r="N37" s="48"/>
      <c r="O37" s="49"/>
      <c r="P37" s="78"/>
      <c r="R37" s="73"/>
    </row>
    <row r="38" spans="1:20" x14ac:dyDescent="0.2">
      <c r="A38" s="84" t="s">
        <v>64</v>
      </c>
      <c r="B38" s="99" t="s">
        <v>41</v>
      </c>
      <c r="C38" s="46">
        <f>SUM(D38:O38)</f>
        <v>1208</v>
      </c>
      <c r="D38" s="47">
        <f>158+22</f>
        <v>180</v>
      </c>
      <c r="E38" s="47"/>
      <c r="F38" s="47"/>
      <c r="G38" s="48"/>
      <c r="H38" s="47"/>
      <c r="I38" s="49"/>
      <c r="J38" s="48"/>
      <c r="K38" s="182">
        <f>430+116+121+42+251+68+-517</f>
        <v>511</v>
      </c>
      <c r="L38" s="48"/>
      <c r="M38" s="49">
        <v>517</v>
      </c>
      <c r="N38" s="48"/>
      <c r="O38" s="49"/>
      <c r="P38" s="78"/>
      <c r="R38" s="73"/>
    </row>
    <row r="39" spans="1:20" x14ac:dyDescent="0.2">
      <c r="A39" s="84" t="s">
        <v>65</v>
      </c>
      <c r="B39" s="99" t="s">
        <v>42</v>
      </c>
      <c r="C39" s="46">
        <f>SUM(D39:O39)</f>
        <v>2778</v>
      </c>
      <c r="D39" s="47"/>
      <c r="E39" s="47"/>
      <c r="F39" s="47"/>
      <c r="G39" s="48"/>
      <c r="H39" s="47"/>
      <c r="I39" s="49"/>
      <c r="J39" s="48"/>
      <c r="K39" s="182">
        <f>1068+288+310+109+790+213</f>
        <v>2778</v>
      </c>
      <c r="L39" s="48"/>
      <c r="M39" s="49"/>
      <c r="N39" s="48"/>
      <c r="O39" s="49"/>
      <c r="P39" s="78"/>
      <c r="R39" s="73"/>
    </row>
    <row r="40" spans="1:20" x14ac:dyDescent="0.2">
      <c r="A40" s="84" t="s">
        <v>66</v>
      </c>
      <c r="B40" s="99" t="s">
        <v>43</v>
      </c>
      <c r="C40" s="46">
        <f>SUM(D40:O40)</f>
        <v>2462</v>
      </c>
      <c r="D40" s="47"/>
      <c r="E40" s="47"/>
      <c r="F40" s="47"/>
      <c r="G40" s="48"/>
      <c r="H40" s="47"/>
      <c r="I40" s="49"/>
      <c r="J40" s="48"/>
      <c r="K40" s="182">
        <f>1039+281+242+87+640+173</f>
        <v>2462</v>
      </c>
      <c r="L40" s="48"/>
      <c r="M40" s="49"/>
      <c r="N40" s="48"/>
      <c r="O40" s="49"/>
      <c r="P40" s="78"/>
      <c r="R40" s="73"/>
    </row>
    <row r="41" spans="1:20" x14ac:dyDescent="0.2">
      <c r="A41" s="84" t="s">
        <v>67</v>
      </c>
      <c r="B41" s="99" t="s">
        <v>44</v>
      </c>
      <c r="C41" s="46">
        <f>SUM(D41:O41)</f>
        <v>1969</v>
      </c>
      <c r="D41" s="47"/>
      <c r="E41" s="47"/>
      <c r="F41" s="47"/>
      <c r="G41" s="48"/>
      <c r="H41" s="47"/>
      <c r="I41" s="49"/>
      <c r="J41" s="48"/>
      <c r="K41" s="182">
        <f>909+245+184+66+445+120</f>
        <v>1969</v>
      </c>
      <c r="L41" s="48"/>
      <c r="M41" s="49"/>
      <c r="N41" s="48"/>
      <c r="O41" s="49"/>
      <c r="P41" s="78"/>
      <c r="R41" s="73"/>
    </row>
    <row r="42" spans="1:20" x14ac:dyDescent="0.2">
      <c r="A42" s="84" t="s">
        <v>68</v>
      </c>
      <c r="B42" s="99" t="s">
        <v>91</v>
      </c>
      <c r="C42" s="46">
        <f>SUM(D42:O42)</f>
        <v>4877</v>
      </c>
      <c r="D42" s="47"/>
      <c r="E42" s="47"/>
      <c r="F42" s="47"/>
      <c r="G42" s="48"/>
      <c r="H42" s="47"/>
      <c r="I42" s="49"/>
      <c r="J42" s="48"/>
      <c r="K42" s="182">
        <f>2283+616+664+232+852+230</f>
        <v>4877</v>
      </c>
      <c r="L42" s="48"/>
      <c r="M42" s="49"/>
      <c r="N42" s="48"/>
      <c r="O42" s="49"/>
      <c r="P42" s="78"/>
      <c r="R42" s="73"/>
    </row>
    <row r="43" spans="1:20" x14ac:dyDescent="0.2">
      <c r="A43" s="84"/>
      <c r="B43" s="99"/>
      <c r="C43" s="46"/>
      <c r="D43" s="47"/>
      <c r="E43" s="47"/>
      <c r="F43" s="47"/>
      <c r="G43" s="48"/>
      <c r="H43" s="47"/>
      <c r="I43" s="49"/>
      <c r="J43" s="48"/>
      <c r="K43" s="182"/>
      <c r="L43" s="48"/>
      <c r="M43" s="49"/>
      <c r="N43" s="48"/>
      <c r="O43" s="49"/>
      <c r="P43" s="78"/>
      <c r="R43" s="73"/>
    </row>
    <row r="44" spans="1:20" x14ac:dyDescent="0.2">
      <c r="A44" s="124" t="s">
        <v>31</v>
      </c>
      <c r="B44" s="94" t="s">
        <v>83</v>
      </c>
      <c r="C44" s="50">
        <f t="shared" ref="C44:O44" si="4">SUM(C38:C43)</f>
        <v>13294</v>
      </c>
      <c r="D44" s="56">
        <f t="shared" si="4"/>
        <v>180</v>
      </c>
      <c r="E44" s="57">
        <f t="shared" si="4"/>
        <v>0</v>
      </c>
      <c r="F44" s="68">
        <f t="shared" si="4"/>
        <v>0</v>
      </c>
      <c r="G44" s="58">
        <f t="shared" si="4"/>
        <v>0</v>
      </c>
      <c r="H44" s="57">
        <f t="shared" si="4"/>
        <v>0</v>
      </c>
      <c r="I44" s="60">
        <f t="shared" si="4"/>
        <v>0</v>
      </c>
      <c r="J44" s="58">
        <f>SUM(J38:J43)</f>
        <v>0</v>
      </c>
      <c r="K44" s="59">
        <f t="shared" si="4"/>
        <v>12597</v>
      </c>
      <c r="L44" s="58">
        <f t="shared" si="4"/>
        <v>0</v>
      </c>
      <c r="M44" s="59">
        <f t="shared" si="4"/>
        <v>517</v>
      </c>
      <c r="N44" s="58">
        <f t="shared" si="4"/>
        <v>0</v>
      </c>
      <c r="O44" s="59">
        <f t="shared" si="4"/>
        <v>0</v>
      </c>
      <c r="P44" s="78"/>
      <c r="Q44" s="70"/>
      <c r="R44" s="73"/>
      <c r="T44" s="73"/>
    </row>
    <row r="45" spans="1:20" x14ac:dyDescent="0.2">
      <c r="A45" s="97"/>
      <c r="B45" s="95"/>
      <c r="C45" s="61"/>
      <c r="D45" s="62"/>
      <c r="E45" s="62"/>
      <c r="F45" s="62"/>
      <c r="G45" s="63"/>
      <c r="H45" s="62"/>
      <c r="I45" s="64"/>
      <c r="J45" s="63"/>
      <c r="K45" s="183"/>
      <c r="L45" s="63"/>
      <c r="M45" s="64"/>
      <c r="N45" s="63"/>
      <c r="O45" s="64"/>
      <c r="P45" s="78"/>
      <c r="Q45" s="70"/>
      <c r="R45" s="73"/>
      <c r="T45" s="73"/>
    </row>
    <row r="46" spans="1:20" x14ac:dyDescent="0.2">
      <c r="A46" s="42" t="s">
        <v>33</v>
      </c>
      <c r="B46" s="102" t="s">
        <v>45</v>
      </c>
      <c r="C46" s="143">
        <f>SUM(D46:M46)</f>
        <v>1737</v>
      </c>
      <c r="D46" s="144">
        <f>776+105</f>
        <v>881</v>
      </c>
      <c r="E46" s="57"/>
      <c r="F46" s="144"/>
      <c r="G46" s="58"/>
      <c r="H46" s="145"/>
      <c r="I46" s="174"/>
      <c r="J46" s="87"/>
      <c r="K46" s="172">
        <f>594+262+6188</f>
        <v>7044</v>
      </c>
      <c r="L46" s="58"/>
      <c r="M46" s="172">
        <v>-6188</v>
      </c>
      <c r="N46" s="58"/>
      <c r="O46" s="59"/>
      <c r="P46" s="78"/>
      <c r="Q46" s="70"/>
      <c r="R46" s="73"/>
      <c r="T46" s="73"/>
    </row>
    <row r="47" spans="1:20" ht="13.5" thickBot="1" x14ac:dyDescent="0.25">
      <c r="A47" s="13"/>
      <c r="B47" s="103"/>
      <c r="C47" s="46"/>
      <c r="D47" s="19"/>
      <c r="E47" s="19"/>
      <c r="F47" s="19"/>
      <c r="G47" s="13"/>
      <c r="H47" s="19"/>
      <c r="I47" s="45"/>
      <c r="J47" s="13"/>
      <c r="K47" s="85"/>
      <c r="L47" s="13"/>
      <c r="M47" s="45"/>
      <c r="N47" s="13"/>
      <c r="O47" s="45"/>
      <c r="P47" s="78"/>
      <c r="Q47" s="70"/>
    </row>
    <row r="48" spans="1:20" ht="22.5" thickBot="1" x14ac:dyDescent="0.25">
      <c r="A48" s="138" t="s">
        <v>75</v>
      </c>
      <c r="B48" s="129" t="s">
        <v>79</v>
      </c>
      <c r="C48" s="79">
        <f t="shared" ref="C48:M48" si="5">C21+C36+C44+C46</f>
        <v>28531</v>
      </c>
      <c r="D48" s="113">
        <f t="shared" si="5"/>
        <v>1586</v>
      </c>
      <c r="E48" s="146">
        <f t="shared" si="5"/>
        <v>0</v>
      </c>
      <c r="F48" s="137">
        <f t="shared" si="5"/>
        <v>0</v>
      </c>
      <c r="G48" s="136">
        <f t="shared" si="5"/>
        <v>0</v>
      </c>
      <c r="H48" s="146">
        <f t="shared" si="5"/>
        <v>0</v>
      </c>
      <c r="I48" s="137">
        <f t="shared" si="5"/>
        <v>0</v>
      </c>
      <c r="J48" s="136">
        <f t="shared" si="5"/>
        <v>0</v>
      </c>
      <c r="K48" s="137">
        <f t="shared" si="5"/>
        <v>31702</v>
      </c>
      <c r="L48" s="136">
        <f t="shared" si="5"/>
        <v>0</v>
      </c>
      <c r="M48" s="137">
        <f t="shared" si="5"/>
        <v>-4757</v>
      </c>
      <c r="N48" s="147"/>
      <c r="O48" s="148"/>
      <c r="P48" s="78"/>
    </row>
    <row r="49" spans="1:16" x14ac:dyDescent="0.2">
      <c r="A49" s="33"/>
      <c r="B49" s="112"/>
      <c r="C49" s="133"/>
      <c r="D49" s="149"/>
      <c r="E49" s="150"/>
      <c r="F49" s="47"/>
      <c r="G49" s="13"/>
      <c r="H49" s="19"/>
      <c r="I49" s="45"/>
      <c r="J49" s="13"/>
      <c r="K49" s="85"/>
      <c r="L49" s="13"/>
      <c r="M49" s="45"/>
      <c r="N49" s="13"/>
      <c r="O49" s="45"/>
      <c r="P49" s="78"/>
    </row>
    <row r="50" spans="1:16" x14ac:dyDescent="0.2">
      <c r="A50" s="125" t="s">
        <v>76</v>
      </c>
      <c r="B50" s="130" t="s">
        <v>77</v>
      </c>
      <c r="C50" s="143">
        <f>SUM(D50:M50)</f>
        <v>10686</v>
      </c>
      <c r="D50" s="47">
        <v>3332</v>
      </c>
      <c r="E50" s="135"/>
      <c r="F50" s="134"/>
      <c r="G50" s="115"/>
      <c r="H50" s="151"/>
      <c r="I50" s="134"/>
      <c r="J50" s="115"/>
      <c r="K50" s="152">
        <f>4276+3079-1</f>
        <v>7354</v>
      </c>
      <c r="L50" s="153"/>
      <c r="M50" s="152"/>
      <c r="N50" s="115"/>
      <c r="O50" s="134"/>
      <c r="P50" s="78"/>
    </row>
    <row r="51" spans="1:16" ht="13.5" thickBot="1" x14ac:dyDescent="0.25">
      <c r="A51" s="30"/>
      <c r="B51" s="131"/>
      <c r="C51" s="46"/>
      <c r="D51" s="154"/>
      <c r="E51" s="155"/>
      <c r="F51" s="19"/>
      <c r="G51" s="48"/>
      <c r="H51" s="19"/>
      <c r="I51" s="45"/>
      <c r="J51" s="13"/>
      <c r="K51" s="182"/>
      <c r="L51" s="48"/>
      <c r="M51" s="49"/>
      <c r="N51" s="13"/>
      <c r="O51" s="45"/>
      <c r="P51" s="78"/>
    </row>
    <row r="52" spans="1:16" ht="13.5" thickBot="1" x14ac:dyDescent="0.25">
      <c r="A52" s="109" t="s">
        <v>78</v>
      </c>
      <c r="B52" s="132" t="s">
        <v>84</v>
      </c>
      <c r="C52" s="156">
        <f t="shared" ref="C52:O52" si="6">C48+C50</f>
        <v>39217</v>
      </c>
      <c r="D52" s="161">
        <f t="shared" si="6"/>
        <v>4918</v>
      </c>
      <c r="E52" s="162">
        <f t="shared" si="6"/>
        <v>0</v>
      </c>
      <c r="F52" s="163">
        <f t="shared" si="6"/>
        <v>0</v>
      </c>
      <c r="G52" s="161">
        <f t="shared" si="6"/>
        <v>0</v>
      </c>
      <c r="H52" s="162">
        <f t="shared" si="6"/>
        <v>0</v>
      </c>
      <c r="I52" s="163">
        <f t="shared" si="6"/>
        <v>0</v>
      </c>
      <c r="J52" s="161">
        <f>J48+J50</f>
        <v>0</v>
      </c>
      <c r="K52" s="163">
        <f>K48+K50</f>
        <v>39056</v>
      </c>
      <c r="L52" s="161">
        <f t="shared" si="6"/>
        <v>0</v>
      </c>
      <c r="M52" s="163">
        <f t="shared" si="6"/>
        <v>-4757</v>
      </c>
      <c r="N52" s="161">
        <f t="shared" si="6"/>
        <v>0</v>
      </c>
      <c r="O52" s="163">
        <f t="shared" si="6"/>
        <v>0</v>
      </c>
      <c r="P52" s="78"/>
    </row>
    <row r="53" spans="1:16" x14ac:dyDescent="0.2">
      <c r="C53" s="83"/>
      <c r="P53" s="78"/>
    </row>
    <row r="54" spans="1:16" x14ac:dyDescent="0.2">
      <c r="C54" s="2"/>
      <c r="P54" s="78"/>
    </row>
    <row r="55" spans="1:16" x14ac:dyDescent="0.2">
      <c r="B55" s="73"/>
      <c r="C55" s="2"/>
      <c r="H55" s="73"/>
      <c r="P55" s="78"/>
    </row>
    <row r="56" spans="1:16" x14ac:dyDescent="0.2">
      <c r="B56" s="73"/>
      <c r="C56" s="2"/>
      <c r="P56" s="78"/>
    </row>
    <row r="57" spans="1:16" x14ac:dyDescent="0.2">
      <c r="B57" s="73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8"/>
    </row>
    <row r="58" spans="1:16" x14ac:dyDescent="0.2">
      <c r="B58" s="73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8"/>
    </row>
    <row r="59" spans="1:16" x14ac:dyDescent="0.2">
      <c r="B59" s="73"/>
      <c r="C59" s="2"/>
      <c r="D59" s="73"/>
      <c r="F59" s="2"/>
      <c r="G59" s="2"/>
      <c r="H59" s="2"/>
      <c r="I59" s="2"/>
      <c r="J59" s="73"/>
      <c r="K59" s="73"/>
      <c r="L59" s="73"/>
      <c r="M59" s="2"/>
      <c r="N59" s="2"/>
      <c r="O59" s="2"/>
      <c r="P59" s="78"/>
    </row>
    <row r="60" spans="1:16" x14ac:dyDescent="0.2">
      <c r="B60" s="73"/>
      <c r="C60" s="2"/>
      <c r="D60" s="73"/>
      <c r="F60" s="176"/>
      <c r="G60" s="2"/>
      <c r="H60" s="176"/>
      <c r="I60" s="2"/>
      <c r="J60" s="73"/>
      <c r="K60" s="73"/>
      <c r="L60" s="73"/>
      <c r="M60" s="2"/>
      <c r="N60" s="2"/>
      <c r="O60" s="2"/>
      <c r="P60" s="78"/>
    </row>
    <row r="61" spans="1:16" x14ac:dyDescent="0.2">
      <c r="B61" s="73"/>
      <c r="C61" s="2"/>
      <c r="D61" s="73"/>
      <c r="F61" s="176"/>
      <c r="G61" s="2"/>
      <c r="H61" s="176"/>
      <c r="I61" s="2"/>
      <c r="J61" s="73"/>
      <c r="K61" s="73"/>
      <c r="L61" s="73"/>
      <c r="M61" s="2"/>
      <c r="N61" s="2"/>
      <c r="O61" s="2"/>
      <c r="P61" s="78"/>
    </row>
    <row r="62" spans="1:16" x14ac:dyDescent="0.2">
      <c r="B62" s="73"/>
      <c r="C62" s="2"/>
      <c r="D62" s="73"/>
      <c r="F62" s="176"/>
      <c r="G62" s="2"/>
      <c r="H62" s="176"/>
      <c r="I62" s="2"/>
      <c r="J62" s="73"/>
      <c r="K62" s="73"/>
      <c r="L62" s="73"/>
      <c r="M62" s="2"/>
      <c r="N62" s="2"/>
      <c r="O62" s="2"/>
      <c r="P62" s="78"/>
    </row>
    <row r="63" spans="1:16" x14ac:dyDescent="0.2">
      <c r="B63" s="73"/>
      <c r="C63" s="2"/>
      <c r="D63" s="73"/>
      <c r="F63" s="176"/>
      <c r="G63" s="2"/>
      <c r="H63" s="176"/>
      <c r="I63" s="2"/>
      <c r="J63" s="73"/>
      <c r="K63" s="73"/>
      <c r="L63" s="73"/>
      <c r="M63" s="2"/>
      <c r="N63" s="2"/>
      <c r="O63" s="2"/>
      <c r="P63" s="78"/>
    </row>
    <row r="64" spans="1:16" x14ac:dyDescent="0.2">
      <c r="B64" s="73"/>
      <c r="C64" s="178"/>
      <c r="D64" s="73"/>
      <c r="F64" s="178"/>
      <c r="G64" s="178"/>
      <c r="H64" s="178"/>
      <c r="I64" s="178"/>
      <c r="J64" s="73"/>
      <c r="K64" s="73"/>
      <c r="L64" s="73"/>
      <c r="M64" s="178"/>
      <c r="N64" s="178"/>
      <c r="O64" s="178"/>
      <c r="P64" s="78"/>
    </row>
    <row r="65" spans="2:16" x14ac:dyDescent="0.2">
      <c r="B65" s="73"/>
      <c r="C65" s="178"/>
      <c r="D65" s="73"/>
      <c r="F65" s="178"/>
      <c r="G65" s="178"/>
      <c r="H65" s="178"/>
      <c r="I65" s="178"/>
      <c r="J65" s="73"/>
      <c r="K65" s="73"/>
      <c r="L65" s="73"/>
      <c r="M65" s="178"/>
      <c r="N65" s="178"/>
      <c r="O65" s="178"/>
      <c r="P65" s="78"/>
    </row>
    <row r="66" spans="2:16" x14ac:dyDescent="0.2">
      <c r="B66" s="73"/>
      <c r="C66" s="178"/>
      <c r="D66" s="73"/>
      <c r="F66" s="178"/>
      <c r="G66" s="178"/>
      <c r="H66" s="178"/>
      <c r="I66" s="178"/>
      <c r="J66" s="73"/>
      <c r="K66" s="73"/>
      <c r="L66" s="73"/>
      <c r="M66" s="178"/>
      <c r="N66" s="178"/>
      <c r="O66" s="178"/>
      <c r="P66" s="78"/>
    </row>
    <row r="67" spans="2:16" x14ac:dyDescent="0.2">
      <c r="C67" s="173"/>
      <c r="D67" s="73"/>
      <c r="F67" s="176"/>
      <c r="G67" s="173"/>
      <c r="H67" s="176"/>
      <c r="I67" s="173"/>
      <c r="J67" s="73"/>
      <c r="K67" s="73"/>
      <c r="L67" s="73"/>
      <c r="M67" s="173"/>
      <c r="N67" s="173"/>
      <c r="O67" s="173"/>
      <c r="P67" s="78"/>
    </row>
    <row r="68" spans="2:16" x14ac:dyDescent="0.2">
      <c r="B68" s="73"/>
      <c r="C68" s="173"/>
      <c r="D68" s="73"/>
      <c r="F68" s="173"/>
      <c r="G68" s="173"/>
      <c r="H68" s="173"/>
      <c r="I68" s="173"/>
      <c r="J68" s="73"/>
      <c r="K68" s="73"/>
      <c r="L68" s="73"/>
      <c r="M68" s="173"/>
      <c r="N68" s="173"/>
      <c r="O68" s="176"/>
      <c r="P68" s="78"/>
    </row>
    <row r="69" spans="2:16" x14ac:dyDescent="0.2">
      <c r="B69" s="73"/>
      <c r="C69" s="179"/>
      <c r="D69" s="73"/>
      <c r="F69" s="179"/>
      <c r="G69" s="179"/>
      <c r="H69" s="179"/>
      <c r="I69" s="179"/>
      <c r="J69" s="73"/>
      <c r="K69" s="73"/>
      <c r="L69" s="73"/>
      <c r="M69" s="179"/>
      <c r="N69" s="179"/>
      <c r="O69" s="179"/>
      <c r="P69" s="78"/>
    </row>
    <row r="70" spans="2:16" x14ac:dyDescent="0.2">
      <c r="B70" s="73"/>
      <c r="C70" s="179"/>
      <c r="D70" s="73"/>
      <c r="F70" s="179"/>
      <c r="G70" s="179"/>
      <c r="H70" s="179"/>
      <c r="I70" s="179"/>
      <c r="J70" s="73"/>
      <c r="K70" s="73"/>
      <c r="L70" s="73"/>
      <c r="M70" s="179"/>
      <c r="N70" s="179"/>
      <c r="O70" s="179"/>
      <c r="P70" s="78"/>
    </row>
    <row r="71" spans="2:16" x14ac:dyDescent="0.2">
      <c r="B71" s="73"/>
      <c r="C71" s="179"/>
      <c r="D71" s="73"/>
      <c r="F71" s="179"/>
      <c r="G71" s="179"/>
      <c r="H71" s="179"/>
      <c r="I71" s="179"/>
      <c r="J71" s="73"/>
      <c r="K71" s="73"/>
      <c r="L71" s="73"/>
      <c r="M71" s="179"/>
      <c r="N71" s="179"/>
      <c r="O71" s="179"/>
      <c r="P71" s="78"/>
    </row>
    <row r="72" spans="2:16" x14ac:dyDescent="0.2">
      <c r="B72" s="73"/>
      <c r="C72" s="179"/>
      <c r="D72" s="73"/>
      <c r="F72" s="179"/>
      <c r="G72" s="179"/>
      <c r="H72" s="179"/>
      <c r="I72" s="179"/>
      <c r="J72" s="73"/>
      <c r="K72" s="73"/>
      <c r="L72" s="73"/>
      <c r="M72" s="179"/>
      <c r="N72" s="179"/>
      <c r="O72" s="179"/>
      <c r="P72" s="78"/>
    </row>
    <row r="73" spans="2:16" x14ac:dyDescent="0.2">
      <c r="B73" s="73"/>
      <c r="C73" s="179"/>
      <c r="D73" s="73"/>
      <c r="F73" s="179"/>
      <c r="G73" s="179"/>
      <c r="H73" s="179"/>
      <c r="I73" s="179"/>
      <c r="J73" s="73"/>
      <c r="K73" s="73"/>
      <c r="L73" s="73"/>
      <c r="M73" s="179"/>
      <c r="N73" s="179"/>
      <c r="O73" s="179"/>
      <c r="P73" s="78"/>
    </row>
    <row r="74" spans="2:16" x14ac:dyDescent="0.2">
      <c r="B74" s="73"/>
      <c r="C74" s="179"/>
      <c r="D74" s="73"/>
      <c r="F74" s="179"/>
      <c r="G74" s="179"/>
      <c r="H74" s="179"/>
      <c r="I74" s="179"/>
      <c r="J74" s="73"/>
      <c r="K74" s="73"/>
      <c r="L74" s="73"/>
      <c r="M74" s="179"/>
      <c r="N74" s="179"/>
      <c r="O74" s="179"/>
      <c r="P74" s="78"/>
    </row>
    <row r="75" spans="2:16" x14ac:dyDescent="0.2">
      <c r="B75" s="73"/>
      <c r="C75" s="179"/>
      <c r="D75" s="73"/>
      <c r="F75" s="179"/>
      <c r="G75" s="179"/>
      <c r="H75" s="179"/>
      <c r="I75" s="179"/>
      <c r="J75" s="73"/>
      <c r="K75" s="73"/>
      <c r="L75" s="73"/>
      <c r="M75" s="179"/>
      <c r="N75" s="179"/>
      <c r="O75" s="179"/>
      <c r="P75" s="78"/>
    </row>
    <row r="76" spans="2:16" x14ac:dyDescent="0.2">
      <c r="B76" s="73"/>
      <c r="C76" s="179"/>
      <c r="D76" s="73"/>
      <c r="F76" s="179"/>
      <c r="G76" s="179"/>
      <c r="H76" s="179"/>
      <c r="I76" s="179"/>
      <c r="J76" s="73"/>
      <c r="K76" s="73"/>
      <c r="L76" s="73"/>
      <c r="M76" s="179"/>
      <c r="N76" s="179"/>
      <c r="O76" s="179"/>
      <c r="P76" s="78"/>
    </row>
    <row r="77" spans="2:16" x14ac:dyDescent="0.2">
      <c r="C77" s="173"/>
      <c r="D77" s="173"/>
      <c r="F77" s="176"/>
      <c r="G77" s="176"/>
      <c r="H77" s="176"/>
      <c r="I77" s="173"/>
      <c r="J77" s="73"/>
      <c r="K77" s="73"/>
      <c r="L77" s="73"/>
      <c r="M77" s="173"/>
      <c r="N77" s="173"/>
      <c r="O77" s="173"/>
      <c r="P77" s="78"/>
    </row>
    <row r="78" spans="2:16" x14ac:dyDescent="0.2">
      <c r="B78" s="73"/>
      <c r="C78" s="173"/>
      <c r="D78" s="173"/>
      <c r="F78" s="173"/>
      <c r="G78" s="173"/>
      <c r="H78" s="173"/>
      <c r="I78" s="173"/>
      <c r="J78" s="73"/>
      <c r="K78" s="73"/>
      <c r="L78" s="73"/>
      <c r="M78" s="173"/>
      <c r="N78" s="173"/>
      <c r="O78" s="173"/>
      <c r="P78" s="78"/>
    </row>
    <row r="79" spans="2:16" x14ac:dyDescent="0.2">
      <c r="C79" s="173"/>
      <c r="D79" s="173"/>
      <c r="F79" s="173"/>
      <c r="G79" s="173"/>
      <c r="H79" s="173"/>
      <c r="I79" s="173"/>
      <c r="J79" s="73"/>
      <c r="K79" s="73"/>
      <c r="L79" s="73"/>
      <c r="M79" s="173"/>
      <c r="N79" s="173"/>
      <c r="O79" s="173"/>
      <c r="P79" s="78"/>
    </row>
    <row r="80" spans="2:16" x14ac:dyDescent="0.2"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78"/>
    </row>
    <row r="81" spans="2:16" x14ac:dyDescent="0.2">
      <c r="B81" s="73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78"/>
    </row>
    <row r="82" spans="2:16" x14ac:dyDescent="0.2"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78"/>
    </row>
    <row r="83" spans="2:16" x14ac:dyDescent="0.2"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2"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2"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x14ac:dyDescent="0.2"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2">
      <c r="C87" s="175"/>
      <c r="D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</row>
    <row r="88" spans="2:16" x14ac:dyDescent="0.2">
      <c r="B88" s="7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x14ac:dyDescent="0.2">
      <c r="B89" s="7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2">
      <c r="B90" s="7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x14ac:dyDescent="0.2">
      <c r="B101" s="73"/>
      <c r="C101" s="73"/>
      <c r="D101" s="2"/>
      <c r="E101" s="8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3: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3: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3: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3: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3: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3: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3: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3: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3: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3: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3: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3: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3: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3: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3: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3: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3: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3: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3: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3: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3: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3: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3: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3: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3: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zoomScale="110" zoomScaleNormal="110" workbookViewId="0">
      <pane xSplit="3" ySplit="17" topLeftCell="D42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B54" sqref="B54:C75"/>
    </sheetView>
  </sheetViews>
  <sheetFormatPr defaultRowHeight="12.75" x14ac:dyDescent="0.2"/>
  <cols>
    <col min="1" max="1" width="3.85546875" style="1" customWidth="1"/>
    <col min="2" max="2" width="30.7109375" style="1" customWidth="1"/>
    <col min="3" max="13" width="10.710937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84" t="s">
        <v>93</v>
      </c>
      <c r="M1" s="184"/>
    </row>
    <row r="2" spans="1:15" x14ac:dyDescent="0.2">
      <c r="M2" s="2"/>
    </row>
    <row r="3" spans="1:15" x14ac:dyDescent="0.2">
      <c r="M3" s="2"/>
    </row>
    <row r="4" spans="1:15" x14ac:dyDescent="0.2">
      <c r="A4" s="192" t="s">
        <v>86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">
      <c r="A6" s="192" t="s">
        <v>94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5"/>
      <c r="O6" s="6"/>
    </row>
    <row r="7" spans="1:15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6"/>
    </row>
    <row r="8" spans="1:15" ht="13.5" thickBot="1" x14ac:dyDescent="0.25">
      <c r="A8" s="4"/>
      <c r="B8" s="5"/>
      <c r="C8" s="5"/>
      <c r="D8" s="5"/>
      <c r="E8" s="108"/>
      <c r="F8" s="5"/>
      <c r="G8" s="5"/>
      <c r="H8" s="5"/>
      <c r="I8" s="5"/>
      <c r="J8" s="5"/>
      <c r="K8" s="5"/>
      <c r="L8" s="5"/>
      <c r="M8" s="8" t="s">
        <v>0</v>
      </c>
      <c r="N8" s="5"/>
      <c r="O8" s="6"/>
    </row>
    <row r="9" spans="1:15" ht="13.5" thickBot="1" x14ac:dyDescent="0.25">
      <c r="A9" s="9"/>
      <c r="B9" s="10"/>
      <c r="C9" s="10"/>
      <c r="D9" s="186" t="s">
        <v>1</v>
      </c>
      <c r="E9" s="186"/>
      <c r="F9" s="186"/>
      <c r="G9" s="186"/>
      <c r="H9" s="186"/>
      <c r="I9" s="186"/>
      <c r="J9" s="186"/>
      <c r="K9" s="188"/>
      <c r="L9" s="11" t="s">
        <v>2</v>
      </c>
      <c r="M9" s="12"/>
    </row>
    <row r="10" spans="1:15" ht="13.5" thickBot="1" x14ac:dyDescent="0.25">
      <c r="A10" s="13"/>
      <c r="B10" s="14"/>
      <c r="C10" s="14"/>
      <c r="D10" s="193" t="s">
        <v>62</v>
      </c>
      <c r="E10" s="193"/>
      <c r="F10" s="193"/>
      <c r="G10" s="193"/>
      <c r="H10" s="193"/>
      <c r="I10" s="194" t="s">
        <v>63</v>
      </c>
      <c r="J10" s="193"/>
      <c r="K10" s="195"/>
      <c r="L10" s="15"/>
      <c r="M10" s="16"/>
    </row>
    <row r="11" spans="1:15" ht="12.75" customHeight="1" x14ac:dyDescent="0.2">
      <c r="A11" s="122"/>
      <c r="B11" s="29"/>
      <c r="C11" s="18" t="s">
        <v>3</v>
      </c>
      <c r="D11" s="19"/>
      <c r="E11" s="20" t="s">
        <v>4</v>
      </c>
      <c r="F11" s="20"/>
      <c r="G11" s="21"/>
      <c r="H11" s="21"/>
      <c r="I11" s="9"/>
      <c r="J11" s="117"/>
      <c r="K11" s="118"/>
      <c r="L11" s="23"/>
      <c r="M11" s="24"/>
    </row>
    <row r="12" spans="1:15" x14ac:dyDescent="0.2">
      <c r="A12" s="122"/>
      <c r="B12" s="18" t="s">
        <v>60</v>
      </c>
      <c r="C12" s="18" t="s">
        <v>5</v>
      </c>
      <c r="D12" s="25" t="s">
        <v>6</v>
      </c>
      <c r="E12" s="20" t="s">
        <v>7</v>
      </c>
      <c r="F12" s="20" t="s">
        <v>8</v>
      </c>
      <c r="G12" s="21" t="s">
        <v>9</v>
      </c>
      <c r="H12" s="21" t="s">
        <v>47</v>
      </c>
      <c r="I12" s="23" t="s">
        <v>11</v>
      </c>
      <c r="J12" s="26" t="s">
        <v>12</v>
      </c>
      <c r="K12" s="119" t="s">
        <v>47</v>
      </c>
      <c r="L12" s="23" t="s">
        <v>10</v>
      </c>
      <c r="M12" s="24" t="s">
        <v>13</v>
      </c>
    </row>
    <row r="13" spans="1:15" x14ac:dyDescent="0.2">
      <c r="A13" s="27"/>
      <c r="B13" s="18" t="s">
        <v>20</v>
      </c>
      <c r="C13" s="18" t="s">
        <v>14</v>
      </c>
      <c r="D13" s="25" t="s">
        <v>15</v>
      </c>
      <c r="E13" s="20" t="s">
        <v>53</v>
      </c>
      <c r="F13" s="20" t="s">
        <v>5</v>
      </c>
      <c r="G13" s="21" t="s">
        <v>16</v>
      </c>
      <c r="H13" s="21" t="s">
        <v>51</v>
      </c>
      <c r="I13" s="23"/>
      <c r="J13" s="26"/>
      <c r="K13" s="119" t="s">
        <v>18</v>
      </c>
      <c r="L13" s="23" t="s">
        <v>17</v>
      </c>
      <c r="M13" s="24" t="s">
        <v>17</v>
      </c>
    </row>
    <row r="14" spans="1:15" x14ac:dyDescent="0.2">
      <c r="A14" s="28" t="s">
        <v>19</v>
      </c>
      <c r="B14" s="18"/>
      <c r="C14" s="29"/>
      <c r="D14" s="19"/>
      <c r="E14" s="26" t="s">
        <v>21</v>
      </c>
      <c r="F14" s="20"/>
      <c r="G14" s="21" t="s">
        <v>22</v>
      </c>
      <c r="H14" s="21" t="s">
        <v>17</v>
      </c>
      <c r="I14" s="13"/>
      <c r="J14" s="22"/>
      <c r="K14" s="119" t="s">
        <v>17</v>
      </c>
      <c r="L14" s="23"/>
      <c r="M14" s="24"/>
    </row>
    <row r="15" spans="1:15" x14ac:dyDescent="0.2">
      <c r="A15" s="123"/>
      <c r="B15" s="18"/>
      <c r="C15" s="29"/>
      <c r="D15" s="19"/>
      <c r="E15" s="26" t="s">
        <v>24</v>
      </c>
      <c r="F15" s="20"/>
      <c r="G15" s="21"/>
      <c r="H15" s="21" t="s">
        <v>5</v>
      </c>
      <c r="I15" s="30"/>
      <c r="J15" s="31"/>
      <c r="K15" s="119" t="s">
        <v>5</v>
      </c>
      <c r="L15" s="23"/>
      <c r="M15" s="24"/>
    </row>
    <row r="16" spans="1:15" x14ac:dyDescent="0.2">
      <c r="A16" s="27"/>
      <c r="B16" s="98"/>
      <c r="C16" s="32"/>
      <c r="D16" s="19"/>
      <c r="E16" s="26" t="s">
        <v>25</v>
      </c>
      <c r="F16" s="20"/>
      <c r="G16" s="19"/>
      <c r="H16" s="114"/>
      <c r="I16" s="33"/>
      <c r="J16" s="34"/>
      <c r="K16" s="85"/>
      <c r="L16" s="13"/>
      <c r="M16" s="35"/>
    </row>
    <row r="17" spans="1:20" x14ac:dyDescent="0.2">
      <c r="A17" s="42">
        <v>1</v>
      </c>
      <c r="B17" s="37">
        <v>2</v>
      </c>
      <c r="C17" s="37">
        <v>3</v>
      </c>
      <c r="D17" s="38">
        <v>4</v>
      </c>
      <c r="E17" s="39">
        <v>5</v>
      </c>
      <c r="F17" s="39">
        <v>6</v>
      </c>
      <c r="G17" s="39">
        <v>7</v>
      </c>
      <c r="H17" s="40">
        <v>8</v>
      </c>
      <c r="I17" s="36">
        <v>9</v>
      </c>
      <c r="J17" s="41">
        <v>10</v>
      </c>
      <c r="K17" s="77">
        <v>11</v>
      </c>
      <c r="L17" s="42">
        <v>12</v>
      </c>
      <c r="M17" s="43">
        <v>13</v>
      </c>
    </row>
    <row r="18" spans="1:20" x14ac:dyDescent="0.2">
      <c r="A18" s="84"/>
      <c r="B18" s="18"/>
      <c r="C18" s="164"/>
      <c r="D18" s="47"/>
      <c r="E18" s="47"/>
      <c r="F18" s="47"/>
      <c r="G18" s="47"/>
      <c r="H18" s="47"/>
      <c r="I18" s="48"/>
      <c r="J18" s="47"/>
      <c r="K18" s="49"/>
      <c r="L18" s="48"/>
      <c r="M18" s="49"/>
      <c r="R18" s="73"/>
      <c r="S18" s="73"/>
      <c r="T18" s="73"/>
    </row>
    <row r="19" spans="1:20" x14ac:dyDescent="0.2">
      <c r="A19" s="84" t="s">
        <v>64</v>
      </c>
      <c r="B19" s="99" t="s">
        <v>27</v>
      </c>
      <c r="C19" s="46">
        <f>SUM(D19:M19)</f>
        <v>9445</v>
      </c>
      <c r="D19" s="47">
        <f>3913+781+2670-1</f>
        <v>7363</v>
      </c>
      <c r="E19" s="47">
        <f>1057+304+721</f>
        <v>2082</v>
      </c>
      <c r="F19" s="47"/>
      <c r="G19" s="47"/>
      <c r="H19" s="47"/>
      <c r="I19" s="48"/>
      <c r="J19" s="47"/>
      <c r="K19" s="49"/>
      <c r="L19" s="48"/>
      <c r="M19" s="49"/>
      <c r="O19" s="73"/>
      <c r="R19" s="73"/>
      <c r="S19" s="73"/>
      <c r="T19" s="73"/>
    </row>
    <row r="20" spans="1:20" x14ac:dyDescent="0.2">
      <c r="A20" s="13"/>
      <c r="B20" s="100"/>
      <c r="C20" s="46"/>
      <c r="D20" s="47"/>
      <c r="E20" s="47"/>
      <c r="F20" s="47"/>
      <c r="G20" s="47"/>
      <c r="H20" s="47"/>
      <c r="I20" s="48"/>
      <c r="J20" s="47"/>
      <c r="K20" s="49"/>
      <c r="L20" s="48"/>
      <c r="M20" s="49"/>
      <c r="O20" s="73"/>
      <c r="R20" s="73"/>
      <c r="S20" s="73"/>
      <c r="T20" s="73"/>
    </row>
    <row r="21" spans="1:20" x14ac:dyDescent="0.2">
      <c r="A21" s="124" t="s">
        <v>26</v>
      </c>
      <c r="B21" s="126" t="s">
        <v>80</v>
      </c>
      <c r="C21" s="50">
        <f t="shared" ref="C21:M21" si="0">SUM(C19:C20)</f>
        <v>9445</v>
      </c>
      <c r="D21" s="51">
        <f t="shared" si="0"/>
        <v>7363</v>
      </c>
      <c r="E21" s="52">
        <f t="shared" si="0"/>
        <v>2082</v>
      </c>
      <c r="F21" s="52">
        <f t="shared" si="0"/>
        <v>0</v>
      </c>
      <c r="G21" s="52">
        <f t="shared" si="0"/>
        <v>0</v>
      </c>
      <c r="H21" s="116">
        <f t="shared" si="0"/>
        <v>0</v>
      </c>
      <c r="I21" s="53">
        <f t="shared" si="0"/>
        <v>0</v>
      </c>
      <c r="J21" s="52">
        <f t="shared" si="0"/>
        <v>0</v>
      </c>
      <c r="K21" s="120">
        <f t="shared" si="0"/>
        <v>0</v>
      </c>
      <c r="L21" s="53">
        <f t="shared" si="0"/>
        <v>0</v>
      </c>
      <c r="M21" s="54">
        <f t="shared" si="0"/>
        <v>0</v>
      </c>
      <c r="O21" s="73"/>
      <c r="R21" s="73"/>
      <c r="S21" s="73"/>
      <c r="T21" s="73"/>
    </row>
    <row r="22" spans="1:20" x14ac:dyDescent="0.2">
      <c r="A22" s="13"/>
      <c r="B22" s="127"/>
      <c r="C22" s="55"/>
      <c r="D22" s="47"/>
      <c r="E22" s="47"/>
      <c r="F22" s="47"/>
      <c r="G22" s="47"/>
      <c r="H22" s="47"/>
      <c r="I22" s="48"/>
      <c r="J22" s="47"/>
      <c r="K22" s="49"/>
      <c r="L22" s="48"/>
      <c r="M22" s="49"/>
      <c r="O22" s="73"/>
      <c r="R22" s="73"/>
      <c r="S22" s="73"/>
      <c r="T22" s="73"/>
    </row>
    <row r="23" spans="1:20" x14ac:dyDescent="0.2">
      <c r="A23" s="84" t="s">
        <v>64</v>
      </c>
      <c r="B23" s="99" t="s">
        <v>28</v>
      </c>
      <c r="C23" s="46">
        <f t="shared" ref="C23:C34" si="1">SUM(D23:M23)</f>
        <v>577</v>
      </c>
      <c r="D23" s="47">
        <f>39+463</f>
        <v>502</v>
      </c>
      <c r="E23" s="47">
        <f>13+62-284</f>
        <v>-209</v>
      </c>
      <c r="F23" s="47">
        <v>-630</v>
      </c>
      <c r="G23" s="47"/>
      <c r="H23" s="47"/>
      <c r="I23" s="48">
        <v>-1001</v>
      </c>
      <c r="J23" s="47">
        <f>1001+630+284</f>
        <v>1915</v>
      </c>
      <c r="K23" s="49"/>
      <c r="L23" s="48"/>
      <c r="M23" s="49"/>
      <c r="O23" s="73"/>
      <c r="R23" s="73"/>
      <c r="S23" s="73"/>
      <c r="T23" s="73"/>
    </row>
    <row r="24" spans="1:20" x14ac:dyDescent="0.2">
      <c r="A24" s="84" t="s">
        <v>65</v>
      </c>
      <c r="B24" s="99" t="s">
        <v>30</v>
      </c>
      <c r="C24" s="46">
        <f t="shared" si="1"/>
        <v>288</v>
      </c>
      <c r="D24" s="47">
        <f>216+170</f>
        <v>386</v>
      </c>
      <c r="E24" s="47">
        <f>72-170</f>
        <v>-98</v>
      </c>
      <c r="F24" s="47"/>
      <c r="G24" s="47"/>
      <c r="H24" s="47"/>
      <c r="I24" s="48"/>
      <c r="J24" s="47"/>
      <c r="K24" s="49"/>
      <c r="L24" s="48"/>
      <c r="M24" s="49"/>
      <c r="O24" s="73"/>
      <c r="R24" s="73"/>
      <c r="S24" s="73"/>
      <c r="T24" s="73"/>
    </row>
    <row r="25" spans="1:20" x14ac:dyDescent="0.2">
      <c r="A25" s="84" t="s">
        <v>66</v>
      </c>
      <c r="B25" s="99" t="s">
        <v>32</v>
      </c>
      <c r="C25" s="46">
        <f t="shared" si="1"/>
        <v>102</v>
      </c>
      <c r="D25" s="47">
        <v>76</v>
      </c>
      <c r="E25" s="47">
        <v>26</v>
      </c>
      <c r="F25" s="47"/>
      <c r="G25" s="47"/>
      <c r="H25" s="47"/>
      <c r="I25" s="48"/>
      <c r="J25" s="47"/>
      <c r="K25" s="49"/>
      <c r="L25" s="48"/>
      <c r="M25" s="49"/>
      <c r="O25" s="73"/>
      <c r="R25" s="73"/>
      <c r="S25" s="73"/>
      <c r="T25" s="73"/>
    </row>
    <row r="26" spans="1:20" x14ac:dyDescent="0.2">
      <c r="A26" s="84" t="s">
        <v>67</v>
      </c>
      <c r="B26" s="99" t="s">
        <v>34</v>
      </c>
      <c r="C26" s="46">
        <f t="shared" si="1"/>
        <v>91</v>
      </c>
      <c r="D26" s="47">
        <v>67</v>
      </c>
      <c r="E26" s="47">
        <v>24</v>
      </c>
      <c r="F26" s="47"/>
      <c r="G26" s="47"/>
      <c r="H26" s="47"/>
      <c r="I26" s="48"/>
      <c r="J26" s="47"/>
      <c r="K26" s="49"/>
      <c r="L26" s="48"/>
      <c r="M26" s="49"/>
      <c r="O26" s="73"/>
      <c r="R26" s="73"/>
      <c r="S26" s="73"/>
      <c r="T26" s="73"/>
    </row>
    <row r="27" spans="1:20" x14ac:dyDescent="0.2">
      <c r="A27" s="84" t="s">
        <v>68</v>
      </c>
      <c r="B27" s="99" t="s">
        <v>35</v>
      </c>
      <c r="C27" s="46">
        <f t="shared" si="1"/>
        <v>179</v>
      </c>
      <c r="D27" s="47">
        <v>130</v>
      </c>
      <c r="E27" s="47">
        <v>49</v>
      </c>
      <c r="F27" s="47"/>
      <c r="G27" s="47"/>
      <c r="H27" s="47"/>
      <c r="I27" s="48"/>
      <c r="J27" s="47"/>
      <c r="K27" s="49"/>
      <c r="L27" s="48"/>
      <c r="M27" s="49"/>
      <c r="O27" s="73"/>
      <c r="R27" s="73"/>
      <c r="S27" s="73"/>
      <c r="T27" s="73"/>
    </row>
    <row r="28" spans="1:20" x14ac:dyDescent="0.2">
      <c r="A28" s="84" t="s">
        <v>69</v>
      </c>
      <c r="B28" s="99" t="s">
        <v>36</v>
      </c>
      <c r="C28" s="46">
        <f t="shared" si="1"/>
        <v>33</v>
      </c>
      <c r="D28" s="47">
        <v>20</v>
      </c>
      <c r="E28" s="47">
        <v>13</v>
      </c>
      <c r="F28" s="47"/>
      <c r="G28" s="47"/>
      <c r="H28" s="47"/>
      <c r="I28" s="48"/>
      <c r="J28" s="47"/>
      <c r="K28" s="49"/>
      <c r="L28" s="48"/>
      <c r="M28" s="49"/>
      <c r="O28" s="73"/>
      <c r="R28" s="171"/>
      <c r="S28" s="73"/>
      <c r="T28" s="73"/>
    </row>
    <row r="29" spans="1:20" x14ac:dyDescent="0.2">
      <c r="A29" s="84" t="s">
        <v>70</v>
      </c>
      <c r="B29" s="99" t="s">
        <v>37</v>
      </c>
      <c r="C29" s="46">
        <f t="shared" si="1"/>
        <v>96</v>
      </c>
      <c r="D29" s="47">
        <v>68</v>
      </c>
      <c r="E29" s="47">
        <v>28</v>
      </c>
      <c r="F29" s="47"/>
      <c r="G29" s="47"/>
      <c r="H29" s="47"/>
      <c r="I29" s="48"/>
      <c r="J29" s="47"/>
      <c r="K29" s="49"/>
      <c r="L29" s="48"/>
      <c r="M29" s="49"/>
      <c r="O29" s="73"/>
      <c r="R29" s="73"/>
      <c r="S29" s="73"/>
      <c r="T29" s="73"/>
    </row>
    <row r="30" spans="1:20" x14ac:dyDescent="0.2">
      <c r="A30" s="84" t="s">
        <v>71</v>
      </c>
      <c r="B30" s="99" t="s">
        <v>38</v>
      </c>
      <c r="C30" s="46">
        <f t="shared" si="1"/>
        <v>2008</v>
      </c>
      <c r="D30" s="47">
        <f>190+1380</f>
        <v>1570</v>
      </c>
      <c r="E30" s="47">
        <f>66+372</f>
        <v>438</v>
      </c>
      <c r="F30" s="47"/>
      <c r="G30" s="47"/>
      <c r="H30" s="47"/>
      <c r="I30" s="48"/>
      <c r="J30" s="47"/>
      <c r="K30" s="49"/>
      <c r="L30" s="48"/>
      <c r="M30" s="49"/>
      <c r="O30" s="73"/>
      <c r="R30" s="73"/>
      <c r="S30" s="73"/>
      <c r="T30" s="73"/>
    </row>
    <row r="31" spans="1:20" x14ac:dyDescent="0.2">
      <c r="A31" s="84" t="s">
        <v>74</v>
      </c>
      <c r="B31" s="99" t="s">
        <v>39</v>
      </c>
      <c r="C31" s="46">
        <f t="shared" si="1"/>
        <v>42</v>
      </c>
      <c r="D31" s="47">
        <v>30</v>
      </c>
      <c r="E31" s="47">
        <v>12</v>
      </c>
      <c r="F31" s="47"/>
      <c r="G31" s="47"/>
      <c r="H31" s="47"/>
      <c r="I31" s="48"/>
      <c r="J31" s="47"/>
      <c r="K31" s="49"/>
      <c r="L31" s="48"/>
      <c r="M31" s="49"/>
      <c r="O31" s="73"/>
      <c r="R31" s="73"/>
      <c r="S31" s="73"/>
      <c r="T31" s="73"/>
    </row>
    <row r="32" spans="1:20" x14ac:dyDescent="0.2">
      <c r="A32" s="84" t="s">
        <v>72</v>
      </c>
      <c r="B32" s="99" t="s">
        <v>40</v>
      </c>
      <c r="C32" s="46">
        <f t="shared" si="1"/>
        <v>147</v>
      </c>
      <c r="D32" s="47">
        <v>107</v>
      </c>
      <c r="E32" s="47">
        <v>40</v>
      </c>
      <c r="F32" s="47"/>
      <c r="G32" s="47"/>
      <c r="H32" s="47"/>
      <c r="I32" s="48"/>
      <c r="J32" s="47"/>
      <c r="K32" s="49"/>
      <c r="L32" s="48"/>
      <c r="M32" s="49"/>
      <c r="O32" s="73"/>
      <c r="R32" s="73"/>
      <c r="S32" s="73"/>
      <c r="T32" s="73"/>
    </row>
    <row r="33" spans="1:20" x14ac:dyDescent="0.2">
      <c r="A33" s="84" t="s">
        <v>73</v>
      </c>
      <c r="B33" s="99" t="s">
        <v>85</v>
      </c>
      <c r="C33" s="46">
        <f t="shared" si="1"/>
        <v>96</v>
      </c>
      <c r="D33" s="47">
        <v>70</v>
      </c>
      <c r="E33" s="47">
        <v>26</v>
      </c>
      <c r="F33" s="47"/>
      <c r="G33" s="47"/>
      <c r="H33" s="47"/>
      <c r="I33" s="48"/>
      <c r="J33" s="47"/>
      <c r="K33" s="49"/>
      <c r="L33" s="48"/>
      <c r="M33" s="49"/>
      <c r="O33" s="73"/>
      <c r="R33" s="171"/>
      <c r="S33" s="73"/>
      <c r="T33" s="73"/>
    </row>
    <row r="34" spans="1:20" x14ac:dyDescent="0.2">
      <c r="A34" s="84" t="s">
        <v>87</v>
      </c>
      <c r="B34" s="99" t="s">
        <v>88</v>
      </c>
      <c r="C34" s="46">
        <f t="shared" si="1"/>
        <v>396</v>
      </c>
      <c r="D34" s="47">
        <v>299</v>
      </c>
      <c r="E34" s="47">
        <v>97</v>
      </c>
      <c r="F34" s="47"/>
      <c r="G34" s="47"/>
      <c r="H34" s="47"/>
      <c r="I34" s="48"/>
      <c r="J34" s="47"/>
      <c r="K34" s="49"/>
      <c r="L34" s="48"/>
      <c r="M34" s="49"/>
      <c r="O34" s="73"/>
      <c r="R34" s="73"/>
      <c r="S34" s="73"/>
      <c r="T34" s="73"/>
    </row>
    <row r="35" spans="1:20" x14ac:dyDescent="0.2">
      <c r="A35" s="84"/>
      <c r="B35" s="128"/>
      <c r="C35" s="46"/>
      <c r="D35" s="47"/>
      <c r="E35" s="47"/>
      <c r="F35" s="47"/>
      <c r="G35" s="47"/>
      <c r="H35" s="47"/>
      <c r="I35" s="48"/>
      <c r="J35" s="47"/>
      <c r="K35" s="49"/>
      <c r="L35" s="48"/>
      <c r="M35" s="49"/>
      <c r="O35" s="73"/>
      <c r="R35" s="73"/>
      <c r="S35" s="73"/>
      <c r="T35" s="73"/>
    </row>
    <row r="36" spans="1:20" x14ac:dyDescent="0.2">
      <c r="A36" s="124" t="s">
        <v>29</v>
      </c>
      <c r="B36" s="126" t="s">
        <v>81</v>
      </c>
      <c r="C36" s="50">
        <f t="shared" ref="C36:M36" si="2">SUM(C23:C35)</f>
        <v>4055</v>
      </c>
      <c r="D36" s="56">
        <f t="shared" si="2"/>
        <v>3325</v>
      </c>
      <c r="E36" s="57">
        <f>SUM(E23:E35)</f>
        <v>446</v>
      </c>
      <c r="F36" s="57">
        <f t="shared" si="2"/>
        <v>-630</v>
      </c>
      <c r="G36" s="56">
        <f t="shared" si="2"/>
        <v>0</v>
      </c>
      <c r="H36" s="68">
        <f t="shared" si="2"/>
        <v>0</v>
      </c>
      <c r="I36" s="58">
        <f t="shared" si="2"/>
        <v>-1001</v>
      </c>
      <c r="J36" s="57">
        <f t="shared" si="2"/>
        <v>1915</v>
      </c>
      <c r="K36" s="60">
        <f t="shared" si="2"/>
        <v>0</v>
      </c>
      <c r="L36" s="58">
        <f t="shared" si="2"/>
        <v>0</v>
      </c>
      <c r="M36" s="59">
        <f t="shared" si="2"/>
        <v>0</v>
      </c>
      <c r="N36" s="86"/>
      <c r="O36" s="73"/>
      <c r="R36" s="73"/>
      <c r="S36" s="73"/>
      <c r="T36" s="73"/>
    </row>
    <row r="37" spans="1:20" x14ac:dyDescent="0.2">
      <c r="A37" s="13"/>
      <c r="B37" s="14"/>
      <c r="C37" s="46"/>
      <c r="D37" s="47"/>
      <c r="E37" s="47"/>
      <c r="F37" s="47"/>
      <c r="G37" s="47"/>
      <c r="H37" s="47"/>
      <c r="I37" s="48"/>
      <c r="J37" s="47"/>
      <c r="K37" s="49"/>
      <c r="L37" s="48"/>
      <c r="M37" s="49"/>
      <c r="O37" s="73"/>
      <c r="R37" s="73"/>
      <c r="S37" s="73"/>
      <c r="T37" s="73"/>
    </row>
    <row r="38" spans="1:20" x14ac:dyDescent="0.2">
      <c r="A38" s="84" t="s">
        <v>64</v>
      </c>
      <c r="B38" s="99" t="s">
        <v>41</v>
      </c>
      <c r="C38" s="46">
        <f>SUM(D38:M38)</f>
        <v>1208</v>
      </c>
      <c r="D38" s="47">
        <f>430+121+251+158</f>
        <v>960</v>
      </c>
      <c r="E38" s="47">
        <f>116+42+68+22</f>
        <v>248</v>
      </c>
      <c r="F38" s="47">
        <v>517</v>
      </c>
      <c r="G38" s="47"/>
      <c r="H38" s="47"/>
      <c r="I38" s="48">
        <v>-517</v>
      </c>
      <c r="J38" s="47"/>
      <c r="K38" s="49"/>
      <c r="L38" s="48"/>
      <c r="M38" s="49"/>
      <c r="O38" s="73"/>
      <c r="R38" s="73"/>
      <c r="S38" s="73"/>
      <c r="T38" s="73"/>
    </row>
    <row r="39" spans="1:20" x14ac:dyDescent="0.2">
      <c r="A39" s="84" t="s">
        <v>65</v>
      </c>
      <c r="B39" s="99" t="s">
        <v>42</v>
      </c>
      <c r="C39" s="46">
        <f>SUM(D39:M39)</f>
        <v>2778</v>
      </c>
      <c r="D39" s="47">
        <f>1068+310+790</f>
        <v>2168</v>
      </c>
      <c r="E39" s="47">
        <f>288+109+213</f>
        <v>610</v>
      </c>
      <c r="F39" s="47"/>
      <c r="G39" s="47"/>
      <c r="H39" s="47"/>
      <c r="I39" s="48"/>
      <c r="J39" s="47"/>
      <c r="K39" s="49"/>
      <c r="L39" s="48"/>
      <c r="M39" s="49"/>
      <c r="O39" s="73"/>
      <c r="R39" s="73"/>
      <c r="S39" s="171"/>
      <c r="T39" s="73"/>
    </row>
    <row r="40" spans="1:20" x14ac:dyDescent="0.2">
      <c r="A40" s="84" t="s">
        <v>66</v>
      </c>
      <c r="B40" s="99" t="s">
        <v>43</v>
      </c>
      <c r="C40" s="46">
        <f>SUM(D40:M40)</f>
        <v>2462</v>
      </c>
      <c r="D40" s="47">
        <f>1039+242+640</f>
        <v>1921</v>
      </c>
      <c r="E40" s="47">
        <f>281+87+173</f>
        <v>541</v>
      </c>
      <c r="F40" s="47"/>
      <c r="G40" s="47"/>
      <c r="H40" s="47"/>
      <c r="I40" s="48"/>
      <c r="J40" s="47"/>
      <c r="K40" s="49"/>
      <c r="L40" s="48"/>
      <c r="M40" s="49"/>
      <c r="O40" s="73"/>
      <c r="R40" s="73"/>
      <c r="S40" s="73"/>
      <c r="T40" s="73"/>
    </row>
    <row r="41" spans="1:20" x14ac:dyDescent="0.2">
      <c r="A41" s="84" t="s">
        <v>67</v>
      </c>
      <c r="B41" s="99" t="s">
        <v>44</v>
      </c>
      <c r="C41" s="46">
        <f>SUM(D41:M41)</f>
        <v>1969</v>
      </c>
      <c r="D41" s="47">
        <f>909+184+445-177</f>
        <v>1361</v>
      </c>
      <c r="E41" s="47">
        <f>245+66+120+177</f>
        <v>608</v>
      </c>
      <c r="F41" s="47"/>
      <c r="G41" s="47"/>
      <c r="H41" s="47"/>
      <c r="I41" s="48"/>
      <c r="J41" s="47"/>
      <c r="K41" s="49"/>
      <c r="L41" s="48"/>
      <c r="M41" s="49"/>
      <c r="O41" s="73"/>
      <c r="R41" s="171"/>
      <c r="S41" s="73"/>
      <c r="T41" s="73"/>
    </row>
    <row r="42" spans="1:20" x14ac:dyDescent="0.2">
      <c r="A42" s="84" t="s">
        <v>68</v>
      </c>
      <c r="B42" s="99" t="s">
        <v>91</v>
      </c>
      <c r="C42" s="46">
        <f>SUM(D42:M42)</f>
        <v>4877</v>
      </c>
      <c r="D42" s="47">
        <f>2283+664+852</f>
        <v>3799</v>
      </c>
      <c r="E42" s="47">
        <f>616+232+230</f>
        <v>1078</v>
      </c>
      <c r="F42" s="47"/>
      <c r="G42" s="47"/>
      <c r="H42" s="47"/>
      <c r="I42" s="48"/>
      <c r="J42" s="47"/>
      <c r="K42" s="49"/>
      <c r="L42" s="48"/>
      <c r="M42" s="49"/>
      <c r="O42" s="73"/>
      <c r="R42" s="73"/>
      <c r="S42" s="73"/>
      <c r="T42" s="73"/>
    </row>
    <row r="43" spans="1:20" x14ac:dyDescent="0.2">
      <c r="A43" s="84"/>
      <c r="B43" s="14"/>
      <c r="C43" s="46"/>
      <c r="D43" s="47"/>
      <c r="E43" s="47"/>
      <c r="F43" s="47"/>
      <c r="G43" s="47"/>
      <c r="H43" s="47"/>
      <c r="I43" s="48"/>
      <c r="J43" s="47"/>
      <c r="K43" s="49"/>
      <c r="L43" s="48"/>
      <c r="M43" s="49"/>
      <c r="O43" s="73"/>
      <c r="R43" s="73"/>
      <c r="S43" s="73"/>
      <c r="T43" s="73"/>
    </row>
    <row r="44" spans="1:20" x14ac:dyDescent="0.2">
      <c r="A44" s="124" t="s">
        <v>31</v>
      </c>
      <c r="B44" s="94" t="s">
        <v>82</v>
      </c>
      <c r="C44" s="50">
        <f t="shared" ref="C44:M44" si="3">SUM(C38:C43)</f>
        <v>13294</v>
      </c>
      <c r="D44" s="56">
        <f t="shared" si="3"/>
        <v>10209</v>
      </c>
      <c r="E44" s="57">
        <f t="shared" si="3"/>
        <v>3085</v>
      </c>
      <c r="F44" s="56">
        <f t="shared" si="3"/>
        <v>517</v>
      </c>
      <c r="G44" s="57">
        <f t="shared" si="3"/>
        <v>0</v>
      </c>
      <c r="H44" s="68">
        <f t="shared" si="3"/>
        <v>0</v>
      </c>
      <c r="I44" s="58">
        <f t="shared" si="3"/>
        <v>-517</v>
      </c>
      <c r="J44" s="57">
        <f t="shared" si="3"/>
        <v>0</v>
      </c>
      <c r="K44" s="59">
        <f t="shared" si="3"/>
        <v>0</v>
      </c>
      <c r="L44" s="58">
        <f t="shared" si="3"/>
        <v>0</v>
      </c>
      <c r="M44" s="59">
        <f t="shared" si="3"/>
        <v>0</v>
      </c>
      <c r="O44" s="73"/>
      <c r="R44" s="73"/>
      <c r="S44" s="73"/>
      <c r="T44" s="73"/>
    </row>
    <row r="45" spans="1:20" x14ac:dyDescent="0.2">
      <c r="A45" s="97"/>
      <c r="B45" s="95"/>
      <c r="C45" s="61"/>
      <c r="D45" s="62"/>
      <c r="E45" s="62"/>
      <c r="F45" s="62"/>
      <c r="G45" s="62"/>
      <c r="H45" s="62"/>
      <c r="I45" s="63"/>
      <c r="J45" s="62"/>
      <c r="K45" s="64"/>
      <c r="L45" s="63"/>
      <c r="M45" s="64"/>
      <c r="O45" s="73"/>
      <c r="R45" s="73"/>
      <c r="S45" s="73"/>
      <c r="T45" s="73"/>
    </row>
    <row r="46" spans="1:20" x14ac:dyDescent="0.2">
      <c r="A46" s="42" t="s">
        <v>33</v>
      </c>
      <c r="B46" s="102" t="s">
        <v>45</v>
      </c>
      <c r="C46" s="65">
        <f>SUM(D46:M46)</f>
        <v>1737</v>
      </c>
      <c r="D46" s="66">
        <f>594+776</f>
        <v>1370</v>
      </c>
      <c r="E46" s="67">
        <f>262+105</f>
        <v>367</v>
      </c>
      <c r="F46" s="67">
        <v>6188</v>
      </c>
      <c r="G46" s="67"/>
      <c r="H46" s="67"/>
      <c r="I46" s="87">
        <v>-6188</v>
      </c>
      <c r="J46" s="67"/>
      <c r="K46" s="59"/>
      <c r="L46" s="58"/>
      <c r="M46" s="59"/>
      <c r="O46" s="73"/>
      <c r="R46" s="171"/>
      <c r="S46" s="171"/>
      <c r="T46" s="73"/>
    </row>
    <row r="47" spans="1:20" ht="13.5" thickBot="1" x14ac:dyDescent="0.25">
      <c r="A47" s="13"/>
      <c r="B47" s="103"/>
      <c r="C47" s="46"/>
      <c r="D47" s="47"/>
      <c r="E47" s="47"/>
      <c r="F47" s="47"/>
      <c r="G47" s="47"/>
      <c r="H47" s="47"/>
      <c r="I47" s="48"/>
      <c r="J47" s="47"/>
      <c r="K47" s="49"/>
      <c r="L47" s="48"/>
      <c r="M47" s="49"/>
      <c r="O47" s="73"/>
      <c r="R47" s="73"/>
      <c r="S47" s="73"/>
      <c r="T47" s="73"/>
    </row>
    <row r="48" spans="1:20" ht="22.5" thickBot="1" x14ac:dyDescent="0.25">
      <c r="A48" s="138" t="s">
        <v>75</v>
      </c>
      <c r="B48" s="129" t="s">
        <v>79</v>
      </c>
      <c r="C48" s="79">
        <f>C21+C36+C44+C46</f>
        <v>28531</v>
      </c>
      <c r="D48" s="80">
        <f>D21+D36+D44+D46</f>
        <v>22267</v>
      </c>
      <c r="E48" s="110">
        <f>E21+E36+E44+E46</f>
        <v>5980</v>
      </c>
      <c r="F48" s="110">
        <f t="shared" ref="F48:M48" si="4">F21+F36+F44+F46</f>
        <v>6075</v>
      </c>
      <c r="G48" s="110">
        <f t="shared" si="4"/>
        <v>0</v>
      </c>
      <c r="H48" s="110">
        <f t="shared" si="4"/>
        <v>0</v>
      </c>
      <c r="I48" s="81">
        <f t="shared" si="4"/>
        <v>-7706</v>
      </c>
      <c r="J48" s="110">
        <f t="shared" si="4"/>
        <v>1915</v>
      </c>
      <c r="K48" s="82">
        <f t="shared" si="4"/>
        <v>0</v>
      </c>
      <c r="L48" s="81">
        <f t="shared" si="4"/>
        <v>0</v>
      </c>
      <c r="M48" s="82">
        <f t="shared" si="4"/>
        <v>0</v>
      </c>
      <c r="O48" s="73"/>
      <c r="R48" s="73"/>
      <c r="S48" s="73"/>
      <c r="T48" s="73"/>
    </row>
    <row r="49" spans="1:20" x14ac:dyDescent="0.2">
      <c r="A49" s="33"/>
      <c r="B49" s="112"/>
      <c r="C49" s="133"/>
      <c r="D49" s="165"/>
      <c r="E49" s="165"/>
      <c r="F49" s="165"/>
      <c r="G49" s="165"/>
      <c r="H49" s="165"/>
      <c r="I49" s="166"/>
      <c r="J49" s="165"/>
      <c r="K49" s="167"/>
      <c r="L49" s="166"/>
      <c r="M49" s="167"/>
      <c r="O49" s="73"/>
      <c r="R49" s="73"/>
      <c r="S49" s="73"/>
      <c r="T49" s="73"/>
    </row>
    <row r="50" spans="1:20" x14ac:dyDescent="0.2">
      <c r="A50" s="125" t="s">
        <v>76</v>
      </c>
      <c r="B50" s="130" t="s">
        <v>77</v>
      </c>
      <c r="C50" s="65">
        <f>SUM(D50:M50)</f>
        <v>10686</v>
      </c>
      <c r="D50" s="168">
        <f>3137+2151-14226-1</f>
        <v>-8939</v>
      </c>
      <c r="E50" s="169">
        <f>1139+581-4002</f>
        <v>-2282</v>
      </c>
      <c r="F50" s="170">
        <f>347+11945+3332</f>
        <v>15624</v>
      </c>
      <c r="G50" s="169"/>
      <c r="H50" s="152"/>
      <c r="I50" s="153">
        <v>6283</v>
      </c>
      <c r="J50" s="135"/>
      <c r="K50" s="152"/>
      <c r="L50" s="153"/>
      <c r="M50" s="152"/>
      <c r="O50" s="73"/>
      <c r="R50" s="73"/>
      <c r="S50" s="73"/>
      <c r="T50" s="73"/>
    </row>
    <row r="51" spans="1:20" ht="13.5" thickBot="1" x14ac:dyDescent="0.25">
      <c r="A51" s="30"/>
      <c r="B51" s="131"/>
      <c r="C51" s="46"/>
      <c r="D51" s="47"/>
      <c r="E51" s="47"/>
      <c r="F51" s="47"/>
      <c r="G51" s="47"/>
      <c r="H51" s="47"/>
      <c r="I51" s="48"/>
      <c r="J51" s="47"/>
      <c r="K51" s="49"/>
      <c r="L51" s="48"/>
      <c r="M51" s="49"/>
      <c r="O51" s="73"/>
      <c r="R51" s="73"/>
      <c r="S51" s="73"/>
      <c r="T51" s="73"/>
    </row>
    <row r="52" spans="1:20" ht="13.5" thickBot="1" x14ac:dyDescent="0.25">
      <c r="A52" s="121" t="s">
        <v>78</v>
      </c>
      <c r="B52" s="132" t="s">
        <v>84</v>
      </c>
      <c r="C52" s="156">
        <f>C48+C50</f>
        <v>39217</v>
      </c>
      <c r="D52" s="157">
        <f>D48+D50</f>
        <v>13328</v>
      </c>
      <c r="E52" s="158">
        <f>E48+E50</f>
        <v>3698</v>
      </c>
      <c r="F52" s="158">
        <f t="shared" ref="F52:H52" si="5">F48+F50</f>
        <v>21699</v>
      </c>
      <c r="G52" s="158">
        <f t="shared" si="5"/>
        <v>0</v>
      </c>
      <c r="H52" s="158">
        <f t="shared" si="5"/>
        <v>0</v>
      </c>
      <c r="I52" s="159">
        <f>I48+I50</f>
        <v>-1423</v>
      </c>
      <c r="J52" s="158">
        <f t="shared" ref="J52:K52" si="6">J48+J50</f>
        <v>1915</v>
      </c>
      <c r="K52" s="160">
        <f t="shared" si="6"/>
        <v>0</v>
      </c>
      <c r="L52" s="159">
        <f>L48+L50</f>
        <v>0</v>
      </c>
      <c r="M52" s="160">
        <f>M48+M50</f>
        <v>0</v>
      </c>
      <c r="O52" s="73"/>
      <c r="R52" s="73"/>
      <c r="S52" s="73"/>
      <c r="T52" s="73"/>
    </row>
    <row r="53" spans="1:20" x14ac:dyDescent="0.2">
      <c r="A53" s="70"/>
      <c r="B53" s="47"/>
      <c r="C53" s="71"/>
      <c r="D53" s="4"/>
      <c r="E53" s="4"/>
      <c r="F53" s="4"/>
      <c r="G53" s="4"/>
      <c r="H53" s="4"/>
      <c r="I53" s="4"/>
      <c r="J53" s="4"/>
      <c r="K53" s="4"/>
      <c r="L53" s="4"/>
      <c r="M53" s="4"/>
      <c r="O53" s="73"/>
      <c r="R53" s="73"/>
      <c r="S53" s="73"/>
      <c r="T53" s="73"/>
    </row>
    <row r="54" spans="1:20" x14ac:dyDescent="0.2">
      <c r="B54" s="73"/>
      <c r="C54" s="69"/>
      <c r="D54" s="4"/>
      <c r="E54" s="4"/>
      <c r="F54" s="177"/>
      <c r="G54" s="72"/>
      <c r="H54" s="4"/>
      <c r="I54" s="4"/>
      <c r="J54" s="72"/>
      <c r="K54" s="72"/>
      <c r="L54" s="4"/>
      <c r="M54" s="4"/>
      <c r="O54" s="73"/>
    </row>
    <row r="55" spans="1:20" x14ac:dyDescent="0.2">
      <c r="B55" s="73"/>
      <c r="C55" s="69"/>
      <c r="D55" s="73"/>
      <c r="E55" s="4"/>
      <c r="F55" s="72"/>
      <c r="G55" s="4"/>
      <c r="H55" s="72"/>
      <c r="I55" s="4"/>
      <c r="J55" s="4"/>
      <c r="K55" s="4"/>
      <c r="L55" s="4"/>
      <c r="M55" s="4"/>
      <c r="O55" s="73"/>
      <c r="S55" s="73"/>
    </row>
    <row r="56" spans="1:20" x14ac:dyDescent="0.2">
      <c r="B56" s="73"/>
      <c r="C56" s="69"/>
      <c r="D56" s="73"/>
      <c r="E56" s="73"/>
      <c r="F56" s="4"/>
      <c r="G56" s="72"/>
      <c r="H56" s="4"/>
      <c r="I56" s="4"/>
      <c r="J56" s="4"/>
      <c r="K56" s="4"/>
      <c r="L56" s="4"/>
      <c r="M56" s="4"/>
      <c r="O56" s="73"/>
    </row>
    <row r="57" spans="1:20" x14ac:dyDescent="0.2">
      <c r="B57" s="171"/>
      <c r="C57" s="71"/>
      <c r="D57" s="73"/>
      <c r="E57" s="73"/>
      <c r="F57" s="4"/>
      <c r="G57" s="72"/>
      <c r="H57" s="4"/>
      <c r="I57" s="4"/>
      <c r="J57" s="4"/>
      <c r="K57" s="4"/>
      <c r="L57" s="4"/>
      <c r="M57" s="4"/>
      <c r="O57" s="73"/>
    </row>
    <row r="58" spans="1:20" x14ac:dyDescent="0.2">
      <c r="B58" s="73"/>
      <c r="C58" s="71"/>
      <c r="D58" s="73"/>
      <c r="E58" s="73"/>
      <c r="F58" s="71"/>
      <c r="G58" s="72"/>
      <c r="H58" s="71"/>
      <c r="I58" s="71"/>
      <c r="J58" s="71"/>
      <c r="K58" s="71"/>
      <c r="L58" s="71"/>
      <c r="M58" s="71"/>
      <c r="N58" s="2"/>
      <c r="O58" s="73"/>
    </row>
    <row r="59" spans="1:20" x14ac:dyDescent="0.2">
      <c r="B59" s="73"/>
      <c r="C59" s="71"/>
      <c r="D59" s="73"/>
      <c r="E59" s="73"/>
      <c r="F59" s="71"/>
      <c r="G59" s="72"/>
      <c r="H59" s="71"/>
      <c r="I59" s="71"/>
      <c r="J59" s="71"/>
      <c r="K59" s="71"/>
      <c r="L59" s="71"/>
      <c r="M59" s="71"/>
      <c r="N59" s="2"/>
      <c r="O59" s="73"/>
    </row>
    <row r="60" spans="1:20" x14ac:dyDescent="0.2">
      <c r="B60" s="73"/>
      <c r="C60" s="71"/>
      <c r="D60" s="73"/>
      <c r="E60" s="73"/>
      <c r="F60" s="71"/>
      <c r="G60" s="72"/>
      <c r="H60" s="71"/>
      <c r="I60" s="71"/>
      <c r="J60" s="71"/>
      <c r="K60" s="71"/>
      <c r="L60" s="71"/>
      <c r="M60" s="71"/>
      <c r="N60" s="180"/>
      <c r="O60" s="73"/>
    </row>
    <row r="61" spans="1:20" x14ac:dyDescent="0.2">
      <c r="B61" s="73"/>
      <c r="C61" s="71"/>
      <c r="D61" s="73"/>
      <c r="E61" s="73"/>
      <c r="F61" s="71"/>
      <c r="G61" s="72"/>
      <c r="H61" s="71"/>
      <c r="I61" s="71"/>
      <c r="J61" s="71"/>
      <c r="K61" s="71"/>
      <c r="L61" s="71"/>
      <c r="M61" s="71"/>
      <c r="N61" s="180"/>
      <c r="O61" s="73"/>
    </row>
    <row r="62" spans="1:20" x14ac:dyDescent="0.2">
      <c r="B62" s="73"/>
      <c r="C62" s="71"/>
      <c r="D62" s="73"/>
      <c r="E62" s="73"/>
      <c r="F62" s="71"/>
      <c r="G62" s="72"/>
      <c r="H62" s="71"/>
      <c r="I62" s="71"/>
      <c r="J62" s="71"/>
      <c r="K62" s="71"/>
      <c r="L62" s="71"/>
      <c r="M62" s="71"/>
      <c r="N62" s="180"/>
      <c r="O62" s="73"/>
    </row>
    <row r="63" spans="1:20" x14ac:dyDescent="0.2">
      <c r="B63" s="73"/>
      <c r="C63" s="71"/>
      <c r="D63" s="73"/>
      <c r="E63" s="73"/>
      <c r="F63" s="71"/>
      <c r="G63" s="72"/>
      <c r="H63" s="71"/>
      <c r="I63" s="71"/>
      <c r="J63" s="71"/>
      <c r="K63" s="71"/>
      <c r="L63" s="71"/>
      <c r="M63" s="71"/>
      <c r="N63" s="180"/>
      <c r="O63" s="73"/>
    </row>
    <row r="64" spans="1:20" x14ac:dyDescent="0.2">
      <c r="B64" s="73"/>
      <c r="C64" s="69"/>
      <c r="D64" s="73"/>
      <c r="E64" s="73"/>
      <c r="F64" s="71"/>
      <c r="G64" s="72"/>
      <c r="H64" s="71"/>
      <c r="I64" s="71"/>
      <c r="J64" s="71"/>
      <c r="K64" s="71"/>
      <c r="L64" s="71"/>
      <c r="M64" s="71"/>
      <c r="N64" s="2"/>
      <c r="O64" s="73"/>
    </row>
    <row r="65" spans="2:15" x14ac:dyDescent="0.2">
      <c r="B65" s="73"/>
      <c r="C65" s="71"/>
      <c r="D65" s="73"/>
      <c r="E65" s="73"/>
      <c r="F65" s="142"/>
      <c r="G65" s="72"/>
      <c r="H65" s="71"/>
      <c r="I65" s="71"/>
      <c r="J65" s="71"/>
      <c r="K65" s="71"/>
      <c r="L65" s="71"/>
      <c r="M65" s="71"/>
      <c r="N65" s="2"/>
      <c r="O65" s="73"/>
    </row>
    <row r="66" spans="2:15" x14ac:dyDescent="0.2">
      <c r="B66" s="73"/>
      <c r="C66" s="71"/>
      <c r="D66" s="73"/>
      <c r="E66" s="71"/>
      <c r="F66" s="71"/>
      <c r="G66" s="71"/>
      <c r="H66" s="71"/>
      <c r="I66" s="71"/>
      <c r="J66" s="71"/>
      <c r="K66" s="71"/>
      <c r="L66" s="71"/>
      <c r="M66" s="71"/>
      <c r="N66" s="2"/>
      <c r="O66" s="73"/>
    </row>
    <row r="67" spans="2:15" x14ac:dyDescent="0.2">
      <c r="B67" s="73"/>
      <c r="C67" s="71"/>
      <c r="D67" s="73"/>
      <c r="E67" s="71"/>
      <c r="F67" s="71"/>
      <c r="G67" s="71"/>
      <c r="H67" s="71"/>
      <c r="I67" s="71"/>
      <c r="J67" s="71"/>
      <c r="K67" s="71"/>
      <c r="L67" s="71"/>
      <c r="M67" s="71"/>
      <c r="N67" s="2"/>
      <c r="O67" s="73"/>
    </row>
    <row r="68" spans="2:15" x14ac:dyDescent="0.2">
      <c r="B68" s="73"/>
      <c r="C68" s="71"/>
      <c r="D68" s="73"/>
      <c r="E68" s="73"/>
      <c r="F68" s="71"/>
      <c r="G68" s="69"/>
      <c r="H68" s="71"/>
      <c r="I68" s="71"/>
      <c r="J68" s="71"/>
      <c r="K68" s="71"/>
      <c r="L68" s="71"/>
      <c r="M68" s="71"/>
      <c r="N68" s="2"/>
      <c r="O68" s="73"/>
    </row>
    <row r="69" spans="2:15" x14ac:dyDescent="0.2">
      <c r="B69" s="73"/>
      <c r="C69" s="71"/>
      <c r="D69" s="73"/>
      <c r="E69" s="71"/>
      <c r="F69" s="71"/>
      <c r="G69" s="71"/>
      <c r="H69" s="71"/>
      <c r="I69" s="71"/>
      <c r="J69" s="71"/>
      <c r="K69" s="71"/>
      <c r="L69" s="71"/>
      <c r="M69" s="71"/>
      <c r="N69" s="2"/>
      <c r="O69" s="73"/>
    </row>
    <row r="70" spans="2:15" x14ac:dyDescent="0.2">
      <c r="B70" s="73"/>
      <c r="C70" s="71"/>
      <c r="D70" s="71"/>
      <c r="E70" s="69"/>
      <c r="F70" s="71"/>
      <c r="G70" s="71"/>
      <c r="H70" s="71"/>
      <c r="I70" s="71"/>
      <c r="J70" s="71"/>
      <c r="K70" s="71"/>
      <c r="L70" s="71"/>
      <c r="M70" s="71"/>
      <c r="N70" s="2"/>
      <c r="O70" s="73"/>
    </row>
    <row r="71" spans="2:15" x14ac:dyDescent="0.2">
      <c r="B71" s="73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2"/>
      <c r="O71" s="2"/>
    </row>
    <row r="72" spans="2:15" x14ac:dyDescent="0.2">
      <c r="B72" s="73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2"/>
      <c r="O72" s="2"/>
    </row>
    <row r="73" spans="2:15" x14ac:dyDescent="0.2">
      <c r="B73" s="73"/>
      <c r="C73" s="71"/>
      <c r="D73" s="71"/>
      <c r="E73" s="69"/>
      <c r="F73" s="69"/>
      <c r="G73" s="69"/>
      <c r="H73" s="71"/>
      <c r="I73" s="71"/>
      <c r="J73" s="71"/>
      <c r="K73" s="71"/>
      <c r="L73" s="71"/>
      <c r="M73" s="71"/>
      <c r="N73" s="2"/>
      <c r="O73" s="2"/>
    </row>
    <row r="74" spans="2:15" x14ac:dyDescent="0.2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2"/>
      <c r="O74" s="2"/>
    </row>
    <row r="75" spans="2:15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"/>
      <c r="O75" s="2"/>
    </row>
    <row r="76" spans="2:15" x14ac:dyDescent="0.2">
      <c r="B76" s="73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2"/>
      <c r="O76" s="2"/>
    </row>
    <row r="77" spans="2:15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2"/>
      <c r="O77" s="2"/>
    </row>
    <row r="78" spans="2:15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2"/>
      <c r="O78" s="2"/>
    </row>
    <row r="79" spans="2:15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2"/>
      <c r="O79" s="2"/>
    </row>
    <row r="80" spans="2:15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2"/>
      <c r="O80" s="2"/>
    </row>
    <row r="81" spans="3:15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2"/>
      <c r="O81" s="2"/>
    </row>
    <row r="82" spans="3:15" x14ac:dyDescent="0.2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2"/>
      <c r="O82" s="2"/>
    </row>
    <row r="83" spans="3:15" x14ac:dyDescent="0.2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2"/>
      <c r="O83" s="2"/>
    </row>
    <row r="84" spans="3:15" x14ac:dyDescent="0.2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2"/>
      <c r="O84" s="2"/>
    </row>
    <row r="85" spans="3:15" x14ac:dyDescent="0.2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2"/>
      <c r="O85" s="2"/>
    </row>
    <row r="86" spans="3:15" x14ac:dyDescent="0.2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2"/>
      <c r="O86" s="2"/>
    </row>
    <row r="87" spans="3:15" x14ac:dyDescent="0.2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2"/>
      <c r="O87" s="2"/>
    </row>
    <row r="88" spans="3:15" x14ac:dyDescent="0.2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2"/>
      <c r="O88" s="2"/>
    </row>
    <row r="89" spans="3:15" x14ac:dyDescent="0.2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2"/>
      <c r="O89" s="2"/>
    </row>
    <row r="90" spans="3:15" x14ac:dyDescent="0.2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2"/>
      <c r="O90" s="2"/>
    </row>
    <row r="91" spans="3:15" x14ac:dyDescent="0.2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2"/>
      <c r="O91" s="2"/>
    </row>
    <row r="92" spans="3:15" x14ac:dyDescent="0.2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2"/>
      <c r="O92" s="2"/>
    </row>
    <row r="93" spans="3:15" x14ac:dyDescent="0.2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2"/>
      <c r="O93" s="2"/>
    </row>
    <row r="94" spans="3:15" x14ac:dyDescent="0.2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2"/>
      <c r="O94" s="2"/>
    </row>
    <row r="95" spans="3:15" x14ac:dyDescent="0.2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2"/>
      <c r="O95" s="2"/>
    </row>
    <row r="96" spans="3:15" x14ac:dyDescent="0.2"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2"/>
      <c r="O96" s="2"/>
    </row>
    <row r="97" spans="3:15" x14ac:dyDescent="0.2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3: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3: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3: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3: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3: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3: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 sz. melléklet</vt:lpstr>
      <vt:lpstr>6.sz. melléklet</vt:lpstr>
      <vt:lpstr>'5. sz. melléklet'!Nyomtatási_terület</vt:lpstr>
      <vt:lpstr>'6.sz.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2016-09-13T06:29:41Z</cp:lastPrinted>
  <dcterms:created xsi:type="dcterms:W3CDTF">2013-05-29T08:17:59Z</dcterms:created>
  <dcterms:modified xsi:type="dcterms:W3CDTF">2017-02-15T10:27:21Z</dcterms:modified>
</cp:coreProperties>
</file>