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\HUPENZU\2015\Pénzmaradvány\Leadott\"/>
    </mc:Choice>
  </mc:AlternateContent>
  <bookViews>
    <workbookView xWindow="0" yWindow="0" windowWidth="19200" windowHeight="10995"/>
  </bookViews>
  <sheets>
    <sheet name="Munka1" sheetId="1" r:id="rId1"/>
  </sheets>
  <externalReferences>
    <externalReference r:id="rId2"/>
  </externalReferences>
  <definedNames>
    <definedName name="_xlnm.Print_Titles" localSheetId="0">Munka1!$5:$7</definedName>
    <definedName name="_xlnm.Print_Area" localSheetId="0">Munka1!$A$1:$G$210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0" i="1" l="1"/>
  <c r="F236" i="1"/>
  <c r="E236" i="1"/>
  <c r="E235" i="1"/>
  <c r="E234" i="1"/>
  <c r="E233" i="1"/>
  <c r="E232" i="1"/>
  <c r="G231" i="1"/>
  <c r="E231" i="1"/>
  <c r="E230" i="1"/>
  <c r="E229" i="1"/>
  <c r="D228" i="1"/>
  <c r="E228" i="1" s="1"/>
  <c r="E227" i="1"/>
  <c r="E226" i="1"/>
  <c r="E225" i="1"/>
  <c r="E224" i="1"/>
  <c r="F223" i="1"/>
  <c r="E223" i="1"/>
  <c r="E222" i="1"/>
  <c r="F221" i="1"/>
  <c r="E221" i="1"/>
  <c r="G220" i="1"/>
  <c r="E220" i="1"/>
  <c r="E219" i="1"/>
  <c r="G218" i="1"/>
  <c r="E218" i="1"/>
  <c r="F217" i="1"/>
  <c r="E217" i="1"/>
  <c r="E216" i="1"/>
  <c r="E215" i="1"/>
  <c r="E214" i="1"/>
  <c r="G201" i="1"/>
  <c r="F201" i="1"/>
  <c r="D201" i="1"/>
  <c r="H201" i="1" s="1"/>
  <c r="C201" i="1"/>
  <c r="E199" i="1"/>
  <c r="E198" i="1"/>
  <c r="E197" i="1"/>
  <c r="E201" i="1" s="1"/>
  <c r="G192" i="1"/>
  <c r="D192" i="1"/>
  <c r="H192" i="1" s="1"/>
  <c r="C192" i="1"/>
  <c r="E190" i="1"/>
  <c r="E192" i="1" s="1"/>
  <c r="F189" i="1"/>
  <c r="F192" i="1" s="1"/>
  <c r="E189" i="1"/>
  <c r="E188" i="1"/>
  <c r="G184" i="1"/>
  <c r="F184" i="1"/>
  <c r="D184" i="1"/>
  <c r="H184" i="1" s="1"/>
  <c r="C184" i="1"/>
  <c r="E182" i="1"/>
  <c r="E184" i="1" s="1"/>
  <c r="G178" i="1"/>
  <c r="D178" i="1"/>
  <c r="H178" i="1" s="1"/>
  <c r="C178" i="1"/>
  <c r="F176" i="1"/>
  <c r="F178" i="1" s="1"/>
  <c r="E176" i="1"/>
  <c r="E178" i="1" s="1"/>
  <c r="G170" i="1"/>
  <c r="F170" i="1"/>
  <c r="D170" i="1"/>
  <c r="C170" i="1"/>
  <c r="E168" i="1"/>
  <c r="E170" i="1" s="1"/>
  <c r="H164" i="1"/>
  <c r="G158" i="1"/>
  <c r="F158" i="1"/>
  <c r="D158" i="1"/>
  <c r="H158" i="1" s="1"/>
  <c r="C158" i="1"/>
  <c r="E156" i="1"/>
  <c r="E155" i="1"/>
  <c r="E154" i="1"/>
  <c r="G150" i="1"/>
  <c r="F150" i="1"/>
  <c r="D150" i="1"/>
  <c r="H150" i="1" s="1"/>
  <c r="C150" i="1"/>
  <c r="E148" i="1"/>
  <c r="E147" i="1"/>
  <c r="F146" i="1"/>
  <c r="E146" i="1"/>
  <c r="F140" i="1"/>
  <c r="D140" i="1"/>
  <c r="H140" i="1" s="1"/>
  <c r="C140" i="1"/>
  <c r="E137" i="1"/>
  <c r="E136" i="1"/>
  <c r="E135" i="1"/>
  <c r="E134" i="1"/>
  <c r="G133" i="1"/>
  <c r="G140" i="1" s="1"/>
  <c r="E133" i="1"/>
  <c r="G125" i="1"/>
  <c r="F125" i="1"/>
  <c r="D125" i="1"/>
  <c r="H125" i="1" s="1"/>
  <c r="C125" i="1"/>
  <c r="E123" i="1"/>
  <c r="E122" i="1"/>
  <c r="E121" i="1"/>
  <c r="E120" i="1"/>
  <c r="G114" i="1"/>
  <c r="F114" i="1"/>
  <c r="D114" i="1"/>
  <c r="H114" i="1" s="1"/>
  <c r="C114" i="1"/>
  <c r="E112" i="1"/>
  <c r="E111" i="1"/>
  <c r="G103" i="1"/>
  <c r="F103" i="1"/>
  <c r="D103" i="1"/>
  <c r="H103" i="1" s="1"/>
  <c r="C103" i="1"/>
  <c r="E101" i="1"/>
  <c r="E100" i="1"/>
  <c r="E99" i="1"/>
  <c r="G94" i="1"/>
  <c r="D94" i="1"/>
  <c r="H94" i="1" s="1"/>
  <c r="C94" i="1"/>
  <c r="E91" i="1"/>
  <c r="E90" i="1"/>
  <c r="E89" i="1"/>
  <c r="E88" i="1"/>
  <c r="F87" i="1"/>
  <c r="E87" i="1"/>
  <c r="E86" i="1"/>
  <c r="F85" i="1"/>
  <c r="E85" i="1"/>
  <c r="F84" i="1"/>
  <c r="E84" i="1"/>
  <c r="G80" i="1"/>
  <c r="F80" i="1"/>
  <c r="D80" i="1"/>
  <c r="H80" i="1" s="1"/>
  <c r="C80" i="1"/>
  <c r="E78" i="1"/>
  <c r="E77" i="1"/>
  <c r="E76" i="1"/>
  <c r="D68" i="1"/>
  <c r="H68" i="1" s="1"/>
  <c r="C68" i="1"/>
  <c r="D62" i="1"/>
  <c r="H62" i="1" s="1"/>
  <c r="C62" i="1"/>
  <c r="E60" i="1"/>
  <c r="E59" i="1"/>
  <c r="E58" i="1"/>
  <c r="G57" i="1"/>
  <c r="G62" i="1" s="1"/>
  <c r="E57" i="1"/>
  <c r="E56" i="1"/>
  <c r="F55" i="1"/>
  <c r="F62" i="1" s="1"/>
  <c r="E55" i="1"/>
  <c r="E54" i="1"/>
  <c r="E53" i="1"/>
  <c r="E52" i="1"/>
  <c r="D48" i="1"/>
  <c r="C48" i="1"/>
  <c r="E46" i="1"/>
  <c r="E45" i="1"/>
  <c r="E44" i="1"/>
  <c r="E43" i="1"/>
  <c r="E42" i="1"/>
  <c r="E41" i="1"/>
  <c r="E40" i="1"/>
  <c r="E38" i="1"/>
  <c r="E37" i="1"/>
  <c r="E36" i="1"/>
  <c r="E35" i="1"/>
  <c r="E34" i="1"/>
  <c r="E33" i="1"/>
  <c r="E32" i="1"/>
  <c r="E31" i="1"/>
  <c r="E30" i="1"/>
  <c r="E29" i="1"/>
  <c r="F28" i="1"/>
  <c r="E28" i="1"/>
  <c r="E27" i="1"/>
  <c r="E26" i="1"/>
  <c r="E25" i="1"/>
  <c r="E24" i="1"/>
  <c r="E23" i="1"/>
  <c r="E22" i="1"/>
  <c r="G21" i="1"/>
  <c r="G48" i="1" s="1"/>
  <c r="F21" i="1"/>
  <c r="E21" i="1"/>
  <c r="F20" i="1"/>
  <c r="E20" i="1"/>
  <c r="F19" i="1"/>
  <c r="E19" i="1"/>
  <c r="F18" i="1"/>
  <c r="E18" i="1"/>
  <c r="E17" i="1"/>
  <c r="F16" i="1"/>
  <c r="E16" i="1"/>
  <c r="E114" i="1" l="1"/>
  <c r="G160" i="1"/>
  <c r="E48" i="1"/>
  <c r="E140" i="1"/>
  <c r="F240" i="1"/>
  <c r="G240" i="1"/>
  <c r="E80" i="1"/>
  <c r="F94" i="1"/>
  <c r="C207" i="1"/>
  <c r="C160" i="1"/>
  <c r="E62" i="1"/>
  <c r="E94" i="1"/>
  <c r="E125" i="1"/>
  <c r="D207" i="1"/>
  <c r="H207" i="1" s="1"/>
  <c r="G207" i="1"/>
  <c r="F48" i="1"/>
  <c r="F160" i="1" s="1"/>
  <c r="E150" i="1"/>
  <c r="D160" i="1"/>
  <c r="D210" i="1" s="1"/>
  <c r="H210" i="1" s="1"/>
  <c r="E103" i="1"/>
  <c r="E158" i="1"/>
  <c r="E207" i="1"/>
  <c r="F207" i="1"/>
  <c r="E240" i="1"/>
  <c r="H48" i="1"/>
  <c r="D240" i="1"/>
  <c r="H240" i="1" s="1"/>
  <c r="H170" i="1"/>
  <c r="H160" i="1" l="1"/>
  <c r="G210" i="1"/>
  <c r="E160" i="1"/>
  <c r="E210" i="1" s="1"/>
  <c r="C210" i="1"/>
  <c r="F210" i="1"/>
</calcChain>
</file>

<file path=xl/sharedStrings.xml><?xml version="1.0" encoding="utf-8"?>
<sst xmlns="http://schemas.openxmlformats.org/spreadsheetml/2006/main" count="182" uniqueCount="177">
  <si>
    <t>Budapest Főváros II.Kerületi Önkormányzat 2014. évi beruházási előirányzatai és teljesítései jogcímenként</t>
  </si>
  <si>
    <t>( ezer forintban )</t>
  </si>
  <si>
    <t>Sor-</t>
  </si>
  <si>
    <t>Jogcím</t>
  </si>
  <si>
    <t>2014.évi</t>
  </si>
  <si>
    <t>Teljesítés</t>
  </si>
  <si>
    <t>Maradvány</t>
  </si>
  <si>
    <t>Visszaadni javasolt</t>
  </si>
  <si>
    <t>Új vagy többlet feladatként visszaadni javasolt</t>
  </si>
  <si>
    <t>szám</t>
  </si>
  <si>
    <t>érvényes</t>
  </si>
  <si>
    <t>előirányzat</t>
  </si>
  <si>
    <t>telj.</t>
  </si>
  <si>
    <t>I.</t>
  </si>
  <si>
    <t>Önkormányzati feladatok</t>
  </si>
  <si>
    <t>A</t>
  </si>
  <si>
    <t xml:space="preserve">Kötelező feladatok </t>
  </si>
  <si>
    <t>Helyi közutak, közterek és parkok</t>
  </si>
  <si>
    <t xml:space="preserve">Közlekedési kiskorrekció </t>
  </si>
  <si>
    <t xml:space="preserve">Járdaépítés </t>
  </si>
  <si>
    <t xml:space="preserve">Műszaki előkészítés </t>
  </si>
  <si>
    <t>Forgalomtechnikai eszközök láthatóságának fejlesztése</t>
  </si>
  <si>
    <t xml:space="preserve">Gyalogátkelő helyek kialakítása </t>
  </si>
  <si>
    <t xml:space="preserve">Útépítés </t>
  </si>
  <si>
    <t>Közterületi parkolóhelyek kialakítása zöldterület rendezésével</t>
  </si>
  <si>
    <t>Közlekedési csomópontok áteresztőképességének növelése</t>
  </si>
  <si>
    <t>Korlátozott várakozási övezet forgalomtechnikai beavatkozások</t>
  </si>
  <si>
    <t>Játszóeszközök kihelyezése</t>
  </si>
  <si>
    <t>Közterület lejegyzés utáni kártalanítás</t>
  </si>
  <si>
    <t>Játszóeszközök szabványosítása</t>
  </si>
  <si>
    <t>Hvölgyi-Kelemen u.kereszteződés közmű+hídszélesítés</t>
  </si>
  <si>
    <t>fordított áfás</t>
  </si>
  <si>
    <t>Pap kerti focipálya gumiburkolat kialakítása</t>
  </si>
  <si>
    <t>Üstökös utcai játszótér, focipálya gumiburkolat kialakítása</t>
  </si>
  <si>
    <t>Gárdonyi Géza játszótér, focipálya gumiburkolat kialakítása</t>
  </si>
  <si>
    <t>Fenyves park fejlesztése</t>
  </si>
  <si>
    <t>Pap kerti lépcső felújítása</t>
  </si>
  <si>
    <t>Kapy út- Csatárka u.-Törökvész út körforgalom kialakítása</t>
  </si>
  <si>
    <t>Körforgalmak középszigetének növényesítése</t>
  </si>
  <si>
    <t>Felnőtt játszótér kialakítása 3 helyszínen</t>
  </si>
  <si>
    <t>Sajka utcai park</t>
  </si>
  <si>
    <t>Kerékpártároló kialakítása közterületeken 9 helyszínen</t>
  </si>
  <si>
    <t>Főközlekedési utak közötti közlekedési feltételek javítása</t>
  </si>
  <si>
    <t>Pesthidegkúti gyalogos közlekedés fejlesztése</t>
  </si>
  <si>
    <t xml:space="preserve">Földutak szilárd burkolása </t>
  </si>
  <si>
    <t>Csatornaépítéshez kapcsolódóan felmerülő útpályaszerkezet kiépítése</t>
  </si>
  <si>
    <t>Lakó-pihenő övezet kialakítása</t>
  </si>
  <si>
    <t>Mozgássérültek számára parkolóhelyek kialakítása</t>
  </si>
  <si>
    <t>Fillér utca-Garas utca jelzőlámpás csomópont</t>
  </si>
  <si>
    <t>Helyi közutak, közterek és parkok összesen:</t>
  </si>
  <si>
    <t>Parkoltatás</t>
  </si>
  <si>
    <t>Egyéb gépek, berendezések</t>
  </si>
  <si>
    <t>PH. Frankel L. u. 1.</t>
  </si>
  <si>
    <t>Fénymásoló és kieg. vásárlás</t>
  </si>
  <si>
    <t>Jármű vásárlása - új</t>
  </si>
  <si>
    <t>Kommunikációs eszközök beszerzése</t>
  </si>
  <si>
    <t>Eszköz beszerzés központosított közbeszerzés keretében</t>
  </si>
  <si>
    <t>Kamerarendszer</t>
  </si>
  <si>
    <t>Szerver vásárlás</t>
  </si>
  <si>
    <t>Parkoltatás összesen:</t>
  </si>
  <si>
    <t>Közterület-felügyelet</t>
  </si>
  <si>
    <t>Mobil kamerás rendszer beszerzése Városrendészet részére</t>
  </si>
  <si>
    <t>Közterület-felügyelet összesen:</t>
  </si>
  <si>
    <t>Településrendezés, településfejlesztés</t>
  </si>
  <si>
    <t>Turizmussal kapcsolatos feladatok</t>
  </si>
  <si>
    <t>Egészségügyi alapellátás</t>
  </si>
  <si>
    <t>Egészségközpont</t>
  </si>
  <si>
    <t xml:space="preserve">Rét utcai háziorvosi rendelő - klímaberendezés kiépítése </t>
  </si>
  <si>
    <t>Orvosi rendelő Községház u. 12-16.</t>
  </si>
  <si>
    <t>Egészségügyi alapellátás összesen:</t>
  </si>
  <si>
    <t>Óvodai ellátás</t>
  </si>
  <si>
    <t>Óvoda fejlesztése pályázat KMOP-4.6.1.</t>
  </si>
  <si>
    <t>Labanc u. 2. Óvoda beruházása</t>
  </si>
  <si>
    <t>Budakeszi út 75. Óvoda energetikai pályázat</t>
  </si>
  <si>
    <t>Völgy u. 1-3. Óvoda beruházása</t>
  </si>
  <si>
    <t>Bolyai Óvoda beruházása - kazán cseréje</t>
  </si>
  <si>
    <t>Virágárok u. 15. kapacitás bővítése</t>
  </si>
  <si>
    <t>Törökvész úti Óvoda beruházása - pinceszigetelés</t>
  </si>
  <si>
    <t>Intézmények  nyílászáróinak cseréje</t>
  </si>
  <si>
    <t>Óvodai ellátás összesen:</t>
  </si>
  <si>
    <t>Szociális, gyermekjóléti szolg.és ell.</t>
  </si>
  <si>
    <t>Törökvész út 18. - bölcsődei kapacitásbővítés / terv</t>
  </si>
  <si>
    <t>Fillér u. 50/b II. Gondozási Kp. Korszerűsítése</t>
  </si>
  <si>
    <t>Varsányi I. u. 32. - bölcsődei kapacitásbővítés / terv</t>
  </si>
  <si>
    <t>Szociális, gyermekjóléti szolg.és ellátás összesen:</t>
  </si>
  <si>
    <t>Hajléktalan ellátás</t>
  </si>
  <si>
    <t>Helyi közművelődési tevékenység</t>
  </si>
  <si>
    <t>Saját tul.lakás- és helyiséggazdálkodás</t>
  </si>
  <si>
    <t>Ingatlan vásárlás</t>
  </si>
  <si>
    <t>Lakásvásárlás</t>
  </si>
  <si>
    <t>Saját tul.lakás- és helyiséggazdálkodás összesen:</t>
  </si>
  <si>
    <t>Helyi adóval kapcsolatos feladatok</t>
  </si>
  <si>
    <t>Sport és szabadidő tevékenység</t>
  </si>
  <si>
    <t>Sportpályák csapadékvíz elvezetése</t>
  </si>
  <si>
    <t>Hidegkúti sportpályák tervezése</t>
  </si>
  <si>
    <t>Hidegkúti sportpályák kivitelezése</t>
  </si>
  <si>
    <t xml:space="preserve">Áldás Utcai Iskola létesítményhelyzetének javítása </t>
  </si>
  <si>
    <t>Sport és szabadidő tevékenység összesen:</t>
  </si>
  <si>
    <t>Helyi közbiztonság</t>
  </si>
  <si>
    <t>Nemzetiségek támogatása</t>
  </si>
  <si>
    <t>Oktatási intézmények működtetése, fejlesztése</t>
  </si>
  <si>
    <t>Működtetett iskolák eszköz beszerzése</t>
  </si>
  <si>
    <t>Új osztályok eszköz beszerzése</t>
  </si>
  <si>
    <t>Budenz J. Ált.Isk.és Gimnázium új osztály kialakítása</t>
  </si>
  <si>
    <t>Újlaki Általános Iskola beruházása</t>
  </si>
  <si>
    <t>Átszervezésekhez kapcsolódó beruházások</t>
  </si>
  <si>
    <t>Klebelsberg K. Ált. Isk. és Gimn.-focipálya gumiburkolat kialakítása</t>
  </si>
  <si>
    <t xml:space="preserve"> </t>
  </si>
  <si>
    <t>Csík F. Ált.Isk.és Gimnázium tornaterem -  pályázat</t>
  </si>
  <si>
    <t>Oktatási intézmények működtetése, fejlesztése összesen:</t>
  </si>
  <si>
    <t>Egyéb jogi tevékenység</t>
  </si>
  <si>
    <t>Egyéb, jogszab.alapján kötelező feladat</t>
  </si>
  <si>
    <t>Beruházásokhoz kapcsolódó közműfejlesztés</t>
  </si>
  <si>
    <t xml:space="preserve">Beruházási közbeszerzések lebonyolítási díja </t>
  </si>
  <si>
    <t>c</t>
  </si>
  <si>
    <t>Ügyfélszolgálati Központ beruházása / kommunikációs akadálymentesítés</t>
  </si>
  <si>
    <t>Egyéb, jogszab.alapján kötelező feladat összesen:</t>
  </si>
  <si>
    <t>Önk-i egyéb vagyonnal való gazdálkodás</t>
  </si>
  <si>
    <t xml:space="preserve">Jármű vásárlása - új </t>
  </si>
  <si>
    <t>Meglévő részesedések növelése</t>
  </si>
  <si>
    <t>Keleti K.u.15/a új helyiség kialakítása</t>
  </si>
  <si>
    <t>Épületbontások és telekrendezések</t>
  </si>
  <si>
    <t>Önk-i egyéb vagyonnal való gazdálkodás összesen:</t>
  </si>
  <si>
    <t>Kötelező feladatok összesen ( A ):</t>
  </si>
  <si>
    <t>B</t>
  </si>
  <si>
    <t xml:space="preserve">Önként vállalt feladatok </t>
  </si>
  <si>
    <t>Állateü.tevékenység</t>
  </si>
  <si>
    <t>Hulladékgazdálkodás és környezetvédelem</t>
  </si>
  <si>
    <t>Szelektív szigetek átalakítása</t>
  </si>
  <si>
    <t>Hulladékgazdálkodás és környezetvédelem összesen:</t>
  </si>
  <si>
    <t>Média tevékenység (újság, honlap)</t>
  </si>
  <si>
    <t xml:space="preserve">Közvilágítás </t>
  </si>
  <si>
    <t>Közvilágítás fejlesztése</t>
  </si>
  <si>
    <t>Közvilágítás összesen:</t>
  </si>
  <si>
    <t>Települési vízellátás</t>
  </si>
  <si>
    <t>Települési  vízellátás</t>
  </si>
  <si>
    <t>Települési vízellátás összesen:</t>
  </si>
  <si>
    <t>Szennyvízelvezetés és -kezelés</t>
  </si>
  <si>
    <t xml:space="preserve">Szennyvízcsatorna bekötővezeték kiépítése </t>
  </si>
  <si>
    <t>Felszíni vízelvezetés</t>
  </si>
  <si>
    <t>Szennyvízcsatorna gerincvezeték kiépítése</t>
  </si>
  <si>
    <t>Szennyvízelvezetés és kezelés összesen:</t>
  </si>
  <si>
    <t>Önk-i egyéb önként vállalt feladatok</t>
  </si>
  <si>
    <t>FIDESZ-KDNP Frakció beruházása</t>
  </si>
  <si>
    <t xml:space="preserve">MSZP Frakció beruházása </t>
  </si>
  <si>
    <t>Kerület kártyához kártyaolvasó beszerzés</t>
  </si>
  <si>
    <t>Önkormányzati egyéb önként vállalt feladatok összesen:</t>
  </si>
  <si>
    <t>Járóbeteg ellátás (ROTA vírus)</t>
  </si>
  <si>
    <t>Támogatások, ösztöndíjak</t>
  </si>
  <si>
    <t>Önként vállalt feladatok összesen ( B ):</t>
  </si>
  <si>
    <t>Önkormányzati feladatok összesen ( A + B )</t>
  </si>
  <si>
    <t>II.</t>
  </si>
  <si>
    <t>Polgármesteri Hivatal</t>
  </si>
  <si>
    <t xml:space="preserve">Egyéb gép, berendezés </t>
  </si>
  <si>
    <t>Szoftver vásárlás</t>
  </si>
  <si>
    <t>Számítógépek vásárlása</t>
  </si>
  <si>
    <t>Hálózat építés</t>
  </si>
  <si>
    <t>Aktív eszközök hálózathoz</t>
  </si>
  <si>
    <t>Szerver bővítése</t>
  </si>
  <si>
    <t>Szerver licensz</t>
  </si>
  <si>
    <t>Szünetmentes tápegység vásárlás</t>
  </si>
  <si>
    <t xml:space="preserve">Polgármesteri Hivatal bútorcsere </t>
  </si>
  <si>
    <t>Digitális térképek felhasználási joga</t>
  </si>
  <si>
    <t>Informatika kortalanul program</t>
  </si>
  <si>
    <t>Parkolási csoport ügyfélszolgálati pult</t>
  </si>
  <si>
    <t xml:space="preserve">Polgármesteri Hivatal klímaberendezés telepítése I. és III. emelet </t>
  </si>
  <si>
    <t xml:space="preserve">Nyomtató vásárlás </t>
  </si>
  <si>
    <t>Frankel L. u. 1.</t>
  </si>
  <si>
    <t>Monitor és szkenner beszerzés</t>
  </si>
  <si>
    <t>Margit krt. 25/c kazán…</t>
  </si>
  <si>
    <t xml:space="preserve">Polgármesteri Hivatal elektromos szerelési munkák I. és III. emelet </t>
  </si>
  <si>
    <t>Informatikai Iroda beléptető és biztonsági rendszer kiépítése</t>
  </si>
  <si>
    <t>Vonalas telefonközpont és készülékek beszerzése</t>
  </si>
  <si>
    <t>Képzőműszeti alkotások (II.ker-i művészek)</t>
  </si>
  <si>
    <t>Mikrovoks szavazatszámláló rsz.</t>
  </si>
  <si>
    <t xml:space="preserve">II. </t>
  </si>
  <si>
    <t>Polgármesteri Hivatal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</si>
</sst>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0"/>
      <name val="Times New Roman CE"/>
      <family val="1"/>
      <charset val="238"/>
    </font>
    <font>
      <b/>
      <sz val="13"/>
      <name val="Times New Roman CE"/>
      <charset val="238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sz val="12"/>
      <name val="Arial CE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"/>
      <family val="1"/>
      <charset val="238"/>
    </font>
    <font>
      <sz val="10"/>
      <name val="Times New Roman CE"/>
      <charset val="238"/>
    </font>
    <font>
      <i/>
      <sz val="10"/>
      <name val="Arial CE"/>
      <charset val="238"/>
    </font>
    <font>
      <b/>
      <sz val="12"/>
      <name val="Times New Roman CE"/>
      <charset val="238"/>
    </font>
    <font>
      <i/>
      <sz val="10"/>
      <name val="Times New Roman CE"/>
      <family val="1"/>
      <charset val="238"/>
    </font>
    <font>
      <b/>
      <sz val="11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3" fontId="1" fillId="0" borderId="10" xfId="0" applyNumberFormat="1" applyFont="1" applyFill="1" applyBorder="1" applyAlignment="1">
      <alignment horizontal="right" vertical="center"/>
    </xf>
    <xf numFmtId="1" fontId="0" fillId="2" borderId="0" xfId="0" applyNumberFormat="1" applyFont="1" applyFill="1" applyBorder="1" applyAlignment="1">
      <alignment horizontal="center"/>
    </xf>
    <xf numFmtId="1" fontId="0" fillId="2" borderId="0" xfId="0" applyNumberFormat="1" applyFont="1" applyFill="1" applyBorder="1" applyAlignment="1">
      <alignment wrapText="1"/>
    </xf>
    <xf numFmtId="1" fontId="0" fillId="2" borderId="0" xfId="0" applyNumberFormat="1" applyFont="1" applyFill="1" applyBorder="1"/>
    <xf numFmtId="1" fontId="1" fillId="2" borderId="0" xfId="0" applyNumberFormat="1" applyFont="1" applyFill="1" applyBorder="1"/>
    <xf numFmtId="1" fontId="2" fillId="2" borderId="0" xfId="0" applyNumberFormat="1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wrapText="1"/>
    </xf>
    <xf numFmtId="1" fontId="1" fillId="0" borderId="0" xfId="0" applyNumberFormat="1" applyFont="1"/>
    <xf numFmtId="1" fontId="3" fillId="2" borderId="3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 wrapText="1"/>
    </xf>
    <xf numFmtId="1" fontId="4" fillId="2" borderId="3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wrapText="1"/>
    </xf>
    <xf numFmtId="1" fontId="1" fillId="2" borderId="4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 wrapText="1"/>
    </xf>
    <xf numFmtId="1" fontId="3" fillId="0" borderId="4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wrapText="1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 wrapText="1"/>
    </xf>
    <xf numFmtId="1" fontId="3" fillId="0" borderId="8" xfId="0" applyNumberFormat="1" applyFont="1" applyFill="1" applyBorder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1" fontId="6" fillId="2" borderId="9" xfId="0" applyNumberFormat="1" applyFont="1" applyFill="1" applyBorder="1"/>
    <xf numFmtId="1" fontId="7" fillId="0" borderId="10" xfId="0" applyNumberFormat="1" applyFont="1" applyFill="1" applyBorder="1" applyAlignment="1">
      <alignment horizontal="right"/>
    </xf>
    <xf numFmtId="1" fontId="0" fillId="2" borderId="0" xfId="0" applyNumberFormat="1" applyFont="1" applyFill="1"/>
    <xf numFmtId="1" fontId="6" fillId="2" borderId="3" xfId="0" applyNumberFormat="1" applyFont="1" applyFill="1" applyBorder="1" applyAlignment="1">
      <alignment horizontal="center"/>
    </xf>
    <xf numFmtId="1" fontId="6" fillId="0" borderId="10" xfId="0" applyNumberFormat="1" applyFont="1" applyFill="1" applyBorder="1" applyAlignment="1">
      <alignment horizontal="right"/>
    </xf>
    <xf numFmtId="1" fontId="6" fillId="2" borderId="0" xfId="0" applyNumberFormat="1" applyFont="1" applyFill="1"/>
    <xf numFmtId="1" fontId="8" fillId="2" borderId="9" xfId="0" applyNumberFormat="1" applyFont="1" applyFill="1" applyBorder="1" applyAlignment="1">
      <alignment horizontal="center"/>
    </xf>
    <xf numFmtId="1" fontId="8" fillId="2" borderId="9" xfId="0" applyNumberFormat="1" applyFont="1" applyFill="1" applyBorder="1"/>
    <xf numFmtId="1" fontId="9" fillId="2" borderId="3" xfId="0" applyNumberFormat="1" applyFont="1" applyFill="1" applyBorder="1" applyAlignment="1">
      <alignment horizontal="center"/>
    </xf>
    <xf numFmtId="1" fontId="9" fillId="2" borderId="9" xfId="0" applyNumberFormat="1" applyFont="1" applyFill="1" applyBorder="1"/>
    <xf numFmtId="1" fontId="1" fillId="0" borderId="10" xfId="0" applyNumberFormat="1" applyFont="1" applyFill="1" applyBorder="1" applyAlignment="1">
      <alignment horizontal="right"/>
    </xf>
    <xf numFmtId="1" fontId="1" fillId="2" borderId="3" xfId="0" applyNumberFormat="1" applyFont="1" applyFill="1" applyBorder="1" applyAlignment="1">
      <alignment horizontal="center"/>
    </xf>
    <xf numFmtId="1" fontId="1" fillId="2" borderId="9" xfId="0" applyNumberFormat="1" applyFont="1" applyFill="1" applyBorder="1"/>
    <xf numFmtId="1" fontId="1" fillId="0" borderId="10" xfId="0" applyNumberFormat="1" applyFont="1" applyFill="1" applyBorder="1" applyAlignment="1">
      <alignment horizontal="right" vertical="center"/>
    </xf>
    <xf numFmtId="1" fontId="1" fillId="3" borderId="11" xfId="0" applyNumberFormat="1" applyFont="1" applyFill="1" applyBorder="1" applyAlignment="1">
      <alignment vertical="center"/>
    </xf>
    <xf numFmtId="1" fontId="1" fillId="0" borderId="9" xfId="0" applyNumberFormat="1" applyFont="1" applyFill="1" applyBorder="1"/>
    <xf numFmtId="1" fontId="1" fillId="0" borderId="3" xfId="0" applyNumberFormat="1" applyFont="1" applyFill="1" applyBorder="1"/>
    <xf numFmtId="1" fontId="10" fillId="0" borderId="9" xfId="0" applyNumberFormat="1" applyFont="1" applyFill="1" applyBorder="1" applyAlignment="1">
      <alignment wrapText="1"/>
    </xf>
    <xf numFmtId="1" fontId="1" fillId="0" borderId="3" xfId="0" applyNumberFormat="1" applyFont="1" applyFill="1" applyBorder="1" applyAlignment="1">
      <alignment horizontal="center"/>
    </xf>
    <xf numFmtId="1" fontId="1" fillId="0" borderId="12" xfId="0" applyNumberFormat="1" applyFont="1" applyFill="1" applyBorder="1"/>
    <xf numFmtId="1" fontId="10" fillId="0" borderId="3" xfId="0" applyNumberFormat="1" applyFont="1" applyFill="1" applyBorder="1"/>
    <xf numFmtId="1" fontId="1" fillId="2" borderId="0" xfId="0" applyNumberFormat="1" applyFont="1" applyFill="1"/>
    <xf numFmtId="1" fontId="1" fillId="0" borderId="9" xfId="0" applyNumberFormat="1" applyFont="1" applyBorder="1"/>
    <xf numFmtId="1" fontId="11" fillId="0" borderId="9" xfId="0" applyNumberFormat="1" applyFont="1" applyFill="1" applyBorder="1"/>
    <xf numFmtId="1" fontId="11" fillId="0" borderId="3" xfId="0" applyNumberFormat="1" applyFont="1" applyFill="1" applyBorder="1"/>
    <xf numFmtId="1" fontId="1" fillId="2" borderId="9" xfId="0" applyNumberFormat="1" applyFont="1" applyFill="1" applyBorder="1" applyAlignment="1">
      <alignment horizontal="left"/>
    </xf>
    <xf numFmtId="1" fontId="1" fillId="0" borderId="9" xfId="0" applyNumberFormat="1" applyFont="1" applyFill="1" applyBorder="1" applyAlignment="1">
      <alignment horizontal="left"/>
    </xf>
    <xf numFmtId="1" fontId="12" fillId="2" borderId="3" xfId="0" applyNumberFormat="1" applyFont="1" applyFill="1" applyBorder="1" applyAlignment="1">
      <alignment horizontal="center"/>
    </xf>
    <xf numFmtId="1" fontId="9" fillId="0" borderId="10" xfId="0" applyNumberFormat="1" applyFont="1" applyFill="1" applyBorder="1" applyAlignment="1">
      <alignment vertical="center"/>
    </xf>
    <xf numFmtId="1" fontId="11" fillId="2" borderId="3" xfId="0" applyNumberFormat="1" applyFont="1" applyFill="1" applyBorder="1" applyAlignment="1">
      <alignment horizontal="center"/>
    </xf>
    <xf numFmtId="1" fontId="9" fillId="2" borderId="3" xfId="0" applyNumberFormat="1" applyFont="1" applyFill="1" applyBorder="1" applyAlignment="1">
      <alignment horizontal="center" vertical="top"/>
    </xf>
    <xf numFmtId="1" fontId="9" fillId="2" borderId="9" xfId="0" applyNumberFormat="1" applyFont="1" applyFill="1" applyBorder="1" applyAlignment="1">
      <alignment vertical="top"/>
    </xf>
    <xf numFmtId="1" fontId="11" fillId="2" borderId="9" xfId="0" applyNumberFormat="1" applyFont="1" applyFill="1" applyBorder="1"/>
    <xf numFmtId="1" fontId="8" fillId="2" borderId="13" xfId="0" applyNumberFormat="1" applyFont="1" applyFill="1" applyBorder="1"/>
    <xf numFmtId="1" fontId="8" fillId="2" borderId="3" xfId="0" applyNumberFormat="1" applyFont="1" applyFill="1" applyBorder="1" applyAlignment="1">
      <alignment horizontal="center"/>
    </xf>
    <xf numFmtId="1" fontId="8" fillId="2" borderId="12" xfId="0" applyNumberFormat="1" applyFont="1" applyFill="1" applyBorder="1"/>
    <xf numFmtId="1" fontId="1" fillId="2" borderId="3" xfId="0" applyNumberFormat="1" applyFont="1" applyFill="1" applyBorder="1" applyAlignment="1">
      <alignment horizontal="center" vertical="top"/>
    </xf>
    <xf numFmtId="1" fontId="1" fillId="0" borderId="3" xfId="0" applyNumberFormat="1" applyFont="1" applyFill="1" applyBorder="1" applyAlignment="1">
      <alignment wrapText="1"/>
    </xf>
    <xf numFmtId="1" fontId="13" fillId="2" borderId="8" xfId="0" applyNumberFormat="1" applyFont="1" applyFill="1" applyBorder="1" applyAlignment="1">
      <alignment horizontal="center" vertical="center"/>
    </xf>
    <xf numFmtId="1" fontId="6" fillId="2" borderId="14" xfId="0" applyNumberFormat="1" applyFont="1" applyFill="1" applyBorder="1" applyAlignment="1">
      <alignment vertical="center"/>
    </xf>
    <xf numFmtId="1" fontId="14" fillId="0" borderId="10" xfId="0" applyNumberFormat="1" applyFont="1" applyFill="1" applyBorder="1" applyAlignment="1">
      <alignment horizontal="right" vertical="center"/>
    </xf>
    <xf numFmtId="1" fontId="1" fillId="0" borderId="11" xfId="0" applyNumberFormat="1" applyFont="1" applyFill="1" applyBorder="1" applyAlignment="1">
      <alignment vertical="center"/>
    </xf>
    <xf numFmtId="1" fontId="13" fillId="0" borderId="15" xfId="0" applyNumberFormat="1" applyFont="1" applyFill="1" applyBorder="1" applyAlignment="1">
      <alignment horizontal="right" vertical="center"/>
    </xf>
    <xf numFmtId="1" fontId="0" fillId="0" borderId="0" xfId="0" applyNumberFormat="1"/>
    <xf numFmtId="1" fontId="0" fillId="0" borderId="0" xfId="0" applyNumberFormat="1" applyAlignment="1">
      <alignment wrapText="1"/>
    </xf>
    <xf numFmtId="1" fontId="0" fillId="0" borderId="0" xfId="0" applyNumberFormat="1" applyBorder="1"/>
    <xf numFmtId="1" fontId="1" fillId="2" borderId="16" xfId="0" applyNumberFormat="1" applyFont="1" applyFill="1" applyBorder="1" applyAlignment="1">
      <alignment horizontal="center"/>
    </xf>
    <xf numFmtId="1" fontId="0" fillId="2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wrapText="1"/>
    </xf>
    <xf numFmtId="3" fontId="4" fillId="0" borderId="10" xfId="0" applyNumberFormat="1" applyFont="1" applyFill="1" applyBorder="1" applyAlignment="1">
      <alignment horizontal="right" vertical="center"/>
    </xf>
    <xf numFmtId="3" fontId="4" fillId="0" borderId="17" xfId="0" applyNumberFormat="1" applyFont="1" applyFill="1" applyBorder="1" applyAlignment="1">
      <alignment horizontal="right" vertical="center"/>
    </xf>
    <xf numFmtId="3" fontId="15" fillId="0" borderId="6" xfId="0" applyNumberFormat="1" applyFont="1" applyFill="1" applyBorder="1" applyAlignment="1">
      <alignment horizontal="right" vertical="center"/>
    </xf>
    <xf numFmtId="1" fontId="12" fillId="2" borderId="5" xfId="0" applyNumberFormat="1" applyFont="1" applyFill="1" applyBorder="1" applyAlignment="1">
      <alignment horizontal="center"/>
    </xf>
    <xf numFmtId="1" fontId="9" fillId="2" borderId="18" xfId="0" applyNumberFormat="1" applyFont="1" applyFill="1" applyBorder="1"/>
    <xf numFmtId="3" fontId="4" fillId="0" borderId="19" xfId="0" applyNumberFormat="1" applyFont="1" applyFill="1" applyBorder="1" applyAlignment="1">
      <alignment horizontal="righ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nzugy/HUPENZU/2014/EIM/2014_&#233;vv&#233;gi%20besz&#225;mol&#24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_1_mérleg"/>
      <sheetName val="T_2_kiadás_2014"/>
      <sheetName val="T_3_bevétel_2014"/>
      <sheetName val="4.tábla"/>
      <sheetName val="5.tábla"/>
      <sheetName val="6. sz. 2014. K. "/>
      <sheetName val="6. sz.2014. B."/>
      <sheetName val="7.sz. 2014."/>
      <sheetName val="8_sz_2014. K.   "/>
      <sheetName val="8_sz_2014. B."/>
      <sheetName val=" 8_a_sz_2014."/>
      <sheetName val="T.9.műk.peszk.kiad"/>
      <sheetName val="T.10.műk.bev."/>
      <sheetName val="T.11.felh.peszk.átad."/>
      <sheetName val="T.12.felhalm.bev."/>
      <sheetName val="T_13_kölcsönök"/>
      <sheetName val="T_14_Önk+PH_felúj_"/>
      <sheetName val="_14_int felj. 2014."/>
      <sheetName val="15_ Önk+PH_beruh "/>
      <sheetName val="_15_int beruh. 2014."/>
      <sheetName val="T.16.Tartalék"/>
      <sheetName val="PM"/>
      <sheetName val="PM Intézmények"/>
      <sheetName val="egysz.mérleg"/>
      <sheetName val="egysz.pforg"/>
      <sheetName val="egysz.pm."/>
      <sheetName val="pm.kimutatás"/>
      <sheetName val="pm.ÖM"/>
      <sheetName val="kötött normatív"/>
      <sheetName val="központosított"/>
      <sheetName val="cél,címzett"/>
    </sheetNames>
    <sheetDataSet>
      <sheetData sheetId="0"/>
      <sheetData sheetId="1"/>
      <sheetData sheetId="2"/>
      <sheetData sheetId="3">
        <row r="32">
          <cell r="E32">
            <v>1838764.5349999999</v>
          </cell>
          <cell r="H32">
            <v>16618.253000000001</v>
          </cell>
          <cell r="T32">
            <v>822.71900000000005</v>
          </cell>
          <cell r="W32">
            <v>287436.51</v>
          </cell>
          <cell r="Z32">
            <v>299.72000000000003</v>
          </cell>
          <cell r="AO32">
            <v>360041.48200000002</v>
          </cell>
          <cell r="AX32">
            <v>29238.449000000001</v>
          </cell>
          <cell r="BD32">
            <v>0</v>
          </cell>
          <cell r="BG32">
            <v>11724.531000000001</v>
          </cell>
          <cell r="BJ32">
            <v>2544946.199</v>
          </cell>
          <cell r="BP32">
            <v>4003.04</v>
          </cell>
          <cell r="BV32">
            <v>18625</v>
          </cell>
          <cell r="BY32">
            <v>5036.1850000000004</v>
          </cell>
          <cell r="CB32">
            <v>6024.88</v>
          </cell>
          <cell r="CE32">
            <v>495.3</v>
          </cell>
          <cell r="CN32">
            <v>34184.405000000006</v>
          </cell>
          <cell r="CQ32">
            <v>2579130.6039999998</v>
          </cell>
          <cell r="DF32">
            <v>156890.443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8"/>
  <sheetViews>
    <sheetView tabSelected="1" zoomScaleNormal="100" workbookViewId="0">
      <selection activeCell="B196" sqref="B196"/>
    </sheetView>
  </sheetViews>
  <sheetFormatPr defaultRowHeight="15" x14ac:dyDescent="0.25"/>
  <cols>
    <col min="1" max="1" width="5.7109375" style="78" customWidth="1"/>
    <col min="2" max="2" width="59.5703125" style="79" customWidth="1"/>
    <col min="3" max="3" width="13.7109375" style="5" customWidth="1"/>
    <col min="4" max="4" width="14.28515625" style="52" customWidth="1"/>
    <col min="5" max="5" width="13.7109375" style="52" customWidth="1"/>
    <col min="6" max="6" width="14.140625" style="52" customWidth="1"/>
    <col min="7" max="7" width="18" style="52" customWidth="1"/>
    <col min="8" max="8" width="8" style="52" hidden="1" customWidth="1"/>
    <col min="9" max="11" width="7.7109375" style="33" customWidth="1"/>
    <col min="12" max="12" width="9.140625" style="33" customWidth="1"/>
    <col min="13" max="255" width="9.140625" style="33"/>
    <col min="256" max="256" width="5.7109375" style="33" customWidth="1"/>
    <col min="257" max="257" width="59.5703125" style="33" customWidth="1"/>
    <col min="258" max="258" width="11.7109375" style="33" customWidth="1"/>
    <col min="259" max="259" width="13.7109375" style="33" customWidth="1"/>
    <col min="260" max="260" width="14.28515625" style="33" customWidth="1"/>
    <col min="261" max="261" width="13.7109375" style="33" customWidth="1"/>
    <col min="262" max="262" width="8.140625" style="33" customWidth="1"/>
    <col min="263" max="263" width="7.140625" style="33" customWidth="1"/>
    <col min="264" max="264" width="8" style="33" customWidth="1"/>
    <col min="265" max="267" width="7.7109375" style="33" customWidth="1"/>
    <col min="268" max="268" width="9.140625" style="33" customWidth="1"/>
    <col min="269" max="511" width="9.140625" style="33"/>
    <col min="512" max="512" width="5.7109375" style="33" customWidth="1"/>
    <col min="513" max="513" width="59.5703125" style="33" customWidth="1"/>
    <col min="514" max="514" width="11.7109375" style="33" customWidth="1"/>
    <col min="515" max="515" width="13.7109375" style="33" customWidth="1"/>
    <col min="516" max="516" width="14.28515625" style="33" customWidth="1"/>
    <col min="517" max="517" width="13.7109375" style="33" customWidth="1"/>
    <col min="518" max="518" width="8.140625" style="33" customWidth="1"/>
    <col min="519" max="519" width="7.140625" style="33" customWidth="1"/>
    <col min="520" max="520" width="8" style="33" customWidth="1"/>
    <col min="521" max="523" width="7.7109375" style="33" customWidth="1"/>
    <col min="524" max="524" width="9.140625" style="33" customWidth="1"/>
    <col min="525" max="767" width="9.140625" style="33"/>
    <col min="768" max="768" width="5.7109375" style="33" customWidth="1"/>
    <col min="769" max="769" width="59.5703125" style="33" customWidth="1"/>
    <col min="770" max="770" width="11.7109375" style="33" customWidth="1"/>
    <col min="771" max="771" width="13.7109375" style="33" customWidth="1"/>
    <col min="772" max="772" width="14.28515625" style="33" customWidth="1"/>
    <col min="773" max="773" width="13.7109375" style="33" customWidth="1"/>
    <col min="774" max="774" width="8.140625" style="33" customWidth="1"/>
    <col min="775" max="775" width="7.140625" style="33" customWidth="1"/>
    <col min="776" max="776" width="8" style="33" customWidth="1"/>
    <col min="777" max="779" width="7.7109375" style="33" customWidth="1"/>
    <col min="780" max="780" width="9.140625" style="33" customWidth="1"/>
    <col min="781" max="1023" width="9.140625" style="33"/>
    <col min="1024" max="1024" width="5.7109375" style="33" customWidth="1"/>
    <col min="1025" max="1025" width="59.5703125" style="33" customWidth="1"/>
    <col min="1026" max="1026" width="11.7109375" style="33" customWidth="1"/>
    <col min="1027" max="1027" width="13.7109375" style="33" customWidth="1"/>
    <col min="1028" max="1028" width="14.28515625" style="33" customWidth="1"/>
    <col min="1029" max="1029" width="13.7109375" style="33" customWidth="1"/>
    <col min="1030" max="1030" width="8.140625" style="33" customWidth="1"/>
    <col min="1031" max="1031" width="7.140625" style="33" customWidth="1"/>
    <col min="1032" max="1032" width="8" style="33" customWidth="1"/>
    <col min="1033" max="1035" width="7.7109375" style="33" customWidth="1"/>
    <col min="1036" max="1036" width="9.140625" style="33" customWidth="1"/>
    <col min="1037" max="1279" width="9.140625" style="33"/>
    <col min="1280" max="1280" width="5.7109375" style="33" customWidth="1"/>
    <col min="1281" max="1281" width="59.5703125" style="33" customWidth="1"/>
    <col min="1282" max="1282" width="11.7109375" style="33" customWidth="1"/>
    <col min="1283" max="1283" width="13.7109375" style="33" customWidth="1"/>
    <col min="1284" max="1284" width="14.28515625" style="33" customWidth="1"/>
    <col min="1285" max="1285" width="13.7109375" style="33" customWidth="1"/>
    <col min="1286" max="1286" width="8.140625" style="33" customWidth="1"/>
    <col min="1287" max="1287" width="7.140625" style="33" customWidth="1"/>
    <col min="1288" max="1288" width="8" style="33" customWidth="1"/>
    <col min="1289" max="1291" width="7.7109375" style="33" customWidth="1"/>
    <col min="1292" max="1292" width="9.140625" style="33" customWidth="1"/>
    <col min="1293" max="1535" width="9.140625" style="33"/>
    <col min="1536" max="1536" width="5.7109375" style="33" customWidth="1"/>
    <col min="1537" max="1537" width="59.5703125" style="33" customWidth="1"/>
    <col min="1538" max="1538" width="11.7109375" style="33" customWidth="1"/>
    <col min="1539" max="1539" width="13.7109375" style="33" customWidth="1"/>
    <col min="1540" max="1540" width="14.28515625" style="33" customWidth="1"/>
    <col min="1541" max="1541" width="13.7109375" style="33" customWidth="1"/>
    <col min="1542" max="1542" width="8.140625" style="33" customWidth="1"/>
    <col min="1543" max="1543" width="7.140625" style="33" customWidth="1"/>
    <col min="1544" max="1544" width="8" style="33" customWidth="1"/>
    <col min="1545" max="1547" width="7.7109375" style="33" customWidth="1"/>
    <col min="1548" max="1548" width="9.140625" style="33" customWidth="1"/>
    <col min="1549" max="1791" width="9.140625" style="33"/>
    <col min="1792" max="1792" width="5.7109375" style="33" customWidth="1"/>
    <col min="1793" max="1793" width="59.5703125" style="33" customWidth="1"/>
    <col min="1794" max="1794" width="11.7109375" style="33" customWidth="1"/>
    <col min="1795" max="1795" width="13.7109375" style="33" customWidth="1"/>
    <col min="1796" max="1796" width="14.28515625" style="33" customWidth="1"/>
    <col min="1797" max="1797" width="13.7109375" style="33" customWidth="1"/>
    <col min="1798" max="1798" width="8.140625" style="33" customWidth="1"/>
    <col min="1799" max="1799" width="7.140625" style="33" customWidth="1"/>
    <col min="1800" max="1800" width="8" style="33" customWidth="1"/>
    <col min="1801" max="1803" width="7.7109375" style="33" customWidth="1"/>
    <col min="1804" max="1804" width="9.140625" style="33" customWidth="1"/>
    <col min="1805" max="2047" width="9.140625" style="33"/>
    <col min="2048" max="2048" width="5.7109375" style="33" customWidth="1"/>
    <col min="2049" max="2049" width="59.5703125" style="33" customWidth="1"/>
    <col min="2050" max="2050" width="11.7109375" style="33" customWidth="1"/>
    <col min="2051" max="2051" width="13.7109375" style="33" customWidth="1"/>
    <col min="2052" max="2052" width="14.28515625" style="33" customWidth="1"/>
    <col min="2053" max="2053" width="13.7109375" style="33" customWidth="1"/>
    <col min="2054" max="2054" width="8.140625" style="33" customWidth="1"/>
    <col min="2055" max="2055" width="7.140625" style="33" customWidth="1"/>
    <col min="2056" max="2056" width="8" style="33" customWidth="1"/>
    <col min="2057" max="2059" width="7.7109375" style="33" customWidth="1"/>
    <col min="2060" max="2060" width="9.140625" style="33" customWidth="1"/>
    <col min="2061" max="2303" width="9.140625" style="33"/>
    <col min="2304" max="2304" width="5.7109375" style="33" customWidth="1"/>
    <col min="2305" max="2305" width="59.5703125" style="33" customWidth="1"/>
    <col min="2306" max="2306" width="11.7109375" style="33" customWidth="1"/>
    <col min="2307" max="2307" width="13.7109375" style="33" customWidth="1"/>
    <col min="2308" max="2308" width="14.28515625" style="33" customWidth="1"/>
    <col min="2309" max="2309" width="13.7109375" style="33" customWidth="1"/>
    <col min="2310" max="2310" width="8.140625" style="33" customWidth="1"/>
    <col min="2311" max="2311" width="7.140625" style="33" customWidth="1"/>
    <col min="2312" max="2312" width="8" style="33" customWidth="1"/>
    <col min="2313" max="2315" width="7.7109375" style="33" customWidth="1"/>
    <col min="2316" max="2316" width="9.140625" style="33" customWidth="1"/>
    <col min="2317" max="2559" width="9.140625" style="33"/>
    <col min="2560" max="2560" width="5.7109375" style="33" customWidth="1"/>
    <col min="2561" max="2561" width="59.5703125" style="33" customWidth="1"/>
    <col min="2562" max="2562" width="11.7109375" style="33" customWidth="1"/>
    <col min="2563" max="2563" width="13.7109375" style="33" customWidth="1"/>
    <col min="2564" max="2564" width="14.28515625" style="33" customWidth="1"/>
    <col min="2565" max="2565" width="13.7109375" style="33" customWidth="1"/>
    <col min="2566" max="2566" width="8.140625" style="33" customWidth="1"/>
    <col min="2567" max="2567" width="7.140625" style="33" customWidth="1"/>
    <col min="2568" max="2568" width="8" style="33" customWidth="1"/>
    <col min="2569" max="2571" width="7.7109375" style="33" customWidth="1"/>
    <col min="2572" max="2572" width="9.140625" style="33" customWidth="1"/>
    <col min="2573" max="2815" width="9.140625" style="33"/>
    <col min="2816" max="2816" width="5.7109375" style="33" customWidth="1"/>
    <col min="2817" max="2817" width="59.5703125" style="33" customWidth="1"/>
    <col min="2818" max="2818" width="11.7109375" style="33" customWidth="1"/>
    <col min="2819" max="2819" width="13.7109375" style="33" customWidth="1"/>
    <col min="2820" max="2820" width="14.28515625" style="33" customWidth="1"/>
    <col min="2821" max="2821" width="13.7109375" style="33" customWidth="1"/>
    <col min="2822" max="2822" width="8.140625" style="33" customWidth="1"/>
    <col min="2823" max="2823" width="7.140625" style="33" customWidth="1"/>
    <col min="2824" max="2824" width="8" style="33" customWidth="1"/>
    <col min="2825" max="2827" width="7.7109375" style="33" customWidth="1"/>
    <col min="2828" max="2828" width="9.140625" style="33" customWidth="1"/>
    <col min="2829" max="3071" width="9.140625" style="33"/>
    <col min="3072" max="3072" width="5.7109375" style="33" customWidth="1"/>
    <col min="3073" max="3073" width="59.5703125" style="33" customWidth="1"/>
    <col min="3074" max="3074" width="11.7109375" style="33" customWidth="1"/>
    <col min="3075" max="3075" width="13.7109375" style="33" customWidth="1"/>
    <col min="3076" max="3076" width="14.28515625" style="33" customWidth="1"/>
    <col min="3077" max="3077" width="13.7109375" style="33" customWidth="1"/>
    <col min="3078" max="3078" width="8.140625" style="33" customWidth="1"/>
    <col min="3079" max="3079" width="7.140625" style="33" customWidth="1"/>
    <col min="3080" max="3080" width="8" style="33" customWidth="1"/>
    <col min="3081" max="3083" width="7.7109375" style="33" customWidth="1"/>
    <col min="3084" max="3084" width="9.140625" style="33" customWidth="1"/>
    <col min="3085" max="3327" width="9.140625" style="33"/>
    <col min="3328" max="3328" width="5.7109375" style="33" customWidth="1"/>
    <col min="3329" max="3329" width="59.5703125" style="33" customWidth="1"/>
    <col min="3330" max="3330" width="11.7109375" style="33" customWidth="1"/>
    <col min="3331" max="3331" width="13.7109375" style="33" customWidth="1"/>
    <col min="3332" max="3332" width="14.28515625" style="33" customWidth="1"/>
    <col min="3333" max="3333" width="13.7109375" style="33" customWidth="1"/>
    <col min="3334" max="3334" width="8.140625" style="33" customWidth="1"/>
    <col min="3335" max="3335" width="7.140625" style="33" customWidth="1"/>
    <col min="3336" max="3336" width="8" style="33" customWidth="1"/>
    <col min="3337" max="3339" width="7.7109375" style="33" customWidth="1"/>
    <col min="3340" max="3340" width="9.140625" style="33" customWidth="1"/>
    <col min="3341" max="3583" width="9.140625" style="33"/>
    <col min="3584" max="3584" width="5.7109375" style="33" customWidth="1"/>
    <col min="3585" max="3585" width="59.5703125" style="33" customWidth="1"/>
    <col min="3586" max="3586" width="11.7109375" style="33" customWidth="1"/>
    <col min="3587" max="3587" width="13.7109375" style="33" customWidth="1"/>
    <col min="3588" max="3588" width="14.28515625" style="33" customWidth="1"/>
    <col min="3589" max="3589" width="13.7109375" style="33" customWidth="1"/>
    <col min="3590" max="3590" width="8.140625" style="33" customWidth="1"/>
    <col min="3591" max="3591" width="7.140625" style="33" customWidth="1"/>
    <col min="3592" max="3592" width="8" style="33" customWidth="1"/>
    <col min="3593" max="3595" width="7.7109375" style="33" customWidth="1"/>
    <col min="3596" max="3596" width="9.140625" style="33" customWidth="1"/>
    <col min="3597" max="3839" width="9.140625" style="33"/>
    <col min="3840" max="3840" width="5.7109375" style="33" customWidth="1"/>
    <col min="3841" max="3841" width="59.5703125" style="33" customWidth="1"/>
    <col min="3842" max="3842" width="11.7109375" style="33" customWidth="1"/>
    <col min="3843" max="3843" width="13.7109375" style="33" customWidth="1"/>
    <col min="3844" max="3844" width="14.28515625" style="33" customWidth="1"/>
    <col min="3845" max="3845" width="13.7109375" style="33" customWidth="1"/>
    <col min="3846" max="3846" width="8.140625" style="33" customWidth="1"/>
    <col min="3847" max="3847" width="7.140625" style="33" customWidth="1"/>
    <col min="3848" max="3848" width="8" style="33" customWidth="1"/>
    <col min="3849" max="3851" width="7.7109375" style="33" customWidth="1"/>
    <col min="3852" max="3852" width="9.140625" style="33" customWidth="1"/>
    <col min="3853" max="4095" width="9.140625" style="33"/>
    <col min="4096" max="4096" width="5.7109375" style="33" customWidth="1"/>
    <col min="4097" max="4097" width="59.5703125" style="33" customWidth="1"/>
    <col min="4098" max="4098" width="11.7109375" style="33" customWidth="1"/>
    <col min="4099" max="4099" width="13.7109375" style="33" customWidth="1"/>
    <col min="4100" max="4100" width="14.28515625" style="33" customWidth="1"/>
    <col min="4101" max="4101" width="13.7109375" style="33" customWidth="1"/>
    <col min="4102" max="4102" width="8.140625" style="33" customWidth="1"/>
    <col min="4103" max="4103" width="7.140625" style="33" customWidth="1"/>
    <col min="4104" max="4104" width="8" style="33" customWidth="1"/>
    <col min="4105" max="4107" width="7.7109375" style="33" customWidth="1"/>
    <col min="4108" max="4108" width="9.140625" style="33" customWidth="1"/>
    <col min="4109" max="4351" width="9.140625" style="33"/>
    <col min="4352" max="4352" width="5.7109375" style="33" customWidth="1"/>
    <col min="4353" max="4353" width="59.5703125" style="33" customWidth="1"/>
    <col min="4354" max="4354" width="11.7109375" style="33" customWidth="1"/>
    <col min="4355" max="4355" width="13.7109375" style="33" customWidth="1"/>
    <col min="4356" max="4356" width="14.28515625" style="33" customWidth="1"/>
    <col min="4357" max="4357" width="13.7109375" style="33" customWidth="1"/>
    <col min="4358" max="4358" width="8.140625" style="33" customWidth="1"/>
    <col min="4359" max="4359" width="7.140625" style="33" customWidth="1"/>
    <col min="4360" max="4360" width="8" style="33" customWidth="1"/>
    <col min="4361" max="4363" width="7.7109375" style="33" customWidth="1"/>
    <col min="4364" max="4364" width="9.140625" style="33" customWidth="1"/>
    <col min="4365" max="4607" width="9.140625" style="33"/>
    <col min="4608" max="4608" width="5.7109375" style="33" customWidth="1"/>
    <col min="4609" max="4609" width="59.5703125" style="33" customWidth="1"/>
    <col min="4610" max="4610" width="11.7109375" style="33" customWidth="1"/>
    <col min="4611" max="4611" width="13.7109375" style="33" customWidth="1"/>
    <col min="4612" max="4612" width="14.28515625" style="33" customWidth="1"/>
    <col min="4613" max="4613" width="13.7109375" style="33" customWidth="1"/>
    <col min="4614" max="4614" width="8.140625" style="33" customWidth="1"/>
    <col min="4615" max="4615" width="7.140625" style="33" customWidth="1"/>
    <col min="4616" max="4616" width="8" style="33" customWidth="1"/>
    <col min="4617" max="4619" width="7.7109375" style="33" customWidth="1"/>
    <col min="4620" max="4620" width="9.140625" style="33" customWidth="1"/>
    <col min="4621" max="4863" width="9.140625" style="33"/>
    <col min="4864" max="4864" width="5.7109375" style="33" customWidth="1"/>
    <col min="4865" max="4865" width="59.5703125" style="33" customWidth="1"/>
    <col min="4866" max="4866" width="11.7109375" style="33" customWidth="1"/>
    <col min="4867" max="4867" width="13.7109375" style="33" customWidth="1"/>
    <col min="4868" max="4868" width="14.28515625" style="33" customWidth="1"/>
    <col min="4869" max="4869" width="13.7109375" style="33" customWidth="1"/>
    <col min="4870" max="4870" width="8.140625" style="33" customWidth="1"/>
    <col min="4871" max="4871" width="7.140625" style="33" customWidth="1"/>
    <col min="4872" max="4872" width="8" style="33" customWidth="1"/>
    <col min="4873" max="4875" width="7.7109375" style="33" customWidth="1"/>
    <col min="4876" max="4876" width="9.140625" style="33" customWidth="1"/>
    <col min="4877" max="5119" width="9.140625" style="33"/>
    <col min="5120" max="5120" width="5.7109375" style="33" customWidth="1"/>
    <col min="5121" max="5121" width="59.5703125" style="33" customWidth="1"/>
    <col min="5122" max="5122" width="11.7109375" style="33" customWidth="1"/>
    <col min="5123" max="5123" width="13.7109375" style="33" customWidth="1"/>
    <col min="5124" max="5124" width="14.28515625" style="33" customWidth="1"/>
    <col min="5125" max="5125" width="13.7109375" style="33" customWidth="1"/>
    <col min="5126" max="5126" width="8.140625" style="33" customWidth="1"/>
    <col min="5127" max="5127" width="7.140625" style="33" customWidth="1"/>
    <col min="5128" max="5128" width="8" style="33" customWidth="1"/>
    <col min="5129" max="5131" width="7.7109375" style="33" customWidth="1"/>
    <col min="5132" max="5132" width="9.140625" style="33" customWidth="1"/>
    <col min="5133" max="5375" width="9.140625" style="33"/>
    <col min="5376" max="5376" width="5.7109375" style="33" customWidth="1"/>
    <col min="5377" max="5377" width="59.5703125" style="33" customWidth="1"/>
    <col min="5378" max="5378" width="11.7109375" style="33" customWidth="1"/>
    <col min="5379" max="5379" width="13.7109375" style="33" customWidth="1"/>
    <col min="5380" max="5380" width="14.28515625" style="33" customWidth="1"/>
    <col min="5381" max="5381" width="13.7109375" style="33" customWidth="1"/>
    <col min="5382" max="5382" width="8.140625" style="33" customWidth="1"/>
    <col min="5383" max="5383" width="7.140625" style="33" customWidth="1"/>
    <col min="5384" max="5384" width="8" style="33" customWidth="1"/>
    <col min="5385" max="5387" width="7.7109375" style="33" customWidth="1"/>
    <col min="5388" max="5388" width="9.140625" style="33" customWidth="1"/>
    <col min="5389" max="5631" width="9.140625" style="33"/>
    <col min="5632" max="5632" width="5.7109375" style="33" customWidth="1"/>
    <col min="5633" max="5633" width="59.5703125" style="33" customWidth="1"/>
    <col min="5634" max="5634" width="11.7109375" style="33" customWidth="1"/>
    <col min="5635" max="5635" width="13.7109375" style="33" customWidth="1"/>
    <col min="5636" max="5636" width="14.28515625" style="33" customWidth="1"/>
    <col min="5637" max="5637" width="13.7109375" style="33" customWidth="1"/>
    <col min="5638" max="5638" width="8.140625" style="33" customWidth="1"/>
    <col min="5639" max="5639" width="7.140625" style="33" customWidth="1"/>
    <col min="5640" max="5640" width="8" style="33" customWidth="1"/>
    <col min="5641" max="5643" width="7.7109375" style="33" customWidth="1"/>
    <col min="5644" max="5644" width="9.140625" style="33" customWidth="1"/>
    <col min="5645" max="5887" width="9.140625" style="33"/>
    <col min="5888" max="5888" width="5.7109375" style="33" customWidth="1"/>
    <col min="5889" max="5889" width="59.5703125" style="33" customWidth="1"/>
    <col min="5890" max="5890" width="11.7109375" style="33" customWidth="1"/>
    <col min="5891" max="5891" width="13.7109375" style="33" customWidth="1"/>
    <col min="5892" max="5892" width="14.28515625" style="33" customWidth="1"/>
    <col min="5893" max="5893" width="13.7109375" style="33" customWidth="1"/>
    <col min="5894" max="5894" width="8.140625" style="33" customWidth="1"/>
    <col min="5895" max="5895" width="7.140625" style="33" customWidth="1"/>
    <col min="5896" max="5896" width="8" style="33" customWidth="1"/>
    <col min="5897" max="5899" width="7.7109375" style="33" customWidth="1"/>
    <col min="5900" max="5900" width="9.140625" style="33" customWidth="1"/>
    <col min="5901" max="6143" width="9.140625" style="33"/>
    <col min="6144" max="6144" width="5.7109375" style="33" customWidth="1"/>
    <col min="6145" max="6145" width="59.5703125" style="33" customWidth="1"/>
    <col min="6146" max="6146" width="11.7109375" style="33" customWidth="1"/>
    <col min="6147" max="6147" width="13.7109375" style="33" customWidth="1"/>
    <col min="6148" max="6148" width="14.28515625" style="33" customWidth="1"/>
    <col min="6149" max="6149" width="13.7109375" style="33" customWidth="1"/>
    <col min="6150" max="6150" width="8.140625" style="33" customWidth="1"/>
    <col min="6151" max="6151" width="7.140625" style="33" customWidth="1"/>
    <col min="6152" max="6152" width="8" style="33" customWidth="1"/>
    <col min="6153" max="6155" width="7.7109375" style="33" customWidth="1"/>
    <col min="6156" max="6156" width="9.140625" style="33" customWidth="1"/>
    <col min="6157" max="6399" width="9.140625" style="33"/>
    <col min="6400" max="6400" width="5.7109375" style="33" customWidth="1"/>
    <col min="6401" max="6401" width="59.5703125" style="33" customWidth="1"/>
    <col min="6402" max="6402" width="11.7109375" style="33" customWidth="1"/>
    <col min="6403" max="6403" width="13.7109375" style="33" customWidth="1"/>
    <col min="6404" max="6404" width="14.28515625" style="33" customWidth="1"/>
    <col min="6405" max="6405" width="13.7109375" style="33" customWidth="1"/>
    <col min="6406" max="6406" width="8.140625" style="33" customWidth="1"/>
    <col min="6407" max="6407" width="7.140625" style="33" customWidth="1"/>
    <col min="6408" max="6408" width="8" style="33" customWidth="1"/>
    <col min="6409" max="6411" width="7.7109375" style="33" customWidth="1"/>
    <col min="6412" max="6412" width="9.140625" style="33" customWidth="1"/>
    <col min="6413" max="6655" width="9.140625" style="33"/>
    <col min="6656" max="6656" width="5.7109375" style="33" customWidth="1"/>
    <col min="6657" max="6657" width="59.5703125" style="33" customWidth="1"/>
    <col min="6658" max="6658" width="11.7109375" style="33" customWidth="1"/>
    <col min="6659" max="6659" width="13.7109375" style="33" customWidth="1"/>
    <col min="6660" max="6660" width="14.28515625" style="33" customWidth="1"/>
    <col min="6661" max="6661" width="13.7109375" style="33" customWidth="1"/>
    <col min="6662" max="6662" width="8.140625" style="33" customWidth="1"/>
    <col min="6663" max="6663" width="7.140625" style="33" customWidth="1"/>
    <col min="6664" max="6664" width="8" style="33" customWidth="1"/>
    <col min="6665" max="6667" width="7.7109375" style="33" customWidth="1"/>
    <col min="6668" max="6668" width="9.140625" style="33" customWidth="1"/>
    <col min="6669" max="6911" width="9.140625" style="33"/>
    <col min="6912" max="6912" width="5.7109375" style="33" customWidth="1"/>
    <col min="6913" max="6913" width="59.5703125" style="33" customWidth="1"/>
    <col min="6914" max="6914" width="11.7109375" style="33" customWidth="1"/>
    <col min="6915" max="6915" width="13.7109375" style="33" customWidth="1"/>
    <col min="6916" max="6916" width="14.28515625" style="33" customWidth="1"/>
    <col min="6917" max="6917" width="13.7109375" style="33" customWidth="1"/>
    <col min="6918" max="6918" width="8.140625" style="33" customWidth="1"/>
    <col min="6919" max="6919" width="7.140625" style="33" customWidth="1"/>
    <col min="6920" max="6920" width="8" style="33" customWidth="1"/>
    <col min="6921" max="6923" width="7.7109375" style="33" customWidth="1"/>
    <col min="6924" max="6924" width="9.140625" style="33" customWidth="1"/>
    <col min="6925" max="7167" width="9.140625" style="33"/>
    <col min="7168" max="7168" width="5.7109375" style="33" customWidth="1"/>
    <col min="7169" max="7169" width="59.5703125" style="33" customWidth="1"/>
    <col min="7170" max="7170" width="11.7109375" style="33" customWidth="1"/>
    <col min="7171" max="7171" width="13.7109375" style="33" customWidth="1"/>
    <col min="7172" max="7172" width="14.28515625" style="33" customWidth="1"/>
    <col min="7173" max="7173" width="13.7109375" style="33" customWidth="1"/>
    <col min="7174" max="7174" width="8.140625" style="33" customWidth="1"/>
    <col min="7175" max="7175" width="7.140625" style="33" customWidth="1"/>
    <col min="7176" max="7176" width="8" style="33" customWidth="1"/>
    <col min="7177" max="7179" width="7.7109375" style="33" customWidth="1"/>
    <col min="7180" max="7180" width="9.140625" style="33" customWidth="1"/>
    <col min="7181" max="7423" width="9.140625" style="33"/>
    <col min="7424" max="7424" width="5.7109375" style="33" customWidth="1"/>
    <col min="7425" max="7425" width="59.5703125" style="33" customWidth="1"/>
    <col min="7426" max="7426" width="11.7109375" style="33" customWidth="1"/>
    <col min="7427" max="7427" width="13.7109375" style="33" customWidth="1"/>
    <col min="7428" max="7428" width="14.28515625" style="33" customWidth="1"/>
    <col min="7429" max="7429" width="13.7109375" style="33" customWidth="1"/>
    <col min="7430" max="7430" width="8.140625" style="33" customWidth="1"/>
    <col min="7431" max="7431" width="7.140625" style="33" customWidth="1"/>
    <col min="7432" max="7432" width="8" style="33" customWidth="1"/>
    <col min="7433" max="7435" width="7.7109375" style="33" customWidth="1"/>
    <col min="7436" max="7436" width="9.140625" style="33" customWidth="1"/>
    <col min="7437" max="7679" width="9.140625" style="33"/>
    <col min="7680" max="7680" width="5.7109375" style="33" customWidth="1"/>
    <col min="7681" max="7681" width="59.5703125" style="33" customWidth="1"/>
    <col min="7682" max="7682" width="11.7109375" style="33" customWidth="1"/>
    <col min="7683" max="7683" width="13.7109375" style="33" customWidth="1"/>
    <col min="7684" max="7684" width="14.28515625" style="33" customWidth="1"/>
    <col min="7685" max="7685" width="13.7109375" style="33" customWidth="1"/>
    <col min="7686" max="7686" width="8.140625" style="33" customWidth="1"/>
    <col min="7687" max="7687" width="7.140625" style="33" customWidth="1"/>
    <col min="7688" max="7688" width="8" style="33" customWidth="1"/>
    <col min="7689" max="7691" width="7.7109375" style="33" customWidth="1"/>
    <col min="7692" max="7692" width="9.140625" style="33" customWidth="1"/>
    <col min="7693" max="7935" width="9.140625" style="33"/>
    <col min="7936" max="7936" width="5.7109375" style="33" customWidth="1"/>
    <col min="7937" max="7937" width="59.5703125" style="33" customWidth="1"/>
    <col min="7938" max="7938" width="11.7109375" style="33" customWidth="1"/>
    <col min="7939" max="7939" width="13.7109375" style="33" customWidth="1"/>
    <col min="7940" max="7940" width="14.28515625" style="33" customWidth="1"/>
    <col min="7941" max="7941" width="13.7109375" style="33" customWidth="1"/>
    <col min="7942" max="7942" width="8.140625" style="33" customWidth="1"/>
    <col min="7943" max="7943" width="7.140625" style="33" customWidth="1"/>
    <col min="7944" max="7944" width="8" style="33" customWidth="1"/>
    <col min="7945" max="7947" width="7.7109375" style="33" customWidth="1"/>
    <col min="7948" max="7948" width="9.140625" style="33" customWidth="1"/>
    <col min="7949" max="8191" width="9.140625" style="33"/>
    <col min="8192" max="8192" width="5.7109375" style="33" customWidth="1"/>
    <col min="8193" max="8193" width="59.5703125" style="33" customWidth="1"/>
    <col min="8194" max="8194" width="11.7109375" style="33" customWidth="1"/>
    <col min="8195" max="8195" width="13.7109375" style="33" customWidth="1"/>
    <col min="8196" max="8196" width="14.28515625" style="33" customWidth="1"/>
    <col min="8197" max="8197" width="13.7109375" style="33" customWidth="1"/>
    <col min="8198" max="8198" width="8.140625" style="33" customWidth="1"/>
    <col min="8199" max="8199" width="7.140625" style="33" customWidth="1"/>
    <col min="8200" max="8200" width="8" style="33" customWidth="1"/>
    <col min="8201" max="8203" width="7.7109375" style="33" customWidth="1"/>
    <col min="8204" max="8204" width="9.140625" style="33" customWidth="1"/>
    <col min="8205" max="8447" width="9.140625" style="33"/>
    <col min="8448" max="8448" width="5.7109375" style="33" customWidth="1"/>
    <col min="8449" max="8449" width="59.5703125" style="33" customWidth="1"/>
    <col min="8450" max="8450" width="11.7109375" style="33" customWidth="1"/>
    <col min="8451" max="8451" width="13.7109375" style="33" customWidth="1"/>
    <col min="8452" max="8452" width="14.28515625" style="33" customWidth="1"/>
    <col min="8453" max="8453" width="13.7109375" style="33" customWidth="1"/>
    <col min="8454" max="8454" width="8.140625" style="33" customWidth="1"/>
    <col min="8455" max="8455" width="7.140625" style="33" customWidth="1"/>
    <col min="8456" max="8456" width="8" style="33" customWidth="1"/>
    <col min="8457" max="8459" width="7.7109375" style="33" customWidth="1"/>
    <col min="8460" max="8460" width="9.140625" style="33" customWidth="1"/>
    <col min="8461" max="8703" width="9.140625" style="33"/>
    <col min="8704" max="8704" width="5.7109375" style="33" customWidth="1"/>
    <col min="8705" max="8705" width="59.5703125" style="33" customWidth="1"/>
    <col min="8706" max="8706" width="11.7109375" style="33" customWidth="1"/>
    <col min="8707" max="8707" width="13.7109375" style="33" customWidth="1"/>
    <col min="8708" max="8708" width="14.28515625" style="33" customWidth="1"/>
    <col min="8709" max="8709" width="13.7109375" style="33" customWidth="1"/>
    <col min="8710" max="8710" width="8.140625" style="33" customWidth="1"/>
    <col min="8711" max="8711" width="7.140625" style="33" customWidth="1"/>
    <col min="8712" max="8712" width="8" style="33" customWidth="1"/>
    <col min="8713" max="8715" width="7.7109375" style="33" customWidth="1"/>
    <col min="8716" max="8716" width="9.140625" style="33" customWidth="1"/>
    <col min="8717" max="8959" width="9.140625" style="33"/>
    <col min="8960" max="8960" width="5.7109375" style="33" customWidth="1"/>
    <col min="8961" max="8961" width="59.5703125" style="33" customWidth="1"/>
    <col min="8962" max="8962" width="11.7109375" style="33" customWidth="1"/>
    <col min="8963" max="8963" width="13.7109375" style="33" customWidth="1"/>
    <col min="8964" max="8964" width="14.28515625" style="33" customWidth="1"/>
    <col min="8965" max="8965" width="13.7109375" style="33" customWidth="1"/>
    <col min="8966" max="8966" width="8.140625" style="33" customWidth="1"/>
    <col min="8967" max="8967" width="7.140625" style="33" customWidth="1"/>
    <col min="8968" max="8968" width="8" style="33" customWidth="1"/>
    <col min="8969" max="8971" width="7.7109375" style="33" customWidth="1"/>
    <col min="8972" max="8972" width="9.140625" style="33" customWidth="1"/>
    <col min="8973" max="9215" width="9.140625" style="33"/>
    <col min="9216" max="9216" width="5.7109375" style="33" customWidth="1"/>
    <col min="9217" max="9217" width="59.5703125" style="33" customWidth="1"/>
    <col min="9218" max="9218" width="11.7109375" style="33" customWidth="1"/>
    <col min="9219" max="9219" width="13.7109375" style="33" customWidth="1"/>
    <col min="9220" max="9220" width="14.28515625" style="33" customWidth="1"/>
    <col min="9221" max="9221" width="13.7109375" style="33" customWidth="1"/>
    <col min="9222" max="9222" width="8.140625" style="33" customWidth="1"/>
    <col min="9223" max="9223" width="7.140625" style="33" customWidth="1"/>
    <col min="9224" max="9224" width="8" style="33" customWidth="1"/>
    <col min="9225" max="9227" width="7.7109375" style="33" customWidth="1"/>
    <col min="9228" max="9228" width="9.140625" style="33" customWidth="1"/>
    <col min="9229" max="9471" width="9.140625" style="33"/>
    <col min="9472" max="9472" width="5.7109375" style="33" customWidth="1"/>
    <col min="9473" max="9473" width="59.5703125" style="33" customWidth="1"/>
    <col min="9474" max="9474" width="11.7109375" style="33" customWidth="1"/>
    <col min="9475" max="9475" width="13.7109375" style="33" customWidth="1"/>
    <col min="9476" max="9476" width="14.28515625" style="33" customWidth="1"/>
    <col min="9477" max="9477" width="13.7109375" style="33" customWidth="1"/>
    <col min="9478" max="9478" width="8.140625" style="33" customWidth="1"/>
    <col min="9479" max="9479" width="7.140625" style="33" customWidth="1"/>
    <col min="9480" max="9480" width="8" style="33" customWidth="1"/>
    <col min="9481" max="9483" width="7.7109375" style="33" customWidth="1"/>
    <col min="9484" max="9484" width="9.140625" style="33" customWidth="1"/>
    <col min="9485" max="9727" width="9.140625" style="33"/>
    <col min="9728" max="9728" width="5.7109375" style="33" customWidth="1"/>
    <col min="9729" max="9729" width="59.5703125" style="33" customWidth="1"/>
    <col min="9730" max="9730" width="11.7109375" style="33" customWidth="1"/>
    <col min="9731" max="9731" width="13.7109375" style="33" customWidth="1"/>
    <col min="9732" max="9732" width="14.28515625" style="33" customWidth="1"/>
    <col min="9733" max="9733" width="13.7109375" style="33" customWidth="1"/>
    <col min="9734" max="9734" width="8.140625" style="33" customWidth="1"/>
    <col min="9735" max="9735" width="7.140625" style="33" customWidth="1"/>
    <col min="9736" max="9736" width="8" style="33" customWidth="1"/>
    <col min="9737" max="9739" width="7.7109375" style="33" customWidth="1"/>
    <col min="9740" max="9740" width="9.140625" style="33" customWidth="1"/>
    <col min="9741" max="9983" width="9.140625" style="33"/>
    <col min="9984" max="9984" width="5.7109375" style="33" customWidth="1"/>
    <col min="9985" max="9985" width="59.5703125" style="33" customWidth="1"/>
    <col min="9986" max="9986" width="11.7109375" style="33" customWidth="1"/>
    <col min="9987" max="9987" width="13.7109375" style="33" customWidth="1"/>
    <col min="9988" max="9988" width="14.28515625" style="33" customWidth="1"/>
    <col min="9989" max="9989" width="13.7109375" style="33" customWidth="1"/>
    <col min="9990" max="9990" width="8.140625" style="33" customWidth="1"/>
    <col min="9991" max="9991" width="7.140625" style="33" customWidth="1"/>
    <col min="9992" max="9992" width="8" style="33" customWidth="1"/>
    <col min="9993" max="9995" width="7.7109375" style="33" customWidth="1"/>
    <col min="9996" max="9996" width="9.140625" style="33" customWidth="1"/>
    <col min="9997" max="10239" width="9.140625" style="33"/>
    <col min="10240" max="10240" width="5.7109375" style="33" customWidth="1"/>
    <col min="10241" max="10241" width="59.5703125" style="33" customWidth="1"/>
    <col min="10242" max="10242" width="11.7109375" style="33" customWidth="1"/>
    <col min="10243" max="10243" width="13.7109375" style="33" customWidth="1"/>
    <col min="10244" max="10244" width="14.28515625" style="33" customWidth="1"/>
    <col min="10245" max="10245" width="13.7109375" style="33" customWidth="1"/>
    <col min="10246" max="10246" width="8.140625" style="33" customWidth="1"/>
    <col min="10247" max="10247" width="7.140625" style="33" customWidth="1"/>
    <col min="10248" max="10248" width="8" style="33" customWidth="1"/>
    <col min="10249" max="10251" width="7.7109375" style="33" customWidth="1"/>
    <col min="10252" max="10252" width="9.140625" style="33" customWidth="1"/>
    <col min="10253" max="10495" width="9.140625" style="33"/>
    <col min="10496" max="10496" width="5.7109375" style="33" customWidth="1"/>
    <col min="10497" max="10497" width="59.5703125" style="33" customWidth="1"/>
    <col min="10498" max="10498" width="11.7109375" style="33" customWidth="1"/>
    <col min="10499" max="10499" width="13.7109375" style="33" customWidth="1"/>
    <col min="10500" max="10500" width="14.28515625" style="33" customWidth="1"/>
    <col min="10501" max="10501" width="13.7109375" style="33" customWidth="1"/>
    <col min="10502" max="10502" width="8.140625" style="33" customWidth="1"/>
    <col min="10503" max="10503" width="7.140625" style="33" customWidth="1"/>
    <col min="10504" max="10504" width="8" style="33" customWidth="1"/>
    <col min="10505" max="10507" width="7.7109375" style="33" customWidth="1"/>
    <col min="10508" max="10508" width="9.140625" style="33" customWidth="1"/>
    <col min="10509" max="10751" width="9.140625" style="33"/>
    <col min="10752" max="10752" width="5.7109375" style="33" customWidth="1"/>
    <col min="10753" max="10753" width="59.5703125" style="33" customWidth="1"/>
    <col min="10754" max="10754" width="11.7109375" style="33" customWidth="1"/>
    <col min="10755" max="10755" width="13.7109375" style="33" customWidth="1"/>
    <col min="10756" max="10756" width="14.28515625" style="33" customWidth="1"/>
    <col min="10757" max="10757" width="13.7109375" style="33" customWidth="1"/>
    <col min="10758" max="10758" width="8.140625" style="33" customWidth="1"/>
    <col min="10759" max="10759" width="7.140625" style="33" customWidth="1"/>
    <col min="10760" max="10760" width="8" style="33" customWidth="1"/>
    <col min="10761" max="10763" width="7.7109375" style="33" customWidth="1"/>
    <col min="10764" max="10764" width="9.140625" style="33" customWidth="1"/>
    <col min="10765" max="11007" width="9.140625" style="33"/>
    <col min="11008" max="11008" width="5.7109375" style="33" customWidth="1"/>
    <col min="11009" max="11009" width="59.5703125" style="33" customWidth="1"/>
    <col min="11010" max="11010" width="11.7109375" style="33" customWidth="1"/>
    <col min="11011" max="11011" width="13.7109375" style="33" customWidth="1"/>
    <col min="11012" max="11012" width="14.28515625" style="33" customWidth="1"/>
    <col min="11013" max="11013" width="13.7109375" style="33" customWidth="1"/>
    <col min="11014" max="11014" width="8.140625" style="33" customWidth="1"/>
    <col min="11015" max="11015" width="7.140625" style="33" customWidth="1"/>
    <col min="11016" max="11016" width="8" style="33" customWidth="1"/>
    <col min="11017" max="11019" width="7.7109375" style="33" customWidth="1"/>
    <col min="11020" max="11020" width="9.140625" style="33" customWidth="1"/>
    <col min="11021" max="11263" width="9.140625" style="33"/>
    <col min="11264" max="11264" width="5.7109375" style="33" customWidth="1"/>
    <col min="11265" max="11265" width="59.5703125" style="33" customWidth="1"/>
    <col min="11266" max="11266" width="11.7109375" style="33" customWidth="1"/>
    <col min="11267" max="11267" width="13.7109375" style="33" customWidth="1"/>
    <col min="11268" max="11268" width="14.28515625" style="33" customWidth="1"/>
    <col min="11269" max="11269" width="13.7109375" style="33" customWidth="1"/>
    <col min="11270" max="11270" width="8.140625" style="33" customWidth="1"/>
    <col min="11271" max="11271" width="7.140625" style="33" customWidth="1"/>
    <col min="11272" max="11272" width="8" style="33" customWidth="1"/>
    <col min="11273" max="11275" width="7.7109375" style="33" customWidth="1"/>
    <col min="11276" max="11276" width="9.140625" style="33" customWidth="1"/>
    <col min="11277" max="11519" width="9.140625" style="33"/>
    <col min="11520" max="11520" width="5.7109375" style="33" customWidth="1"/>
    <col min="11521" max="11521" width="59.5703125" style="33" customWidth="1"/>
    <col min="11522" max="11522" width="11.7109375" style="33" customWidth="1"/>
    <col min="11523" max="11523" width="13.7109375" style="33" customWidth="1"/>
    <col min="11524" max="11524" width="14.28515625" style="33" customWidth="1"/>
    <col min="11525" max="11525" width="13.7109375" style="33" customWidth="1"/>
    <col min="11526" max="11526" width="8.140625" style="33" customWidth="1"/>
    <col min="11527" max="11527" width="7.140625" style="33" customWidth="1"/>
    <col min="11528" max="11528" width="8" style="33" customWidth="1"/>
    <col min="11529" max="11531" width="7.7109375" style="33" customWidth="1"/>
    <col min="11532" max="11532" width="9.140625" style="33" customWidth="1"/>
    <col min="11533" max="11775" width="9.140625" style="33"/>
    <col min="11776" max="11776" width="5.7109375" style="33" customWidth="1"/>
    <col min="11777" max="11777" width="59.5703125" style="33" customWidth="1"/>
    <col min="11778" max="11778" width="11.7109375" style="33" customWidth="1"/>
    <col min="11779" max="11779" width="13.7109375" style="33" customWidth="1"/>
    <col min="11780" max="11780" width="14.28515625" style="33" customWidth="1"/>
    <col min="11781" max="11781" width="13.7109375" style="33" customWidth="1"/>
    <col min="11782" max="11782" width="8.140625" style="33" customWidth="1"/>
    <col min="11783" max="11783" width="7.140625" style="33" customWidth="1"/>
    <col min="11784" max="11784" width="8" style="33" customWidth="1"/>
    <col min="11785" max="11787" width="7.7109375" style="33" customWidth="1"/>
    <col min="11788" max="11788" width="9.140625" style="33" customWidth="1"/>
    <col min="11789" max="12031" width="9.140625" style="33"/>
    <col min="12032" max="12032" width="5.7109375" style="33" customWidth="1"/>
    <col min="12033" max="12033" width="59.5703125" style="33" customWidth="1"/>
    <col min="12034" max="12034" width="11.7109375" style="33" customWidth="1"/>
    <col min="12035" max="12035" width="13.7109375" style="33" customWidth="1"/>
    <col min="12036" max="12036" width="14.28515625" style="33" customWidth="1"/>
    <col min="12037" max="12037" width="13.7109375" style="33" customWidth="1"/>
    <col min="12038" max="12038" width="8.140625" style="33" customWidth="1"/>
    <col min="12039" max="12039" width="7.140625" style="33" customWidth="1"/>
    <col min="12040" max="12040" width="8" style="33" customWidth="1"/>
    <col min="12041" max="12043" width="7.7109375" style="33" customWidth="1"/>
    <col min="12044" max="12044" width="9.140625" style="33" customWidth="1"/>
    <col min="12045" max="12287" width="9.140625" style="33"/>
    <col min="12288" max="12288" width="5.7109375" style="33" customWidth="1"/>
    <col min="12289" max="12289" width="59.5703125" style="33" customWidth="1"/>
    <col min="12290" max="12290" width="11.7109375" style="33" customWidth="1"/>
    <col min="12291" max="12291" width="13.7109375" style="33" customWidth="1"/>
    <col min="12292" max="12292" width="14.28515625" style="33" customWidth="1"/>
    <col min="12293" max="12293" width="13.7109375" style="33" customWidth="1"/>
    <col min="12294" max="12294" width="8.140625" style="33" customWidth="1"/>
    <col min="12295" max="12295" width="7.140625" style="33" customWidth="1"/>
    <col min="12296" max="12296" width="8" style="33" customWidth="1"/>
    <col min="12297" max="12299" width="7.7109375" style="33" customWidth="1"/>
    <col min="12300" max="12300" width="9.140625" style="33" customWidth="1"/>
    <col min="12301" max="12543" width="9.140625" style="33"/>
    <col min="12544" max="12544" width="5.7109375" style="33" customWidth="1"/>
    <col min="12545" max="12545" width="59.5703125" style="33" customWidth="1"/>
    <col min="12546" max="12546" width="11.7109375" style="33" customWidth="1"/>
    <col min="12547" max="12547" width="13.7109375" style="33" customWidth="1"/>
    <col min="12548" max="12548" width="14.28515625" style="33" customWidth="1"/>
    <col min="12549" max="12549" width="13.7109375" style="33" customWidth="1"/>
    <col min="12550" max="12550" width="8.140625" style="33" customWidth="1"/>
    <col min="12551" max="12551" width="7.140625" style="33" customWidth="1"/>
    <col min="12552" max="12552" width="8" style="33" customWidth="1"/>
    <col min="12553" max="12555" width="7.7109375" style="33" customWidth="1"/>
    <col min="12556" max="12556" width="9.140625" style="33" customWidth="1"/>
    <col min="12557" max="12799" width="9.140625" style="33"/>
    <col min="12800" max="12800" width="5.7109375" style="33" customWidth="1"/>
    <col min="12801" max="12801" width="59.5703125" style="33" customWidth="1"/>
    <col min="12802" max="12802" width="11.7109375" style="33" customWidth="1"/>
    <col min="12803" max="12803" width="13.7109375" style="33" customWidth="1"/>
    <col min="12804" max="12804" width="14.28515625" style="33" customWidth="1"/>
    <col min="12805" max="12805" width="13.7109375" style="33" customWidth="1"/>
    <col min="12806" max="12806" width="8.140625" style="33" customWidth="1"/>
    <col min="12807" max="12807" width="7.140625" style="33" customWidth="1"/>
    <col min="12808" max="12808" width="8" style="33" customWidth="1"/>
    <col min="12809" max="12811" width="7.7109375" style="33" customWidth="1"/>
    <col min="12812" max="12812" width="9.140625" style="33" customWidth="1"/>
    <col min="12813" max="13055" width="9.140625" style="33"/>
    <col min="13056" max="13056" width="5.7109375" style="33" customWidth="1"/>
    <col min="13057" max="13057" width="59.5703125" style="33" customWidth="1"/>
    <col min="13058" max="13058" width="11.7109375" style="33" customWidth="1"/>
    <col min="13059" max="13059" width="13.7109375" style="33" customWidth="1"/>
    <col min="13060" max="13060" width="14.28515625" style="33" customWidth="1"/>
    <col min="13061" max="13061" width="13.7109375" style="33" customWidth="1"/>
    <col min="13062" max="13062" width="8.140625" style="33" customWidth="1"/>
    <col min="13063" max="13063" width="7.140625" style="33" customWidth="1"/>
    <col min="13064" max="13064" width="8" style="33" customWidth="1"/>
    <col min="13065" max="13067" width="7.7109375" style="33" customWidth="1"/>
    <col min="13068" max="13068" width="9.140625" style="33" customWidth="1"/>
    <col min="13069" max="13311" width="9.140625" style="33"/>
    <col min="13312" max="13312" width="5.7109375" style="33" customWidth="1"/>
    <col min="13313" max="13313" width="59.5703125" style="33" customWidth="1"/>
    <col min="13314" max="13314" width="11.7109375" style="33" customWidth="1"/>
    <col min="13315" max="13315" width="13.7109375" style="33" customWidth="1"/>
    <col min="13316" max="13316" width="14.28515625" style="33" customWidth="1"/>
    <col min="13317" max="13317" width="13.7109375" style="33" customWidth="1"/>
    <col min="13318" max="13318" width="8.140625" style="33" customWidth="1"/>
    <col min="13319" max="13319" width="7.140625" style="33" customWidth="1"/>
    <col min="13320" max="13320" width="8" style="33" customWidth="1"/>
    <col min="13321" max="13323" width="7.7109375" style="33" customWidth="1"/>
    <col min="13324" max="13324" width="9.140625" style="33" customWidth="1"/>
    <col min="13325" max="13567" width="9.140625" style="33"/>
    <col min="13568" max="13568" width="5.7109375" style="33" customWidth="1"/>
    <col min="13569" max="13569" width="59.5703125" style="33" customWidth="1"/>
    <col min="13570" max="13570" width="11.7109375" style="33" customWidth="1"/>
    <col min="13571" max="13571" width="13.7109375" style="33" customWidth="1"/>
    <col min="13572" max="13572" width="14.28515625" style="33" customWidth="1"/>
    <col min="13573" max="13573" width="13.7109375" style="33" customWidth="1"/>
    <col min="13574" max="13574" width="8.140625" style="33" customWidth="1"/>
    <col min="13575" max="13575" width="7.140625" style="33" customWidth="1"/>
    <col min="13576" max="13576" width="8" style="33" customWidth="1"/>
    <col min="13577" max="13579" width="7.7109375" style="33" customWidth="1"/>
    <col min="13580" max="13580" width="9.140625" style="33" customWidth="1"/>
    <col min="13581" max="13823" width="9.140625" style="33"/>
    <col min="13824" max="13824" width="5.7109375" style="33" customWidth="1"/>
    <col min="13825" max="13825" width="59.5703125" style="33" customWidth="1"/>
    <col min="13826" max="13826" width="11.7109375" style="33" customWidth="1"/>
    <col min="13827" max="13827" width="13.7109375" style="33" customWidth="1"/>
    <col min="13828" max="13828" width="14.28515625" style="33" customWidth="1"/>
    <col min="13829" max="13829" width="13.7109375" style="33" customWidth="1"/>
    <col min="13830" max="13830" width="8.140625" style="33" customWidth="1"/>
    <col min="13831" max="13831" width="7.140625" style="33" customWidth="1"/>
    <col min="13832" max="13832" width="8" style="33" customWidth="1"/>
    <col min="13833" max="13835" width="7.7109375" style="33" customWidth="1"/>
    <col min="13836" max="13836" width="9.140625" style="33" customWidth="1"/>
    <col min="13837" max="14079" width="9.140625" style="33"/>
    <col min="14080" max="14080" width="5.7109375" style="33" customWidth="1"/>
    <col min="14081" max="14081" width="59.5703125" style="33" customWidth="1"/>
    <col min="14082" max="14082" width="11.7109375" style="33" customWidth="1"/>
    <col min="14083" max="14083" width="13.7109375" style="33" customWidth="1"/>
    <col min="14084" max="14084" width="14.28515625" style="33" customWidth="1"/>
    <col min="14085" max="14085" width="13.7109375" style="33" customWidth="1"/>
    <col min="14086" max="14086" width="8.140625" style="33" customWidth="1"/>
    <col min="14087" max="14087" width="7.140625" style="33" customWidth="1"/>
    <col min="14088" max="14088" width="8" style="33" customWidth="1"/>
    <col min="14089" max="14091" width="7.7109375" style="33" customWidth="1"/>
    <col min="14092" max="14092" width="9.140625" style="33" customWidth="1"/>
    <col min="14093" max="14335" width="9.140625" style="33"/>
    <col min="14336" max="14336" width="5.7109375" style="33" customWidth="1"/>
    <col min="14337" max="14337" width="59.5703125" style="33" customWidth="1"/>
    <col min="14338" max="14338" width="11.7109375" style="33" customWidth="1"/>
    <col min="14339" max="14339" width="13.7109375" style="33" customWidth="1"/>
    <col min="14340" max="14340" width="14.28515625" style="33" customWidth="1"/>
    <col min="14341" max="14341" width="13.7109375" style="33" customWidth="1"/>
    <col min="14342" max="14342" width="8.140625" style="33" customWidth="1"/>
    <col min="14343" max="14343" width="7.140625" style="33" customWidth="1"/>
    <col min="14344" max="14344" width="8" style="33" customWidth="1"/>
    <col min="14345" max="14347" width="7.7109375" style="33" customWidth="1"/>
    <col min="14348" max="14348" width="9.140625" style="33" customWidth="1"/>
    <col min="14349" max="14591" width="9.140625" style="33"/>
    <col min="14592" max="14592" width="5.7109375" style="33" customWidth="1"/>
    <col min="14593" max="14593" width="59.5703125" style="33" customWidth="1"/>
    <col min="14594" max="14594" width="11.7109375" style="33" customWidth="1"/>
    <col min="14595" max="14595" width="13.7109375" style="33" customWidth="1"/>
    <col min="14596" max="14596" width="14.28515625" style="33" customWidth="1"/>
    <col min="14597" max="14597" width="13.7109375" style="33" customWidth="1"/>
    <col min="14598" max="14598" width="8.140625" style="33" customWidth="1"/>
    <col min="14599" max="14599" width="7.140625" style="33" customWidth="1"/>
    <col min="14600" max="14600" width="8" style="33" customWidth="1"/>
    <col min="14601" max="14603" width="7.7109375" style="33" customWidth="1"/>
    <col min="14604" max="14604" width="9.140625" style="33" customWidth="1"/>
    <col min="14605" max="14847" width="9.140625" style="33"/>
    <col min="14848" max="14848" width="5.7109375" style="33" customWidth="1"/>
    <col min="14849" max="14849" width="59.5703125" style="33" customWidth="1"/>
    <col min="14850" max="14850" width="11.7109375" style="33" customWidth="1"/>
    <col min="14851" max="14851" width="13.7109375" style="33" customWidth="1"/>
    <col min="14852" max="14852" width="14.28515625" style="33" customWidth="1"/>
    <col min="14853" max="14853" width="13.7109375" style="33" customWidth="1"/>
    <col min="14854" max="14854" width="8.140625" style="33" customWidth="1"/>
    <col min="14855" max="14855" width="7.140625" style="33" customWidth="1"/>
    <col min="14856" max="14856" width="8" style="33" customWidth="1"/>
    <col min="14857" max="14859" width="7.7109375" style="33" customWidth="1"/>
    <col min="14860" max="14860" width="9.140625" style="33" customWidth="1"/>
    <col min="14861" max="15103" width="9.140625" style="33"/>
    <col min="15104" max="15104" width="5.7109375" style="33" customWidth="1"/>
    <col min="15105" max="15105" width="59.5703125" style="33" customWidth="1"/>
    <col min="15106" max="15106" width="11.7109375" style="33" customWidth="1"/>
    <col min="15107" max="15107" width="13.7109375" style="33" customWidth="1"/>
    <col min="15108" max="15108" width="14.28515625" style="33" customWidth="1"/>
    <col min="15109" max="15109" width="13.7109375" style="33" customWidth="1"/>
    <col min="15110" max="15110" width="8.140625" style="33" customWidth="1"/>
    <col min="15111" max="15111" width="7.140625" style="33" customWidth="1"/>
    <col min="15112" max="15112" width="8" style="33" customWidth="1"/>
    <col min="15113" max="15115" width="7.7109375" style="33" customWidth="1"/>
    <col min="15116" max="15116" width="9.140625" style="33" customWidth="1"/>
    <col min="15117" max="15359" width="9.140625" style="33"/>
    <col min="15360" max="15360" width="5.7109375" style="33" customWidth="1"/>
    <col min="15361" max="15361" width="59.5703125" style="33" customWidth="1"/>
    <col min="15362" max="15362" width="11.7109375" style="33" customWidth="1"/>
    <col min="15363" max="15363" width="13.7109375" style="33" customWidth="1"/>
    <col min="15364" max="15364" width="14.28515625" style="33" customWidth="1"/>
    <col min="15365" max="15365" width="13.7109375" style="33" customWidth="1"/>
    <col min="15366" max="15366" width="8.140625" style="33" customWidth="1"/>
    <col min="15367" max="15367" width="7.140625" style="33" customWidth="1"/>
    <col min="15368" max="15368" width="8" style="33" customWidth="1"/>
    <col min="15369" max="15371" width="7.7109375" style="33" customWidth="1"/>
    <col min="15372" max="15372" width="9.140625" style="33" customWidth="1"/>
    <col min="15373" max="15615" width="9.140625" style="33"/>
    <col min="15616" max="15616" width="5.7109375" style="33" customWidth="1"/>
    <col min="15617" max="15617" width="59.5703125" style="33" customWidth="1"/>
    <col min="15618" max="15618" width="11.7109375" style="33" customWidth="1"/>
    <col min="15619" max="15619" width="13.7109375" style="33" customWidth="1"/>
    <col min="15620" max="15620" width="14.28515625" style="33" customWidth="1"/>
    <col min="15621" max="15621" width="13.7109375" style="33" customWidth="1"/>
    <col min="15622" max="15622" width="8.140625" style="33" customWidth="1"/>
    <col min="15623" max="15623" width="7.140625" style="33" customWidth="1"/>
    <col min="15624" max="15624" width="8" style="33" customWidth="1"/>
    <col min="15625" max="15627" width="7.7109375" style="33" customWidth="1"/>
    <col min="15628" max="15628" width="9.140625" style="33" customWidth="1"/>
    <col min="15629" max="15871" width="9.140625" style="33"/>
    <col min="15872" max="15872" width="5.7109375" style="33" customWidth="1"/>
    <col min="15873" max="15873" width="59.5703125" style="33" customWidth="1"/>
    <col min="15874" max="15874" width="11.7109375" style="33" customWidth="1"/>
    <col min="15875" max="15875" width="13.7109375" style="33" customWidth="1"/>
    <col min="15876" max="15876" width="14.28515625" style="33" customWidth="1"/>
    <col min="15877" max="15877" width="13.7109375" style="33" customWidth="1"/>
    <col min="15878" max="15878" width="8.140625" style="33" customWidth="1"/>
    <col min="15879" max="15879" width="7.140625" style="33" customWidth="1"/>
    <col min="15880" max="15880" width="8" style="33" customWidth="1"/>
    <col min="15881" max="15883" width="7.7109375" style="33" customWidth="1"/>
    <col min="15884" max="15884" width="9.140625" style="33" customWidth="1"/>
    <col min="15885" max="16127" width="9.140625" style="33"/>
    <col min="16128" max="16128" width="5.7109375" style="33" customWidth="1"/>
    <col min="16129" max="16129" width="59.5703125" style="33" customWidth="1"/>
    <col min="16130" max="16130" width="11.7109375" style="33" customWidth="1"/>
    <col min="16131" max="16131" width="13.7109375" style="33" customWidth="1"/>
    <col min="16132" max="16132" width="14.28515625" style="33" customWidth="1"/>
    <col min="16133" max="16133" width="13.7109375" style="33" customWidth="1"/>
    <col min="16134" max="16134" width="8.140625" style="33" customWidth="1"/>
    <col min="16135" max="16135" width="7.140625" style="33" customWidth="1"/>
    <col min="16136" max="16136" width="8" style="33" customWidth="1"/>
    <col min="16137" max="16139" width="7.7109375" style="33" customWidth="1"/>
    <col min="16140" max="16140" width="9.140625" style="33" customWidth="1"/>
    <col min="16141" max="16384" width="9.140625" style="33"/>
  </cols>
  <sheetData>
    <row r="2" spans="1:8" s="4" customFormat="1" ht="16.5" x14ac:dyDescent="0.25">
      <c r="A2" s="6" t="s">
        <v>0</v>
      </c>
      <c r="B2" s="6"/>
      <c r="C2" s="6"/>
      <c r="D2" s="6"/>
      <c r="E2" s="6"/>
      <c r="F2" s="6"/>
      <c r="G2" s="6"/>
      <c r="H2" s="5"/>
    </row>
    <row r="3" spans="1:8" s="4" customFormat="1" x14ac:dyDescent="0.25">
      <c r="A3" s="7" t="s">
        <v>1</v>
      </c>
      <c r="B3" s="7"/>
      <c r="C3" s="7"/>
      <c r="D3" s="7"/>
      <c r="E3" s="7"/>
      <c r="F3" s="7"/>
      <c r="G3" s="7"/>
      <c r="H3" s="5"/>
    </row>
    <row r="4" spans="1:8" s="4" customFormat="1" ht="17.25" customHeight="1" thickBot="1" x14ac:dyDescent="0.3">
      <c r="A4" s="2"/>
      <c r="B4" s="3"/>
      <c r="C4" s="5"/>
      <c r="D4" s="5"/>
      <c r="E4" s="5"/>
      <c r="F4" s="5"/>
      <c r="G4" s="5"/>
      <c r="H4" s="5"/>
    </row>
    <row r="5" spans="1:8" s="4" customFormat="1" ht="21.75" customHeight="1" x14ac:dyDescent="0.25">
      <c r="A5" s="8" t="s">
        <v>2</v>
      </c>
      <c r="B5" s="9" t="s">
        <v>3</v>
      </c>
      <c r="C5" s="10" t="s">
        <v>4</v>
      </c>
      <c r="D5" s="11" t="s">
        <v>5</v>
      </c>
      <c r="E5" s="11" t="s">
        <v>6</v>
      </c>
      <c r="F5" s="12" t="s">
        <v>7</v>
      </c>
      <c r="G5" s="13" t="s">
        <v>8</v>
      </c>
      <c r="H5" s="14"/>
    </row>
    <row r="6" spans="1:8" s="4" customFormat="1" x14ac:dyDescent="0.25">
      <c r="A6" s="15" t="s">
        <v>9</v>
      </c>
      <c r="B6" s="16"/>
      <c r="C6" s="17" t="s">
        <v>10</v>
      </c>
      <c r="D6" s="18"/>
      <c r="E6" s="18"/>
      <c r="F6" s="19"/>
      <c r="G6" s="20"/>
      <c r="H6" s="14"/>
    </row>
    <row r="7" spans="1:8" s="4" customFormat="1" ht="15.75" thickBot="1" x14ac:dyDescent="0.3">
      <c r="A7" s="21"/>
      <c r="B7" s="22"/>
      <c r="C7" s="23" t="s">
        <v>11</v>
      </c>
      <c r="D7" s="24"/>
      <c r="E7" s="24"/>
      <c r="F7" s="25"/>
      <c r="G7" s="26"/>
      <c r="H7" s="14" t="s">
        <v>12</v>
      </c>
    </row>
    <row r="8" spans="1:8" s="4" customFormat="1" ht="15.75" thickBot="1" x14ac:dyDescent="0.3">
      <c r="A8" s="27">
        <v>1</v>
      </c>
      <c r="B8" s="28">
        <v>2</v>
      </c>
      <c r="C8" s="29">
        <v>3</v>
      </c>
      <c r="D8" s="29">
        <v>4</v>
      </c>
      <c r="E8" s="29">
        <v>5</v>
      </c>
      <c r="F8" s="29">
        <v>6</v>
      </c>
      <c r="G8" s="29">
        <v>7</v>
      </c>
    </row>
    <row r="9" spans="1:8" ht="9.9499999999999993" customHeight="1" x14ac:dyDescent="0.25">
      <c r="A9" s="30"/>
      <c r="B9" s="31"/>
      <c r="C9" s="32"/>
      <c r="D9" s="32"/>
      <c r="E9" s="32"/>
      <c r="F9" s="32"/>
      <c r="G9" s="32"/>
      <c r="H9" s="33"/>
    </row>
    <row r="10" spans="1:8" s="36" customFormat="1" ht="15.75" x14ac:dyDescent="0.25">
      <c r="A10" s="34" t="s">
        <v>13</v>
      </c>
      <c r="B10" s="31" t="s">
        <v>14</v>
      </c>
      <c r="C10" s="35"/>
      <c r="D10" s="35"/>
      <c r="E10" s="35"/>
      <c r="F10" s="35"/>
      <c r="G10" s="35"/>
    </row>
    <row r="11" spans="1:8" s="36" customFormat="1" ht="9.9499999999999993" customHeight="1" x14ac:dyDescent="0.25">
      <c r="A11" s="34"/>
      <c r="B11" s="31"/>
      <c r="C11" s="35"/>
      <c r="D11" s="35"/>
      <c r="E11" s="35"/>
      <c r="F11" s="35"/>
      <c r="G11" s="35"/>
    </row>
    <row r="12" spans="1:8" s="36" customFormat="1" ht="13.5" customHeight="1" x14ac:dyDescent="0.25">
      <c r="A12" s="37" t="s">
        <v>15</v>
      </c>
      <c r="B12" s="38" t="s">
        <v>16</v>
      </c>
      <c r="C12" s="35"/>
      <c r="D12" s="35"/>
      <c r="E12" s="35"/>
      <c r="F12" s="35"/>
      <c r="G12" s="35"/>
    </row>
    <row r="13" spans="1:8" s="36" customFormat="1" ht="9.9499999999999993" customHeight="1" x14ac:dyDescent="0.25">
      <c r="A13" s="34"/>
      <c r="B13" s="31"/>
      <c r="C13" s="35"/>
      <c r="D13" s="35"/>
      <c r="E13" s="35"/>
      <c r="F13" s="35"/>
      <c r="G13" s="35"/>
    </row>
    <row r="14" spans="1:8" ht="13.5" customHeight="1" x14ac:dyDescent="0.25">
      <c r="A14" s="39">
        <v>1</v>
      </c>
      <c r="B14" s="40" t="s">
        <v>17</v>
      </c>
      <c r="C14" s="41"/>
      <c r="D14" s="41"/>
      <c r="E14" s="41"/>
      <c r="F14" s="41"/>
      <c r="G14" s="41"/>
      <c r="H14" s="33"/>
    </row>
    <row r="15" spans="1:8" ht="9.9499999999999993" customHeight="1" x14ac:dyDescent="0.25">
      <c r="A15" s="39"/>
      <c r="B15" s="40"/>
      <c r="C15" s="41"/>
      <c r="D15" s="41"/>
      <c r="E15" s="41"/>
      <c r="F15" s="41"/>
      <c r="G15" s="41"/>
      <c r="H15" s="33"/>
    </row>
    <row r="16" spans="1:8" ht="12.75" customHeight="1" x14ac:dyDescent="0.25">
      <c r="A16" s="42"/>
      <c r="B16" s="43" t="s">
        <v>18</v>
      </c>
      <c r="C16" s="1">
        <v>218940</v>
      </c>
      <c r="D16" s="1">
        <v>91203.05</v>
      </c>
      <c r="E16" s="1">
        <f>C16-D16</f>
        <v>127736.95</v>
      </c>
      <c r="F16" s="1">
        <f>127737-1314</f>
        <v>126423</v>
      </c>
      <c r="G16" s="1">
        <v>38100</v>
      </c>
      <c r="H16" s="33"/>
    </row>
    <row r="17" spans="1:8" x14ac:dyDescent="0.25">
      <c r="A17" s="42"/>
      <c r="B17" s="43" t="s">
        <v>19</v>
      </c>
      <c r="C17" s="1">
        <v>177917</v>
      </c>
      <c r="D17" s="1">
        <v>177794.10500000001</v>
      </c>
      <c r="E17" s="1">
        <f t="shared" ref="E17:E46" si="0">C17-D17</f>
        <v>122.89499999998952</v>
      </c>
      <c r="F17" s="1"/>
      <c r="G17" s="1"/>
      <c r="H17" s="33"/>
    </row>
    <row r="18" spans="1:8" x14ac:dyDescent="0.25">
      <c r="A18" s="42"/>
      <c r="B18" s="43" t="s">
        <v>20</v>
      </c>
      <c r="C18" s="1">
        <v>6102</v>
      </c>
      <c r="D18" s="1">
        <v>0</v>
      </c>
      <c r="E18" s="1">
        <f t="shared" si="0"/>
        <v>6102</v>
      </c>
      <c r="F18" s="1">
        <f>4805+1297</f>
        <v>6102</v>
      </c>
      <c r="G18" s="1"/>
      <c r="H18" s="33"/>
    </row>
    <row r="19" spans="1:8" x14ac:dyDescent="0.25">
      <c r="A19" s="42"/>
      <c r="B19" s="46" t="s">
        <v>21</v>
      </c>
      <c r="C19" s="1">
        <v>25559</v>
      </c>
      <c r="D19" s="1">
        <v>12699.759</v>
      </c>
      <c r="E19" s="1">
        <f t="shared" si="0"/>
        <v>12859.241</v>
      </c>
      <c r="F19" s="1">
        <f>10125+2734</f>
        <v>12859</v>
      </c>
      <c r="G19" s="1"/>
      <c r="H19" s="33"/>
    </row>
    <row r="20" spans="1:8" x14ac:dyDescent="0.25">
      <c r="A20" s="42"/>
      <c r="B20" s="46" t="s">
        <v>22</v>
      </c>
      <c r="C20" s="1">
        <v>40716</v>
      </c>
      <c r="D20" s="1">
        <v>21056.219000000001</v>
      </c>
      <c r="E20" s="1">
        <f t="shared" si="0"/>
        <v>19659.780999999999</v>
      </c>
      <c r="F20" s="1">
        <f>15481+4179</f>
        <v>19660</v>
      </c>
      <c r="G20" s="1"/>
      <c r="H20" s="33"/>
    </row>
    <row r="21" spans="1:8" x14ac:dyDescent="0.25">
      <c r="A21" s="42"/>
      <c r="B21" s="43" t="s">
        <v>23</v>
      </c>
      <c r="C21" s="1">
        <v>814207</v>
      </c>
      <c r="D21" s="1">
        <v>809393.85</v>
      </c>
      <c r="E21" s="1">
        <f t="shared" si="0"/>
        <v>4813.1500000000233</v>
      </c>
      <c r="F21" s="1">
        <f>3787+1026</f>
        <v>4813</v>
      </c>
      <c r="G21" s="1">
        <f>161+63500</f>
        <v>63661</v>
      </c>
      <c r="H21" s="33"/>
    </row>
    <row r="22" spans="1:8" x14ac:dyDescent="0.25">
      <c r="A22" s="42"/>
      <c r="B22" s="46" t="s">
        <v>24</v>
      </c>
      <c r="C22" s="1">
        <v>25559</v>
      </c>
      <c r="D22" s="1">
        <v>25389.306</v>
      </c>
      <c r="E22" s="1">
        <f t="shared" si="0"/>
        <v>169.69399999999951</v>
      </c>
      <c r="F22" s="1">
        <v>0</v>
      </c>
      <c r="G22" s="1"/>
      <c r="H22" s="33"/>
    </row>
    <row r="23" spans="1:8" x14ac:dyDescent="0.25">
      <c r="A23" s="42"/>
      <c r="B23" s="46" t="s">
        <v>25</v>
      </c>
      <c r="C23" s="1">
        <v>193785</v>
      </c>
      <c r="D23" s="1">
        <v>191889.073</v>
      </c>
      <c r="E23" s="1">
        <f t="shared" si="0"/>
        <v>1895.926999999996</v>
      </c>
      <c r="F23" s="1">
        <v>1896</v>
      </c>
      <c r="G23" s="1"/>
      <c r="H23" s="33"/>
    </row>
    <row r="24" spans="1:8" x14ac:dyDescent="0.25">
      <c r="A24" s="42"/>
      <c r="B24" s="46" t="s">
        <v>26</v>
      </c>
      <c r="C24" s="1">
        <v>12700</v>
      </c>
      <c r="D24" s="1">
        <v>0</v>
      </c>
      <c r="E24" s="1">
        <f t="shared" si="0"/>
        <v>12700</v>
      </c>
      <c r="F24" s="1">
        <v>12700</v>
      </c>
      <c r="G24" s="1"/>
      <c r="H24" s="33"/>
    </row>
    <row r="25" spans="1:8" x14ac:dyDescent="0.25">
      <c r="A25" s="42"/>
      <c r="B25" s="47" t="s">
        <v>27</v>
      </c>
      <c r="C25" s="1">
        <v>37886</v>
      </c>
      <c r="D25" s="1">
        <v>37701.512000000002</v>
      </c>
      <c r="E25" s="1">
        <f t="shared" si="0"/>
        <v>184.48799999999756</v>
      </c>
      <c r="F25" s="1"/>
      <c r="G25" s="1"/>
      <c r="H25" s="33"/>
    </row>
    <row r="26" spans="1:8" x14ac:dyDescent="0.25">
      <c r="A26" s="42"/>
      <c r="B26" s="48" t="s">
        <v>28</v>
      </c>
      <c r="C26" s="1">
        <v>2540</v>
      </c>
      <c r="D26" s="1">
        <v>0</v>
      </c>
      <c r="E26" s="1">
        <f t="shared" si="0"/>
        <v>2540</v>
      </c>
      <c r="F26" s="1">
        <v>2540</v>
      </c>
      <c r="G26" s="1"/>
      <c r="H26" s="33"/>
    </row>
    <row r="27" spans="1:8" ht="13.5" customHeight="1" x14ac:dyDescent="0.25">
      <c r="A27" s="42"/>
      <c r="B27" s="48" t="s">
        <v>29</v>
      </c>
      <c r="C27" s="1">
        <v>6564</v>
      </c>
      <c r="D27" s="1">
        <v>6562.5219999999999</v>
      </c>
      <c r="E27" s="1">
        <f t="shared" si="0"/>
        <v>1.4780000000000655</v>
      </c>
      <c r="F27" s="1"/>
      <c r="G27" s="1"/>
      <c r="H27" s="33"/>
    </row>
    <row r="28" spans="1:8" x14ac:dyDescent="0.25">
      <c r="A28" s="42"/>
      <c r="B28" s="48" t="s">
        <v>30</v>
      </c>
      <c r="C28" s="1">
        <v>201169</v>
      </c>
      <c r="D28" s="1">
        <v>96451.989000000001</v>
      </c>
      <c r="E28" s="1">
        <f t="shared" si="0"/>
        <v>104717.011</v>
      </c>
      <c r="F28" s="1">
        <f>104717-15549</f>
        <v>89168</v>
      </c>
      <c r="G28" s="1"/>
      <c r="H28" s="33" t="s">
        <v>31</v>
      </c>
    </row>
    <row r="29" spans="1:8" x14ac:dyDescent="0.25">
      <c r="A29" s="42"/>
      <c r="B29" s="48" t="s">
        <v>32</v>
      </c>
      <c r="C29" s="1">
        <v>19926</v>
      </c>
      <c r="D29" s="1">
        <v>19875.5</v>
      </c>
      <c r="E29" s="1">
        <f t="shared" si="0"/>
        <v>50.5</v>
      </c>
      <c r="F29" s="1"/>
      <c r="G29" s="1"/>
      <c r="H29" s="33"/>
    </row>
    <row r="30" spans="1:8" x14ac:dyDescent="0.25">
      <c r="A30" s="49"/>
      <c r="B30" s="50" t="s">
        <v>33</v>
      </c>
      <c r="C30" s="1">
        <v>21305</v>
      </c>
      <c r="D30" s="1">
        <v>21304.25</v>
      </c>
      <c r="E30" s="1">
        <f t="shared" si="0"/>
        <v>0.75</v>
      </c>
      <c r="F30" s="1"/>
      <c r="G30" s="1"/>
      <c r="H30" s="33"/>
    </row>
    <row r="31" spans="1:8" x14ac:dyDescent="0.25">
      <c r="A31" s="49"/>
      <c r="B31" s="46" t="s">
        <v>34</v>
      </c>
      <c r="C31" s="1">
        <v>19729</v>
      </c>
      <c r="D31" s="1">
        <v>19728.18</v>
      </c>
      <c r="E31" s="1">
        <f t="shared" si="0"/>
        <v>0.81999999999970896</v>
      </c>
      <c r="F31" s="1"/>
      <c r="G31" s="1"/>
      <c r="H31" s="33"/>
    </row>
    <row r="32" spans="1:8" x14ac:dyDescent="0.25">
      <c r="A32" s="49"/>
      <c r="B32" s="46" t="s">
        <v>35</v>
      </c>
      <c r="C32" s="1">
        <v>29820</v>
      </c>
      <c r="D32" s="1">
        <v>29712.348000000002</v>
      </c>
      <c r="E32" s="1">
        <f t="shared" si="0"/>
        <v>107.65199999999822</v>
      </c>
      <c r="F32" s="1"/>
      <c r="G32" s="1"/>
      <c r="H32" s="33"/>
    </row>
    <row r="33" spans="1:8" x14ac:dyDescent="0.25">
      <c r="A33" s="42"/>
      <c r="B33" s="46" t="s">
        <v>36</v>
      </c>
      <c r="C33" s="1">
        <v>21057</v>
      </c>
      <c r="D33" s="1">
        <v>21055.435000000001</v>
      </c>
      <c r="E33" s="1">
        <f t="shared" si="0"/>
        <v>1.5649999999986903</v>
      </c>
      <c r="F33" s="1"/>
      <c r="G33" s="1"/>
      <c r="H33" s="33"/>
    </row>
    <row r="34" spans="1:8" ht="13.5" customHeight="1" x14ac:dyDescent="0.25">
      <c r="A34" s="42"/>
      <c r="B34" s="43" t="s">
        <v>37</v>
      </c>
      <c r="C34" s="1">
        <v>1245</v>
      </c>
      <c r="D34" s="1">
        <v>1244.5999999999999</v>
      </c>
      <c r="E34" s="1">
        <f t="shared" si="0"/>
        <v>0.40000000000009095</v>
      </c>
      <c r="F34" s="1"/>
      <c r="G34" s="1"/>
      <c r="H34" s="33"/>
    </row>
    <row r="35" spans="1:8" ht="13.5" customHeight="1" x14ac:dyDescent="0.25">
      <c r="A35" s="42"/>
      <c r="B35" s="43" t="s">
        <v>38</v>
      </c>
      <c r="C35" s="1">
        <v>0</v>
      </c>
      <c r="D35" s="1">
        <v>0</v>
      </c>
      <c r="E35" s="1">
        <f t="shared" si="0"/>
        <v>0</v>
      </c>
      <c r="F35" s="1"/>
      <c r="G35" s="1">
        <v>16500</v>
      </c>
      <c r="H35" s="33"/>
    </row>
    <row r="36" spans="1:8" ht="13.5" customHeight="1" x14ac:dyDescent="0.25">
      <c r="A36" s="42"/>
      <c r="B36" s="43" t="s">
        <v>39</v>
      </c>
      <c r="C36" s="1">
        <v>0</v>
      </c>
      <c r="D36" s="1">
        <v>0</v>
      </c>
      <c r="E36" s="1">
        <f t="shared" si="0"/>
        <v>0</v>
      </c>
      <c r="F36" s="1"/>
      <c r="G36" s="1">
        <v>41500</v>
      </c>
      <c r="H36" s="33"/>
    </row>
    <row r="37" spans="1:8" ht="13.5" customHeight="1" x14ac:dyDescent="0.25">
      <c r="A37" s="42"/>
      <c r="B37" s="43" t="s">
        <v>40</v>
      </c>
      <c r="C37" s="1">
        <v>0</v>
      </c>
      <c r="D37" s="1">
        <v>0</v>
      </c>
      <c r="E37" s="1">
        <f t="shared" si="0"/>
        <v>0</v>
      </c>
      <c r="F37" s="1"/>
      <c r="G37" s="1">
        <v>6000</v>
      </c>
      <c r="H37" s="33"/>
    </row>
    <row r="38" spans="1:8" ht="13.5" customHeight="1" x14ac:dyDescent="0.25">
      <c r="A38" s="42"/>
      <c r="B38" s="43" t="s">
        <v>41</v>
      </c>
      <c r="C38" s="1">
        <v>0</v>
      </c>
      <c r="D38" s="1">
        <v>0</v>
      </c>
      <c r="E38" s="1">
        <f t="shared" si="0"/>
        <v>0</v>
      </c>
      <c r="F38" s="1"/>
      <c r="G38" s="1">
        <v>12000</v>
      </c>
      <c r="H38" s="33"/>
    </row>
    <row r="39" spans="1:8" ht="13.5" customHeight="1" x14ac:dyDescent="0.25">
      <c r="A39" s="42"/>
      <c r="B39" s="43" t="s">
        <v>42</v>
      </c>
      <c r="C39" s="1"/>
      <c r="D39" s="1"/>
      <c r="E39" s="1"/>
      <c r="F39" s="1"/>
      <c r="G39" s="1">
        <v>189230</v>
      </c>
      <c r="H39" s="33"/>
    </row>
    <row r="40" spans="1:8" x14ac:dyDescent="0.25">
      <c r="A40" s="42"/>
      <c r="B40" s="51" t="s">
        <v>43</v>
      </c>
      <c r="C40" s="1">
        <v>178943</v>
      </c>
      <c r="D40" s="1">
        <v>177798.49799999999</v>
      </c>
      <c r="E40" s="1">
        <f t="shared" si="0"/>
        <v>1144.5020000000077</v>
      </c>
      <c r="F40" s="1">
        <v>1143</v>
      </c>
      <c r="G40" s="1">
        <v>127000</v>
      </c>
      <c r="H40" s="33"/>
    </row>
    <row r="41" spans="1:8" x14ac:dyDescent="0.25">
      <c r="A41" s="42"/>
      <c r="B41" s="51" t="s">
        <v>44</v>
      </c>
      <c r="C41" s="1">
        <v>76125.686000000002</v>
      </c>
      <c r="D41" s="1">
        <v>75910.438999999998</v>
      </c>
      <c r="E41" s="1">
        <f t="shared" si="0"/>
        <v>215.24700000000303</v>
      </c>
      <c r="F41" s="1"/>
      <c r="G41" s="1"/>
      <c r="H41" s="33"/>
    </row>
    <row r="42" spans="1:8" x14ac:dyDescent="0.25">
      <c r="A42" s="42"/>
      <c r="B42" s="46" t="s">
        <v>45</v>
      </c>
      <c r="C42" s="1">
        <v>139700</v>
      </c>
      <c r="D42" s="1">
        <v>0</v>
      </c>
      <c r="E42" s="1">
        <f t="shared" si="0"/>
        <v>139700</v>
      </c>
      <c r="F42" s="1">
        <v>139700</v>
      </c>
      <c r="G42" s="1"/>
      <c r="H42" s="33"/>
    </row>
    <row r="43" spans="1:8" x14ac:dyDescent="0.25">
      <c r="A43" s="42"/>
      <c r="B43" s="46" t="s">
        <v>46</v>
      </c>
      <c r="C43" s="1">
        <v>1994</v>
      </c>
      <c r="D43" s="1">
        <v>1993.9</v>
      </c>
      <c r="E43" s="1">
        <f t="shared" si="0"/>
        <v>9.9999999999909051E-2</v>
      </c>
      <c r="F43" s="1"/>
      <c r="G43" s="1"/>
      <c r="H43" s="33"/>
    </row>
    <row r="44" spans="1:8" hidden="1" x14ac:dyDescent="0.25">
      <c r="A44" s="42"/>
      <c r="B44" s="43" t="s">
        <v>47</v>
      </c>
      <c r="C44" s="1">
        <v>0</v>
      </c>
      <c r="D44" s="1">
        <v>0</v>
      </c>
      <c r="E44" s="1">
        <f t="shared" si="0"/>
        <v>0</v>
      </c>
      <c r="F44" s="1"/>
      <c r="G44" s="1"/>
      <c r="H44" s="33"/>
    </row>
    <row r="45" spans="1:8" hidden="1" x14ac:dyDescent="0.25">
      <c r="A45" s="42"/>
      <c r="B45" s="46" t="s">
        <v>48</v>
      </c>
      <c r="C45" s="1">
        <v>0</v>
      </c>
      <c r="D45" s="1">
        <v>0</v>
      </c>
      <c r="E45" s="1">
        <f t="shared" si="0"/>
        <v>0</v>
      </c>
      <c r="F45" s="1"/>
      <c r="G45" s="1"/>
      <c r="H45" s="33"/>
    </row>
    <row r="46" spans="1:8" ht="14.25" hidden="1" customHeight="1" x14ac:dyDescent="0.25">
      <c r="A46" s="42"/>
      <c r="B46" s="46"/>
      <c r="C46" s="1"/>
      <c r="D46" s="1"/>
      <c r="E46" s="1">
        <f t="shared" si="0"/>
        <v>0</v>
      </c>
      <c r="F46" s="1"/>
      <c r="G46" s="1"/>
      <c r="H46" s="33"/>
    </row>
    <row r="47" spans="1:8" ht="5.0999999999999996" customHeight="1" x14ac:dyDescent="0.25">
      <c r="A47" s="42"/>
      <c r="B47" s="46"/>
      <c r="C47" s="1"/>
      <c r="D47" s="1"/>
      <c r="E47" s="1"/>
      <c r="F47" s="1"/>
      <c r="G47" s="1"/>
    </row>
    <row r="48" spans="1:8" ht="13.5" customHeight="1" x14ac:dyDescent="0.25">
      <c r="A48" s="42"/>
      <c r="B48" s="40" t="s">
        <v>49</v>
      </c>
      <c r="C48" s="80">
        <f>SUM(C16:C47)</f>
        <v>2273488.6860000002</v>
      </c>
      <c r="D48" s="80">
        <f>SUM(D16:D47)</f>
        <v>1838764.5350000004</v>
      </c>
      <c r="E48" s="80">
        <f t="shared" ref="E48:G48" si="1">SUM(E16:E47)</f>
        <v>434724.15099999995</v>
      </c>
      <c r="F48" s="80">
        <f t="shared" si="1"/>
        <v>417004</v>
      </c>
      <c r="G48" s="80">
        <f t="shared" si="1"/>
        <v>493991</v>
      </c>
      <c r="H48" s="33">
        <f>'[1]4.tábla'!E32-D48</f>
        <v>0</v>
      </c>
    </row>
    <row r="49" spans="1:8" ht="9.9499999999999993" customHeight="1" x14ac:dyDescent="0.25">
      <c r="A49" s="42"/>
      <c r="B49" s="40"/>
      <c r="C49" s="1"/>
      <c r="D49" s="1"/>
      <c r="E49" s="1"/>
      <c r="F49" s="1"/>
      <c r="G49" s="1"/>
      <c r="H49" s="33"/>
    </row>
    <row r="50" spans="1:8" ht="13.5" customHeight="1" x14ac:dyDescent="0.25">
      <c r="A50" s="39">
        <v>2</v>
      </c>
      <c r="B50" s="40" t="s">
        <v>50</v>
      </c>
      <c r="C50" s="1"/>
      <c r="D50" s="1"/>
      <c r="E50" s="1"/>
      <c r="F50" s="1"/>
      <c r="G50" s="1"/>
      <c r="H50" s="33"/>
    </row>
    <row r="51" spans="1:8" ht="9.9499999999999993" customHeight="1" x14ac:dyDescent="0.25">
      <c r="A51" s="42"/>
      <c r="B51" s="40"/>
      <c r="C51" s="1"/>
      <c r="D51" s="1"/>
      <c r="E51" s="1"/>
      <c r="F51" s="1"/>
      <c r="G51" s="1"/>
      <c r="H51" s="33"/>
    </row>
    <row r="52" spans="1:8" ht="12.75" customHeight="1" x14ac:dyDescent="0.25">
      <c r="A52" s="42"/>
      <c r="B52" s="43" t="s">
        <v>51</v>
      </c>
      <c r="C52" s="1">
        <v>4783</v>
      </c>
      <c r="D52" s="1">
        <v>2032</v>
      </c>
      <c r="E52" s="1">
        <f>C52-D52</f>
        <v>2751</v>
      </c>
      <c r="F52" s="1"/>
      <c r="G52" s="1"/>
      <c r="H52" s="33"/>
    </row>
    <row r="53" spans="1:8" ht="12.75" customHeight="1" x14ac:dyDescent="0.25">
      <c r="A53" s="42"/>
      <c r="B53" s="43" t="s">
        <v>52</v>
      </c>
      <c r="C53" s="1">
        <v>5226</v>
      </c>
      <c r="D53" s="1">
        <v>5224.0290000000005</v>
      </c>
      <c r="E53" s="1">
        <f t="shared" ref="E53:E60" si="2">C53-D53</f>
        <v>1.9709999999995489</v>
      </c>
      <c r="F53" s="1"/>
      <c r="G53" s="1"/>
      <c r="H53" s="33"/>
    </row>
    <row r="54" spans="1:8" ht="12.75" customHeight="1" x14ac:dyDescent="0.25">
      <c r="A54" s="42"/>
      <c r="B54" s="43" t="s">
        <v>53</v>
      </c>
      <c r="C54" s="1">
        <v>971</v>
      </c>
      <c r="D54" s="1">
        <v>542.798</v>
      </c>
      <c r="E54" s="1">
        <f t="shared" si="2"/>
        <v>428.202</v>
      </c>
      <c r="F54" s="1"/>
      <c r="G54" s="1"/>
      <c r="H54" s="33"/>
    </row>
    <row r="55" spans="1:8" ht="12.75" customHeight="1" x14ac:dyDescent="0.25">
      <c r="A55" s="42"/>
      <c r="B55" s="43" t="s">
        <v>54</v>
      </c>
      <c r="C55" s="1">
        <v>5909</v>
      </c>
      <c r="D55" s="1">
        <v>4186.415</v>
      </c>
      <c r="E55" s="1">
        <f t="shared" si="2"/>
        <v>1722.585</v>
      </c>
      <c r="F55" s="1">
        <f>933+250</f>
        <v>1183</v>
      </c>
      <c r="G55" s="1"/>
      <c r="H55" s="33"/>
    </row>
    <row r="56" spans="1:8" ht="12.75" customHeight="1" x14ac:dyDescent="0.25">
      <c r="A56" s="42"/>
      <c r="B56" s="43" t="s">
        <v>55</v>
      </c>
      <c r="C56" s="1">
        <v>5410</v>
      </c>
      <c r="D56" s="1">
        <v>4633.0110000000004</v>
      </c>
      <c r="E56" s="1">
        <f t="shared" si="2"/>
        <v>776.98899999999958</v>
      </c>
      <c r="F56" s="1">
        <v>777</v>
      </c>
      <c r="G56" s="1">
        <v>1650</v>
      </c>
      <c r="H56" s="33"/>
    </row>
    <row r="57" spans="1:8" ht="12.75" customHeight="1" x14ac:dyDescent="0.25">
      <c r="A57" s="42"/>
      <c r="B57" s="43" t="s">
        <v>56</v>
      </c>
      <c r="C57" s="1">
        <v>0</v>
      </c>
      <c r="D57" s="1"/>
      <c r="E57" s="1">
        <f t="shared" si="2"/>
        <v>0</v>
      </c>
      <c r="F57" s="1">
        <v>0</v>
      </c>
      <c r="G57" s="1">
        <f>2540+4572</f>
        <v>7112</v>
      </c>
      <c r="H57" s="33"/>
    </row>
    <row r="58" spans="1:8" ht="12.75" hidden="1" customHeight="1" x14ac:dyDescent="0.25">
      <c r="A58" s="42"/>
      <c r="B58" s="43" t="s">
        <v>57</v>
      </c>
      <c r="C58" s="1"/>
      <c r="D58" s="1"/>
      <c r="E58" s="1">
        <f t="shared" si="2"/>
        <v>0</v>
      </c>
      <c r="F58" s="1"/>
      <c r="G58" s="1"/>
      <c r="H58" s="33"/>
    </row>
    <row r="59" spans="1:8" ht="12.75" hidden="1" customHeight="1" x14ac:dyDescent="0.25">
      <c r="A59" s="42"/>
      <c r="B59" s="43" t="s">
        <v>58</v>
      </c>
      <c r="C59" s="1"/>
      <c r="D59" s="1"/>
      <c r="E59" s="1">
        <f t="shared" si="2"/>
        <v>0</v>
      </c>
      <c r="F59" s="1"/>
      <c r="G59" s="1"/>
      <c r="H59" s="33"/>
    </row>
    <row r="60" spans="1:8" ht="12.75" hidden="1" customHeight="1" x14ac:dyDescent="0.25">
      <c r="A60" s="42"/>
      <c r="B60" s="43"/>
      <c r="C60" s="1"/>
      <c r="D60" s="1"/>
      <c r="E60" s="1">
        <f t="shared" si="2"/>
        <v>0</v>
      </c>
      <c r="F60" s="1"/>
      <c r="G60" s="1"/>
      <c r="H60" s="33"/>
    </row>
    <row r="61" spans="1:8" ht="5.0999999999999996" customHeight="1" x14ac:dyDescent="0.25">
      <c r="A61" s="42"/>
      <c r="B61" s="40"/>
      <c r="C61" s="1"/>
      <c r="D61" s="1"/>
      <c r="E61" s="1"/>
      <c r="F61" s="1"/>
      <c r="G61" s="1"/>
      <c r="H61" s="33"/>
    </row>
    <row r="62" spans="1:8" ht="13.5" customHeight="1" x14ac:dyDescent="0.25">
      <c r="A62" s="42"/>
      <c r="B62" s="40" t="s">
        <v>59</v>
      </c>
      <c r="C62" s="80">
        <f>SUM(C52:C61)</f>
        <v>22299</v>
      </c>
      <c r="D62" s="80">
        <f>SUM(D52:D61)</f>
        <v>16618.253000000001</v>
      </c>
      <c r="E62" s="80">
        <f t="shared" ref="E62:G62" si="3">SUM(E52:E61)</f>
        <v>5680.7469999999994</v>
      </c>
      <c r="F62" s="80">
        <f t="shared" si="3"/>
        <v>1960</v>
      </c>
      <c r="G62" s="80">
        <f t="shared" si="3"/>
        <v>8762</v>
      </c>
      <c r="H62" s="33">
        <f>'[1]4.tábla'!H32-D62</f>
        <v>0</v>
      </c>
    </row>
    <row r="63" spans="1:8" ht="6.95" customHeight="1" x14ac:dyDescent="0.25">
      <c r="A63" s="42"/>
      <c r="B63" s="40"/>
      <c r="C63" s="1"/>
      <c r="D63" s="1"/>
      <c r="E63" s="1"/>
      <c r="F63" s="1"/>
      <c r="G63" s="1"/>
      <c r="H63" s="33"/>
    </row>
    <row r="64" spans="1:8" ht="12.75" customHeight="1" x14ac:dyDescent="0.25">
      <c r="A64" s="39">
        <v>3</v>
      </c>
      <c r="B64" s="40" t="s">
        <v>60</v>
      </c>
      <c r="C64" s="1"/>
      <c r="D64" s="1"/>
      <c r="E64" s="1"/>
      <c r="F64" s="1"/>
      <c r="G64" s="1"/>
      <c r="H64" s="33"/>
    </row>
    <row r="65" spans="1:8" ht="6.75" customHeight="1" x14ac:dyDescent="0.25">
      <c r="A65" s="39"/>
      <c r="B65" s="40"/>
      <c r="C65" s="1"/>
      <c r="D65" s="1"/>
      <c r="E65" s="1"/>
      <c r="F65" s="1"/>
      <c r="G65" s="1"/>
      <c r="H65" s="33"/>
    </row>
    <row r="66" spans="1:8" ht="12.75" customHeight="1" x14ac:dyDescent="0.25">
      <c r="A66" s="42"/>
      <c r="B66" s="53" t="s">
        <v>61</v>
      </c>
      <c r="C66" s="1">
        <v>0</v>
      </c>
      <c r="D66" s="1">
        <v>0</v>
      </c>
      <c r="E66" s="1">
        <v>0</v>
      </c>
      <c r="F66" s="1"/>
      <c r="G66" s="1"/>
      <c r="H66" s="33"/>
    </row>
    <row r="67" spans="1:8" ht="6.95" customHeight="1" x14ac:dyDescent="0.25">
      <c r="A67" s="42"/>
      <c r="B67" s="40"/>
      <c r="C67" s="1"/>
      <c r="D67" s="1"/>
      <c r="E67" s="1"/>
      <c r="F67" s="1"/>
      <c r="G67" s="1"/>
      <c r="H67" s="33"/>
    </row>
    <row r="68" spans="1:8" ht="12.75" customHeight="1" x14ac:dyDescent="0.25">
      <c r="A68" s="42"/>
      <c r="B68" s="40" t="s">
        <v>62</v>
      </c>
      <c r="C68" s="80">
        <f>SUM(C66:C67)</f>
        <v>0</v>
      </c>
      <c r="D68" s="80">
        <f>SUM(D66:D67)</f>
        <v>0</v>
      </c>
      <c r="E68" s="80">
        <v>0</v>
      </c>
      <c r="F68" s="80"/>
      <c r="G68" s="80"/>
      <c r="H68" s="33">
        <f>'[1]4.tábla'!K32-D68</f>
        <v>0</v>
      </c>
    </row>
    <row r="69" spans="1:8" ht="6.95" customHeight="1" x14ac:dyDescent="0.25">
      <c r="A69" s="42"/>
      <c r="B69" s="40"/>
      <c r="C69" s="1"/>
      <c r="D69" s="1"/>
      <c r="E69" s="1"/>
      <c r="F69" s="1"/>
      <c r="G69" s="1"/>
      <c r="H69" s="33"/>
    </row>
    <row r="70" spans="1:8" ht="12.75" customHeight="1" x14ac:dyDescent="0.25">
      <c r="A70" s="39">
        <v>4</v>
      </c>
      <c r="B70" s="40" t="s">
        <v>63</v>
      </c>
      <c r="C70" s="1"/>
      <c r="D70" s="1"/>
      <c r="E70" s="1"/>
      <c r="F70" s="1"/>
      <c r="G70" s="1"/>
      <c r="H70" s="33"/>
    </row>
    <row r="71" spans="1:8" ht="6.95" customHeight="1" x14ac:dyDescent="0.25">
      <c r="A71" s="42"/>
      <c r="B71" s="40"/>
      <c r="C71" s="1"/>
      <c r="D71" s="1"/>
      <c r="E71" s="1"/>
      <c r="F71" s="1"/>
      <c r="G71" s="1"/>
      <c r="H71" s="33"/>
    </row>
    <row r="72" spans="1:8" ht="12.75" customHeight="1" x14ac:dyDescent="0.25">
      <c r="A72" s="39">
        <v>5</v>
      </c>
      <c r="B72" s="40" t="s">
        <v>64</v>
      </c>
      <c r="C72" s="1"/>
      <c r="D72" s="1"/>
      <c r="E72" s="1"/>
      <c r="F72" s="1"/>
      <c r="G72" s="1"/>
      <c r="H72" s="33"/>
    </row>
    <row r="73" spans="1:8" ht="6.95" customHeight="1" x14ac:dyDescent="0.25">
      <c r="A73" s="42"/>
      <c r="B73" s="40"/>
      <c r="C73" s="1"/>
      <c r="D73" s="1"/>
      <c r="E73" s="1"/>
      <c r="F73" s="1"/>
      <c r="G73" s="1"/>
      <c r="H73" s="33"/>
    </row>
    <row r="74" spans="1:8" ht="12.75" customHeight="1" x14ac:dyDescent="0.25">
      <c r="A74" s="39">
        <v>6</v>
      </c>
      <c r="B74" s="40" t="s">
        <v>65</v>
      </c>
      <c r="C74" s="1"/>
      <c r="D74" s="1"/>
      <c r="E74" s="1"/>
      <c r="F74" s="1"/>
      <c r="G74" s="1"/>
      <c r="H74" s="33"/>
    </row>
    <row r="75" spans="1:8" ht="5.0999999999999996" customHeight="1" x14ac:dyDescent="0.25">
      <c r="A75" s="42"/>
      <c r="B75" s="40"/>
      <c r="C75" s="1"/>
      <c r="D75" s="1"/>
      <c r="E75" s="1"/>
      <c r="F75" s="1"/>
      <c r="G75" s="1"/>
      <c r="H75" s="33"/>
    </row>
    <row r="76" spans="1:8" ht="12.75" customHeight="1" x14ac:dyDescent="0.25">
      <c r="A76" s="42"/>
      <c r="B76" s="43" t="s">
        <v>66</v>
      </c>
      <c r="C76" s="1">
        <v>37039</v>
      </c>
      <c r="D76" s="1">
        <v>0</v>
      </c>
      <c r="E76" s="1">
        <f>C76-D76</f>
        <v>37039</v>
      </c>
      <c r="F76" s="1"/>
      <c r="G76" s="1"/>
      <c r="H76" s="33"/>
    </row>
    <row r="77" spans="1:8" ht="12.75" customHeight="1" x14ac:dyDescent="0.25">
      <c r="A77" s="42"/>
      <c r="B77" s="54" t="s">
        <v>67</v>
      </c>
      <c r="C77" s="1">
        <v>889</v>
      </c>
      <c r="D77" s="1">
        <v>822.71900000000005</v>
      </c>
      <c r="E77" s="1">
        <f t="shared" ref="E77:E78" si="4">C77-D77</f>
        <v>66.280999999999949</v>
      </c>
      <c r="F77" s="1"/>
      <c r="G77" s="1"/>
      <c r="H77" s="33"/>
    </row>
    <row r="78" spans="1:8" ht="12.75" hidden="1" customHeight="1" x14ac:dyDescent="0.25">
      <c r="A78" s="42"/>
      <c r="B78" s="55" t="s">
        <v>68</v>
      </c>
      <c r="C78" s="1">
        <v>0</v>
      </c>
      <c r="D78" s="1">
        <v>0</v>
      </c>
      <c r="E78" s="1">
        <f t="shared" si="4"/>
        <v>0</v>
      </c>
      <c r="F78" s="1"/>
      <c r="G78" s="1"/>
      <c r="H78" s="33"/>
    </row>
    <row r="79" spans="1:8" ht="5.0999999999999996" customHeight="1" x14ac:dyDescent="0.25">
      <c r="A79" s="42"/>
      <c r="B79" s="43"/>
      <c r="C79" s="1"/>
      <c r="D79" s="1"/>
      <c r="E79" s="1"/>
      <c r="F79" s="1"/>
      <c r="G79" s="1"/>
      <c r="H79" s="33"/>
    </row>
    <row r="80" spans="1:8" ht="12.75" customHeight="1" x14ac:dyDescent="0.25">
      <c r="A80" s="42"/>
      <c r="B80" s="40" t="s">
        <v>69</v>
      </c>
      <c r="C80" s="80">
        <f>SUM(C76:C78)</f>
        <v>37928</v>
      </c>
      <c r="D80" s="80">
        <f>SUM(D76:D78)</f>
        <v>822.71900000000005</v>
      </c>
      <c r="E80" s="80">
        <f t="shared" ref="E80:G80" si="5">SUM(E76:E78)</f>
        <v>37105.281000000003</v>
      </c>
      <c r="F80" s="80">
        <f t="shared" si="5"/>
        <v>0</v>
      </c>
      <c r="G80" s="80">
        <f t="shared" si="5"/>
        <v>0</v>
      </c>
      <c r="H80" s="33">
        <f>'[1]4.tábla'!T32-D80</f>
        <v>0</v>
      </c>
    </row>
    <row r="81" spans="1:8" ht="6.95" customHeight="1" x14ac:dyDescent="0.25">
      <c r="A81" s="42"/>
      <c r="B81" s="40"/>
      <c r="C81" s="1"/>
      <c r="D81" s="1"/>
      <c r="E81" s="1"/>
      <c r="F81" s="1"/>
      <c r="G81" s="1"/>
      <c r="H81" s="33"/>
    </row>
    <row r="82" spans="1:8" ht="12.75" customHeight="1" x14ac:dyDescent="0.25">
      <c r="A82" s="39">
        <v>7</v>
      </c>
      <c r="B82" s="40" t="s">
        <v>70</v>
      </c>
      <c r="C82" s="1"/>
      <c r="D82" s="1"/>
      <c r="E82" s="1"/>
      <c r="F82" s="1"/>
      <c r="G82" s="1"/>
      <c r="H82" s="33"/>
    </row>
    <row r="83" spans="1:8" ht="9.9499999999999993" customHeight="1" x14ac:dyDescent="0.25">
      <c r="A83" s="42"/>
      <c r="B83" s="40"/>
      <c r="C83" s="1"/>
      <c r="D83" s="1"/>
      <c r="E83" s="1"/>
      <c r="F83" s="1"/>
      <c r="G83" s="1"/>
      <c r="H83" s="33"/>
    </row>
    <row r="84" spans="1:8" ht="12.75" customHeight="1" x14ac:dyDescent="0.25">
      <c r="A84" s="42"/>
      <c r="B84" s="56" t="s">
        <v>71</v>
      </c>
      <c r="C84" s="1">
        <v>527884</v>
      </c>
      <c r="D84" s="1">
        <v>130092.58100000001</v>
      </c>
      <c r="E84" s="1">
        <f>C84-D84</f>
        <v>397791.41899999999</v>
      </c>
      <c r="F84" s="1">
        <f>397791-24500-52299</f>
        <v>320992</v>
      </c>
      <c r="G84" s="1"/>
      <c r="H84" s="33" t="s">
        <v>31</v>
      </c>
    </row>
    <row r="85" spans="1:8" ht="12.75" customHeight="1" x14ac:dyDescent="0.25">
      <c r="A85" s="42"/>
      <c r="B85" s="56" t="s">
        <v>72</v>
      </c>
      <c r="C85" s="1">
        <v>88195</v>
      </c>
      <c r="D85" s="1">
        <v>85305.9</v>
      </c>
      <c r="E85" s="1">
        <f t="shared" ref="E85:E91" si="6">C85-D85</f>
        <v>2889.1000000000058</v>
      </c>
      <c r="F85" s="1">
        <f>508+152</f>
        <v>660</v>
      </c>
      <c r="G85" s="1"/>
      <c r="H85" s="33"/>
    </row>
    <row r="86" spans="1:8" ht="12.75" customHeight="1" x14ac:dyDescent="0.25">
      <c r="A86" s="42"/>
      <c r="B86" s="56" t="s">
        <v>73</v>
      </c>
      <c r="C86" s="1">
        <v>64840</v>
      </c>
      <c r="D86" s="1">
        <v>62452.25</v>
      </c>
      <c r="E86" s="1">
        <f t="shared" si="6"/>
        <v>2387.75</v>
      </c>
      <c r="F86" s="1">
        <v>508</v>
      </c>
      <c r="G86" s="1"/>
      <c r="H86" s="33"/>
    </row>
    <row r="87" spans="1:8" ht="12.75" customHeight="1" x14ac:dyDescent="0.25">
      <c r="A87" s="42"/>
      <c r="B87" s="56" t="s">
        <v>74</v>
      </c>
      <c r="C87" s="1">
        <v>31810</v>
      </c>
      <c r="D87" s="1">
        <v>9585.7790000000005</v>
      </c>
      <c r="E87" s="1">
        <f t="shared" si="6"/>
        <v>22224.220999999998</v>
      </c>
      <c r="F87" s="1">
        <f>17500+4724</f>
        <v>22224</v>
      </c>
      <c r="G87" s="1"/>
      <c r="H87" s="33"/>
    </row>
    <row r="88" spans="1:8" ht="12.75" customHeight="1" x14ac:dyDescent="0.25">
      <c r="A88" s="42"/>
      <c r="B88" s="56" t="s">
        <v>75</v>
      </c>
      <c r="C88" s="1">
        <v>0</v>
      </c>
      <c r="D88" s="1">
        <v>0</v>
      </c>
      <c r="E88" s="1">
        <f t="shared" si="6"/>
        <v>0</v>
      </c>
      <c r="F88" s="1"/>
      <c r="G88" s="1"/>
      <c r="H88" s="33"/>
    </row>
    <row r="89" spans="1:8" ht="12.75" customHeight="1" x14ac:dyDescent="0.25">
      <c r="A89" s="42"/>
      <c r="B89" s="56" t="s">
        <v>76</v>
      </c>
      <c r="C89" s="1">
        <v>201</v>
      </c>
      <c r="D89" s="1">
        <v>0</v>
      </c>
      <c r="E89" s="1">
        <f t="shared" si="6"/>
        <v>201</v>
      </c>
      <c r="F89" s="1"/>
      <c r="G89" s="1"/>
      <c r="H89" s="33"/>
    </row>
    <row r="90" spans="1:8" ht="12.75" customHeight="1" x14ac:dyDescent="0.25">
      <c r="A90" s="42"/>
      <c r="B90" s="56" t="s">
        <v>77</v>
      </c>
      <c r="C90" s="1">
        <v>187</v>
      </c>
      <c r="D90" s="1">
        <v>0</v>
      </c>
      <c r="E90" s="1">
        <f t="shared" si="6"/>
        <v>187</v>
      </c>
      <c r="F90" s="1"/>
      <c r="G90" s="1"/>
      <c r="H90" s="33"/>
    </row>
    <row r="91" spans="1:8" ht="12.75" customHeight="1" x14ac:dyDescent="0.25">
      <c r="A91" s="42"/>
      <c r="B91" s="56" t="s">
        <v>78</v>
      </c>
      <c r="C91" s="1"/>
      <c r="D91" s="1"/>
      <c r="E91" s="1">
        <f t="shared" si="6"/>
        <v>0</v>
      </c>
      <c r="F91" s="1"/>
      <c r="G91" s="1">
        <v>60000</v>
      </c>
      <c r="H91" s="33"/>
    </row>
    <row r="92" spans="1:8" ht="12.75" customHeight="1" x14ac:dyDescent="0.25">
      <c r="A92" s="42"/>
      <c r="B92" s="56"/>
      <c r="C92" s="1"/>
      <c r="D92" s="1"/>
      <c r="E92" s="1"/>
      <c r="F92" s="1"/>
      <c r="G92" s="1"/>
      <c r="H92" s="33"/>
    </row>
    <row r="93" spans="1:8" ht="5.0999999999999996" customHeight="1" x14ac:dyDescent="0.25">
      <c r="A93" s="42"/>
      <c r="B93" s="57"/>
      <c r="C93" s="1"/>
      <c r="D93" s="1"/>
      <c r="E93" s="1"/>
      <c r="F93" s="1"/>
      <c r="G93" s="1"/>
      <c r="H93" s="33"/>
    </row>
    <row r="94" spans="1:8" ht="12.75" customHeight="1" x14ac:dyDescent="0.25">
      <c r="A94" s="15"/>
      <c r="B94" s="40" t="s">
        <v>79</v>
      </c>
      <c r="C94" s="80">
        <f>SUM(C84:C93)</f>
        <v>713117</v>
      </c>
      <c r="D94" s="80">
        <f>SUM(D84:D93)</f>
        <v>287436.51</v>
      </c>
      <c r="E94" s="80">
        <f t="shared" ref="E94:G94" si="7">SUM(E84:E93)</f>
        <v>425680.49</v>
      </c>
      <c r="F94" s="80">
        <f t="shared" si="7"/>
        <v>344384</v>
      </c>
      <c r="G94" s="80">
        <f t="shared" si="7"/>
        <v>60000</v>
      </c>
      <c r="H94" s="33">
        <f>'[1]4.tábla'!W32-D94</f>
        <v>0</v>
      </c>
    </row>
    <row r="95" spans="1:8" ht="8.1" customHeight="1" x14ac:dyDescent="0.25">
      <c r="A95" s="42"/>
      <c r="B95" s="40"/>
      <c r="C95" s="1"/>
      <c r="D95" s="1"/>
      <c r="E95" s="1"/>
      <c r="F95" s="1"/>
      <c r="G95" s="1"/>
      <c r="H95" s="33"/>
    </row>
    <row r="96" spans="1:8" ht="8.1" customHeight="1" x14ac:dyDescent="0.25">
      <c r="A96" s="42"/>
      <c r="B96" s="40"/>
      <c r="C96" s="1"/>
      <c r="D96" s="1"/>
      <c r="E96" s="1"/>
      <c r="F96" s="1"/>
      <c r="G96" s="1"/>
      <c r="H96" s="33"/>
    </row>
    <row r="97" spans="1:8" ht="12.75" customHeight="1" x14ac:dyDescent="0.25">
      <c r="A97" s="39">
        <v>8</v>
      </c>
      <c r="B97" s="40" t="s">
        <v>80</v>
      </c>
      <c r="C97" s="1"/>
      <c r="D97" s="1"/>
      <c r="E97" s="1"/>
      <c r="F97" s="1"/>
      <c r="G97" s="1"/>
      <c r="H97" s="33"/>
    </row>
    <row r="98" spans="1:8" ht="8.1" customHeight="1" x14ac:dyDescent="0.25">
      <c r="A98" s="42"/>
      <c r="B98" s="40"/>
      <c r="C98" s="1"/>
      <c r="D98" s="1"/>
      <c r="E98" s="1"/>
      <c r="F98" s="1"/>
      <c r="G98" s="1"/>
      <c r="H98" s="33"/>
    </row>
    <row r="99" spans="1:8" ht="12.75" customHeight="1" x14ac:dyDescent="0.25">
      <c r="A99" s="42"/>
      <c r="B99" s="43" t="s">
        <v>81</v>
      </c>
      <c r="C99" s="1">
        <v>1089</v>
      </c>
      <c r="D99" s="1">
        <v>299.72000000000003</v>
      </c>
      <c r="E99" s="1">
        <f>C99-D99</f>
        <v>789.28</v>
      </c>
      <c r="F99" s="1">
        <v>539</v>
      </c>
      <c r="G99" s="1"/>
      <c r="H99" s="33"/>
    </row>
    <row r="100" spans="1:8" ht="12.75" customHeight="1" x14ac:dyDescent="0.25">
      <c r="A100" s="42"/>
      <c r="B100" s="43" t="s">
        <v>82</v>
      </c>
      <c r="C100" s="1"/>
      <c r="D100" s="1">
        <v>0</v>
      </c>
      <c r="E100" s="1">
        <f t="shared" ref="E100:E101" si="8">C100-D100</f>
        <v>0</v>
      </c>
      <c r="F100" s="1"/>
      <c r="G100" s="1">
        <v>97790</v>
      </c>
      <c r="H100" s="33"/>
    </row>
    <row r="101" spans="1:8" ht="12.75" hidden="1" customHeight="1" x14ac:dyDescent="0.25">
      <c r="A101" s="42"/>
      <c r="B101" s="43" t="s">
        <v>83</v>
      </c>
      <c r="C101" s="1">
        <v>0</v>
      </c>
      <c r="D101" s="1"/>
      <c r="E101" s="1">
        <f t="shared" si="8"/>
        <v>0</v>
      </c>
      <c r="F101" s="1"/>
      <c r="G101" s="1"/>
      <c r="H101" s="33"/>
    </row>
    <row r="102" spans="1:8" ht="5.0999999999999996" customHeight="1" x14ac:dyDescent="0.25">
      <c r="A102" s="42"/>
      <c r="B102" s="43"/>
      <c r="C102" s="1"/>
      <c r="D102" s="1"/>
      <c r="E102" s="1"/>
      <c r="F102" s="1"/>
      <c r="G102" s="1"/>
      <c r="H102" s="33"/>
    </row>
    <row r="103" spans="1:8" ht="12.75" customHeight="1" thickBot="1" x14ac:dyDescent="0.3">
      <c r="A103" s="83"/>
      <c r="B103" s="84" t="s">
        <v>84</v>
      </c>
      <c r="C103" s="85">
        <f>SUM(C99:C102)</f>
        <v>1089</v>
      </c>
      <c r="D103" s="85">
        <f>SUM(D99:D102)</f>
        <v>299.72000000000003</v>
      </c>
      <c r="E103" s="85">
        <f t="shared" ref="E103:G103" si="9">SUM(E99:E102)</f>
        <v>789.28</v>
      </c>
      <c r="F103" s="85">
        <f t="shared" si="9"/>
        <v>539</v>
      </c>
      <c r="G103" s="85">
        <f t="shared" si="9"/>
        <v>97790</v>
      </c>
      <c r="H103" s="33">
        <f>'[1]4.tábla'!Z32-D103</f>
        <v>0</v>
      </c>
    </row>
    <row r="104" spans="1:8" ht="8.1" customHeight="1" x14ac:dyDescent="0.25">
      <c r="A104" s="42"/>
      <c r="B104" s="40"/>
      <c r="C104" s="1"/>
      <c r="D104" s="1"/>
      <c r="E104" s="1"/>
      <c r="F104" s="1"/>
      <c r="G104" s="1"/>
      <c r="H104" s="33"/>
    </row>
    <row r="105" spans="1:8" ht="12.75" customHeight="1" x14ac:dyDescent="0.25">
      <c r="A105" s="39">
        <v>9</v>
      </c>
      <c r="B105" s="40" t="s">
        <v>85</v>
      </c>
      <c r="C105" s="1"/>
      <c r="D105" s="1"/>
      <c r="E105" s="1"/>
      <c r="F105" s="1"/>
      <c r="G105" s="1"/>
      <c r="H105" s="33"/>
    </row>
    <row r="106" spans="1:8" ht="8.1" customHeight="1" x14ac:dyDescent="0.25">
      <c r="A106" s="39"/>
      <c r="B106" s="40"/>
      <c r="C106" s="1"/>
      <c r="D106" s="1"/>
      <c r="E106" s="1"/>
      <c r="F106" s="1"/>
      <c r="G106" s="1"/>
      <c r="H106" s="33"/>
    </row>
    <row r="107" spans="1:8" ht="12.75" customHeight="1" x14ac:dyDescent="0.25">
      <c r="A107" s="39">
        <v>10</v>
      </c>
      <c r="B107" s="40" t="s">
        <v>86</v>
      </c>
      <c r="C107" s="1"/>
      <c r="D107" s="1"/>
      <c r="E107" s="1"/>
      <c r="F107" s="1"/>
      <c r="G107" s="1"/>
      <c r="H107" s="33"/>
    </row>
    <row r="108" spans="1:8" ht="8.1" customHeight="1" x14ac:dyDescent="0.25">
      <c r="A108" s="39"/>
      <c r="B108" s="40"/>
      <c r="C108" s="1"/>
      <c r="D108" s="1"/>
      <c r="E108" s="1"/>
      <c r="F108" s="1"/>
      <c r="G108" s="1"/>
      <c r="H108" s="33"/>
    </row>
    <row r="109" spans="1:8" ht="12.75" customHeight="1" x14ac:dyDescent="0.25">
      <c r="A109" s="39">
        <v>11</v>
      </c>
      <c r="B109" s="40" t="s">
        <v>87</v>
      </c>
      <c r="C109" s="1"/>
      <c r="D109" s="1"/>
      <c r="E109" s="1"/>
      <c r="F109" s="1"/>
      <c r="G109" s="1"/>
      <c r="H109" s="33"/>
    </row>
    <row r="110" spans="1:8" ht="8.1" customHeight="1" x14ac:dyDescent="0.25">
      <c r="A110" s="39"/>
      <c r="B110" s="40"/>
      <c r="C110" s="1"/>
      <c r="D110" s="1"/>
      <c r="E110" s="1"/>
      <c r="F110" s="1"/>
      <c r="G110" s="1"/>
      <c r="H110" s="33"/>
    </row>
    <row r="111" spans="1:8" ht="12.75" customHeight="1" x14ac:dyDescent="0.25">
      <c r="A111" s="42"/>
      <c r="B111" s="43" t="s">
        <v>88</v>
      </c>
      <c r="C111" s="1">
        <v>7700</v>
      </c>
      <c r="D111" s="1">
        <v>0</v>
      </c>
      <c r="E111" s="1">
        <f>C111-D111</f>
        <v>7700</v>
      </c>
      <c r="F111" s="1"/>
      <c r="G111" s="1"/>
      <c r="H111" s="33"/>
    </row>
    <row r="112" spans="1:8" ht="12.75" customHeight="1" x14ac:dyDescent="0.25">
      <c r="A112" s="42"/>
      <c r="B112" s="43" t="s">
        <v>89</v>
      </c>
      <c r="C112" s="1">
        <v>5000</v>
      </c>
      <c r="D112" s="1">
        <v>0</v>
      </c>
      <c r="E112" s="1">
        <f t="shared" ref="E112" si="10">C112-D112</f>
        <v>5000</v>
      </c>
      <c r="F112" s="1">
        <v>5000</v>
      </c>
      <c r="G112" s="1"/>
      <c r="H112" s="33"/>
    </row>
    <row r="113" spans="1:8" ht="8.1" customHeight="1" x14ac:dyDescent="0.25">
      <c r="A113" s="39"/>
      <c r="B113" s="40"/>
      <c r="C113" s="1"/>
      <c r="D113" s="1"/>
      <c r="E113" s="1"/>
      <c r="F113" s="1"/>
      <c r="G113" s="1"/>
      <c r="H113" s="33"/>
    </row>
    <row r="114" spans="1:8" ht="12.75" customHeight="1" x14ac:dyDescent="0.25">
      <c r="A114" s="39"/>
      <c r="B114" s="40" t="s">
        <v>90</v>
      </c>
      <c r="C114" s="80">
        <f>SUM(C111:C113)</f>
        <v>12700</v>
      </c>
      <c r="D114" s="80">
        <f>SUM(D111:D113)</f>
        <v>0</v>
      </c>
      <c r="E114" s="80">
        <f t="shared" ref="E114:G114" si="11">SUM(E111:E113)</f>
        <v>12700</v>
      </c>
      <c r="F114" s="80">
        <f t="shared" si="11"/>
        <v>5000</v>
      </c>
      <c r="G114" s="80">
        <f t="shared" si="11"/>
        <v>0</v>
      </c>
      <c r="H114" s="33">
        <f>'[1]4.tábla'!AI32-D114</f>
        <v>0</v>
      </c>
    </row>
    <row r="115" spans="1:8" ht="8.1" customHeight="1" x14ac:dyDescent="0.25">
      <c r="A115" s="39"/>
      <c r="B115" s="40"/>
      <c r="C115" s="1"/>
      <c r="D115" s="1"/>
      <c r="E115" s="1"/>
      <c r="F115" s="1"/>
      <c r="G115" s="1"/>
      <c r="H115" s="33"/>
    </row>
    <row r="116" spans="1:8" ht="12.75" customHeight="1" x14ac:dyDescent="0.25">
      <c r="A116" s="39">
        <v>12</v>
      </c>
      <c r="B116" s="40" t="s">
        <v>91</v>
      </c>
      <c r="C116" s="1"/>
      <c r="D116" s="1"/>
      <c r="E116" s="1"/>
      <c r="F116" s="1"/>
      <c r="G116" s="1"/>
      <c r="H116" s="33"/>
    </row>
    <row r="117" spans="1:8" ht="8.1" customHeight="1" x14ac:dyDescent="0.25">
      <c r="A117" s="39"/>
      <c r="B117" s="40"/>
      <c r="C117" s="1"/>
      <c r="D117" s="1"/>
      <c r="E117" s="1"/>
      <c r="F117" s="1"/>
      <c r="G117" s="1"/>
      <c r="H117" s="33"/>
    </row>
    <row r="118" spans="1:8" ht="12.75" customHeight="1" x14ac:dyDescent="0.25">
      <c r="A118" s="39">
        <v>13</v>
      </c>
      <c r="B118" s="40" t="s">
        <v>92</v>
      </c>
      <c r="C118" s="1"/>
      <c r="D118" s="1"/>
      <c r="E118" s="1"/>
      <c r="F118" s="1"/>
      <c r="G118" s="1"/>
      <c r="H118" s="33"/>
    </row>
    <row r="119" spans="1:8" ht="8.1" customHeight="1" x14ac:dyDescent="0.25">
      <c r="A119" s="39"/>
      <c r="B119" s="40"/>
      <c r="C119" s="1"/>
      <c r="D119" s="1"/>
      <c r="E119" s="1"/>
      <c r="F119" s="1"/>
      <c r="G119" s="1"/>
      <c r="H119" s="33"/>
    </row>
    <row r="120" spans="1:8" ht="12.75" customHeight="1" x14ac:dyDescent="0.25">
      <c r="A120" s="60"/>
      <c r="B120" s="43" t="s">
        <v>93</v>
      </c>
      <c r="C120" s="1">
        <v>2667</v>
      </c>
      <c r="D120" s="1">
        <v>2667</v>
      </c>
      <c r="E120" s="1">
        <f>C120-D120</f>
        <v>0</v>
      </c>
      <c r="F120" s="1"/>
      <c r="G120" s="1"/>
      <c r="H120" s="33"/>
    </row>
    <row r="121" spans="1:8" ht="12.75" customHeight="1" x14ac:dyDescent="0.25">
      <c r="A121" s="60"/>
      <c r="B121" s="43" t="s">
        <v>94</v>
      </c>
      <c r="C121" s="1">
        <v>3429</v>
      </c>
      <c r="D121" s="1">
        <v>0</v>
      </c>
      <c r="E121" s="1">
        <f t="shared" ref="E121:E123" si="12">C121-D121</f>
        <v>3429</v>
      </c>
      <c r="F121" s="1">
        <v>3429</v>
      </c>
      <c r="G121" s="1"/>
      <c r="H121" s="33"/>
    </row>
    <row r="122" spans="1:8" ht="12.75" customHeight="1" x14ac:dyDescent="0.25">
      <c r="A122" s="60"/>
      <c r="B122" s="43" t="s">
        <v>95</v>
      </c>
      <c r="C122" s="1">
        <v>452099</v>
      </c>
      <c r="D122" s="1">
        <v>357374.48200000002</v>
      </c>
      <c r="E122" s="1">
        <f t="shared" si="12"/>
        <v>94724.517999999982</v>
      </c>
      <c r="F122" s="1">
        <v>94725</v>
      </c>
      <c r="G122" s="1"/>
      <c r="H122" s="33"/>
    </row>
    <row r="123" spans="1:8" ht="12.75" customHeight="1" x14ac:dyDescent="0.25">
      <c r="A123" s="60"/>
      <c r="B123" s="43" t="s">
        <v>96</v>
      </c>
      <c r="C123" s="1">
        <v>15000</v>
      </c>
      <c r="D123" s="1">
        <v>0</v>
      </c>
      <c r="E123" s="1">
        <f t="shared" si="12"/>
        <v>15000</v>
      </c>
      <c r="F123" s="1"/>
      <c r="G123" s="1">
        <v>1500</v>
      </c>
      <c r="H123" s="33"/>
    </row>
    <row r="124" spans="1:8" ht="8.1" customHeight="1" x14ac:dyDescent="0.25">
      <c r="A124" s="39"/>
      <c r="B124" s="40"/>
      <c r="C124" s="1"/>
      <c r="D124" s="1"/>
      <c r="E124" s="1"/>
      <c r="F124" s="1"/>
      <c r="G124" s="1"/>
      <c r="H124" s="33"/>
    </row>
    <row r="125" spans="1:8" ht="12.75" customHeight="1" x14ac:dyDescent="0.25">
      <c r="A125" s="39"/>
      <c r="B125" s="40" t="s">
        <v>97</v>
      </c>
      <c r="C125" s="80">
        <f>SUM(C119:C124)</f>
        <v>473195</v>
      </c>
      <c r="D125" s="80">
        <f>SUM(D119:D124)</f>
        <v>360041.48200000002</v>
      </c>
      <c r="E125" s="80">
        <f t="shared" ref="E125:G125" si="13">SUM(E119:E124)</f>
        <v>113153.51799999998</v>
      </c>
      <c r="F125" s="80">
        <f t="shared" si="13"/>
        <v>98154</v>
      </c>
      <c r="G125" s="80">
        <f t="shared" si="13"/>
        <v>1500</v>
      </c>
      <c r="H125" s="33">
        <f>'[1]4.tábla'!AO32-D125</f>
        <v>0</v>
      </c>
    </row>
    <row r="126" spans="1:8" ht="8.1" customHeight="1" x14ac:dyDescent="0.25">
      <c r="A126" s="39"/>
      <c r="B126" s="40"/>
      <c r="C126" s="1"/>
      <c r="D126" s="1"/>
      <c r="E126" s="1"/>
      <c r="F126" s="1"/>
      <c r="G126" s="1"/>
      <c r="H126" s="33"/>
    </row>
    <row r="127" spans="1:8" ht="15" customHeight="1" x14ac:dyDescent="0.25">
      <c r="A127" s="61">
        <v>14</v>
      </c>
      <c r="B127" s="62" t="s">
        <v>98</v>
      </c>
      <c r="C127" s="1"/>
      <c r="D127" s="1"/>
      <c r="E127" s="1"/>
      <c r="F127" s="1"/>
      <c r="G127" s="1"/>
      <c r="H127" s="33"/>
    </row>
    <row r="128" spans="1:8" ht="8.1" customHeight="1" x14ac:dyDescent="0.25">
      <c r="A128" s="39"/>
      <c r="B128" s="40"/>
      <c r="C128" s="1"/>
      <c r="D128" s="1"/>
      <c r="E128" s="1"/>
      <c r="F128" s="1"/>
      <c r="G128" s="1"/>
      <c r="H128" s="33"/>
    </row>
    <row r="129" spans="1:8" ht="12.75" customHeight="1" x14ac:dyDescent="0.25">
      <c r="A129" s="39">
        <v>15</v>
      </c>
      <c r="B129" s="40" t="s">
        <v>99</v>
      </c>
      <c r="C129" s="1"/>
      <c r="D129" s="1"/>
      <c r="E129" s="1"/>
      <c r="F129" s="1"/>
      <c r="G129" s="1"/>
      <c r="H129" s="33"/>
    </row>
    <row r="130" spans="1:8" ht="8.1" customHeight="1" x14ac:dyDescent="0.25">
      <c r="A130" s="42"/>
      <c r="B130" s="40"/>
      <c r="C130" s="1"/>
      <c r="D130" s="1"/>
      <c r="E130" s="1"/>
      <c r="F130" s="1"/>
      <c r="G130" s="1"/>
      <c r="H130" s="33"/>
    </row>
    <row r="131" spans="1:8" ht="12.75" customHeight="1" x14ac:dyDescent="0.25">
      <c r="A131" s="39">
        <v>16</v>
      </c>
      <c r="B131" s="40" t="s">
        <v>100</v>
      </c>
      <c r="C131" s="1"/>
      <c r="D131" s="1"/>
      <c r="E131" s="1"/>
      <c r="F131" s="1"/>
      <c r="G131" s="1"/>
      <c r="H131" s="33"/>
    </row>
    <row r="132" spans="1:8" ht="8.1" customHeight="1" x14ac:dyDescent="0.25">
      <c r="A132" s="42"/>
      <c r="B132" s="40"/>
      <c r="C132" s="1"/>
      <c r="D132" s="1"/>
      <c r="E132" s="1"/>
      <c r="F132" s="1"/>
      <c r="G132" s="1"/>
      <c r="H132" s="33"/>
    </row>
    <row r="133" spans="1:8" ht="12.75" customHeight="1" x14ac:dyDescent="0.25">
      <c r="A133" s="42"/>
      <c r="B133" s="63" t="s">
        <v>101</v>
      </c>
      <c r="C133" s="1">
        <v>23475</v>
      </c>
      <c r="D133" s="1">
        <v>18746</v>
      </c>
      <c r="E133" s="1">
        <f>C133-D133</f>
        <v>4729</v>
      </c>
      <c r="F133" s="1">
        <v>4729</v>
      </c>
      <c r="G133" s="1">
        <f>5106-4729+1401</f>
        <v>1778</v>
      </c>
      <c r="H133" s="33"/>
    </row>
    <row r="134" spans="1:8" ht="12.75" customHeight="1" x14ac:dyDescent="0.25">
      <c r="A134" s="42"/>
      <c r="B134" s="56" t="s">
        <v>102</v>
      </c>
      <c r="C134" s="1">
        <v>5700</v>
      </c>
      <c r="D134" s="1">
        <v>5700</v>
      </c>
      <c r="E134" s="1">
        <f t="shared" ref="E134:E137" si="14">C134-D134</f>
        <v>0</v>
      </c>
      <c r="F134" s="1"/>
      <c r="G134" s="1">
        <v>14193</v>
      </c>
      <c r="H134" s="33"/>
    </row>
    <row r="135" spans="1:8" ht="12.75" customHeight="1" x14ac:dyDescent="0.25">
      <c r="A135" s="42"/>
      <c r="B135" s="56" t="s">
        <v>103</v>
      </c>
      <c r="C135" s="1">
        <v>4988</v>
      </c>
      <c r="D135" s="1">
        <v>4792.4489999999996</v>
      </c>
      <c r="E135" s="1">
        <f t="shared" si="14"/>
        <v>195.55100000000039</v>
      </c>
      <c r="F135" s="1"/>
      <c r="G135" s="1"/>
      <c r="H135" s="33"/>
    </row>
    <row r="136" spans="1:8" ht="12.75" customHeight="1" x14ac:dyDescent="0.25">
      <c r="A136" s="42"/>
      <c r="B136" s="56" t="s">
        <v>104</v>
      </c>
      <c r="C136" s="1">
        <v>7643</v>
      </c>
      <c r="D136" s="1"/>
      <c r="E136" s="1">
        <f t="shared" si="14"/>
        <v>7643</v>
      </c>
      <c r="F136" s="1">
        <v>7643</v>
      </c>
      <c r="G136" s="1"/>
      <c r="H136" s="33"/>
    </row>
    <row r="137" spans="1:8" ht="12.75" customHeight="1" x14ac:dyDescent="0.25">
      <c r="A137" s="42"/>
      <c r="B137" s="57" t="s">
        <v>105</v>
      </c>
      <c r="C137" s="1">
        <v>30</v>
      </c>
      <c r="D137" s="1"/>
      <c r="E137" s="1">
        <f t="shared" si="14"/>
        <v>30</v>
      </c>
      <c r="F137" s="1"/>
      <c r="G137" s="1"/>
      <c r="H137" s="33"/>
    </row>
    <row r="138" spans="1:8" ht="13.5" customHeight="1" x14ac:dyDescent="0.25">
      <c r="A138" s="42"/>
      <c r="B138" s="53" t="s">
        <v>106</v>
      </c>
      <c r="C138" s="1" t="s">
        <v>107</v>
      </c>
      <c r="D138" s="1"/>
      <c r="E138" s="1"/>
      <c r="F138" s="1"/>
      <c r="G138" s="1">
        <v>32000</v>
      </c>
      <c r="H138" s="33"/>
    </row>
    <row r="139" spans="1:8" ht="13.5" customHeight="1" x14ac:dyDescent="0.25">
      <c r="A139" s="42"/>
      <c r="B139" s="53" t="s">
        <v>108</v>
      </c>
      <c r="C139" s="1"/>
      <c r="D139" s="1"/>
      <c r="E139" s="1"/>
      <c r="F139" s="1"/>
      <c r="G139" s="1">
        <v>33000</v>
      </c>
      <c r="H139" s="33"/>
    </row>
    <row r="140" spans="1:8" ht="12.75" customHeight="1" x14ac:dyDescent="0.25">
      <c r="A140" s="15"/>
      <c r="B140" s="40" t="s">
        <v>109</v>
      </c>
      <c r="C140" s="80">
        <f>SUM(C133:C138)</f>
        <v>41836</v>
      </c>
      <c r="D140" s="80">
        <f>SUM(D133:D138)</f>
        <v>29238.449000000001</v>
      </c>
      <c r="E140" s="80">
        <f t="shared" ref="E140:F140" si="15">SUM(E133:E138)</f>
        <v>12597.550999999999</v>
      </c>
      <c r="F140" s="80">
        <f t="shared" si="15"/>
        <v>12372</v>
      </c>
      <c r="G140" s="80">
        <f>SUM(G133:G139)</f>
        <v>80971</v>
      </c>
      <c r="H140" s="33">
        <f>'[1]4.tábla'!AX32-D140</f>
        <v>0</v>
      </c>
    </row>
    <row r="141" spans="1:8" ht="8.1" customHeight="1" x14ac:dyDescent="0.25">
      <c r="A141" s="42"/>
      <c r="B141" s="40"/>
      <c r="C141" s="1"/>
      <c r="D141" s="1"/>
      <c r="E141" s="1"/>
      <c r="F141" s="1"/>
      <c r="G141" s="1"/>
      <c r="H141" s="33"/>
    </row>
    <row r="142" spans="1:8" ht="12.75" customHeight="1" x14ac:dyDescent="0.25">
      <c r="A142" s="39">
        <v>17</v>
      </c>
      <c r="B142" s="40" t="s">
        <v>110</v>
      </c>
      <c r="C142" s="1"/>
      <c r="D142" s="1"/>
      <c r="E142" s="1"/>
      <c r="F142" s="1"/>
      <c r="G142" s="1"/>
      <c r="H142" s="33"/>
    </row>
    <row r="143" spans="1:8" ht="8.1" customHeight="1" x14ac:dyDescent="0.25">
      <c r="A143" s="39"/>
      <c r="B143" s="40"/>
      <c r="C143" s="1"/>
      <c r="D143" s="1"/>
      <c r="E143" s="1"/>
      <c r="F143" s="1"/>
      <c r="G143" s="1"/>
      <c r="H143" s="33"/>
    </row>
    <row r="144" spans="1:8" ht="12.75" customHeight="1" x14ac:dyDescent="0.25">
      <c r="A144" s="39">
        <v>18</v>
      </c>
      <c r="B144" s="40" t="s">
        <v>111</v>
      </c>
      <c r="C144" s="1"/>
      <c r="D144" s="1"/>
      <c r="E144" s="1"/>
      <c r="F144" s="1"/>
      <c r="G144" s="1"/>
      <c r="H144" s="33"/>
    </row>
    <row r="145" spans="1:8" ht="8.1" customHeight="1" x14ac:dyDescent="0.25">
      <c r="A145" s="39"/>
      <c r="B145" s="40"/>
      <c r="C145" s="1"/>
      <c r="D145" s="1"/>
      <c r="E145" s="1"/>
      <c r="F145" s="1"/>
      <c r="G145" s="1"/>
      <c r="H145" s="33"/>
    </row>
    <row r="146" spans="1:8" ht="12.75" customHeight="1" x14ac:dyDescent="0.25">
      <c r="A146" s="42"/>
      <c r="B146" s="56" t="s">
        <v>112</v>
      </c>
      <c r="C146" s="1">
        <v>12092</v>
      </c>
      <c r="D146" s="1">
        <v>0</v>
      </c>
      <c r="E146" s="1">
        <f>C146-D146</f>
        <v>12092</v>
      </c>
      <c r="F146" s="1">
        <f>9521+2571</f>
        <v>12092</v>
      </c>
      <c r="G146" s="1"/>
      <c r="H146" s="33"/>
    </row>
    <row r="147" spans="1:8" ht="12.75" customHeight="1" x14ac:dyDescent="0.25">
      <c r="A147" s="42"/>
      <c r="B147" s="57" t="s">
        <v>113</v>
      </c>
      <c r="C147" s="1">
        <v>3644</v>
      </c>
      <c r="D147" s="1">
        <v>0</v>
      </c>
      <c r="E147" s="1">
        <f t="shared" ref="E147:E148" si="16">C147-D147</f>
        <v>3644</v>
      </c>
      <c r="F147" s="1"/>
      <c r="G147" s="1"/>
      <c r="H147" s="33"/>
    </row>
    <row r="148" spans="1:8" ht="12.75" hidden="1" customHeight="1" x14ac:dyDescent="0.25">
      <c r="A148" s="42" t="s">
        <v>114</v>
      </c>
      <c r="B148" s="57" t="s">
        <v>115</v>
      </c>
      <c r="C148" s="1"/>
      <c r="D148" s="1">
        <v>0</v>
      </c>
      <c r="E148" s="1">
        <f t="shared" si="16"/>
        <v>0</v>
      </c>
      <c r="F148" s="1"/>
      <c r="G148" s="1"/>
      <c r="H148" s="33"/>
    </row>
    <row r="149" spans="1:8" ht="5.0999999999999996" customHeight="1" x14ac:dyDescent="0.25">
      <c r="A149" s="42"/>
      <c r="B149" s="40"/>
      <c r="C149" s="1"/>
      <c r="D149" s="1"/>
      <c r="E149" s="1"/>
      <c r="F149" s="1"/>
      <c r="G149" s="1"/>
      <c r="H149" s="33"/>
    </row>
    <row r="150" spans="1:8" ht="12.75" customHeight="1" x14ac:dyDescent="0.25">
      <c r="A150" s="42"/>
      <c r="B150" s="40" t="s">
        <v>116</v>
      </c>
      <c r="C150" s="80">
        <f>SUM(C146:C149)</f>
        <v>15736</v>
      </c>
      <c r="D150" s="80">
        <f>SUM(D146:D149)</f>
        <v>0</v>
      </c>
      <c r="E150" s="80">
        <f t="shared" ref="E150:G150" si="17">SUM(E146:E149)</f>
        <v>15736</v>
      </c>
      <c r="F150" s="80">
        <f t="shared" si="17"/>
        <v>12092</v>
      </c>
      <c r="G150" s="80">
        <f t="shared" si="17"/>
        <v>0</v>
      </c>
      <c r="H150" s="33">
        <f>'[1]4.tábla'!BD32-D150</f>
        <v>0</v>
      </c>
    </row>
    <row r="151" spans="1:8" ht="8.1" customHeight="1" x14ac:dyDescent="0.25">
      <c r="A151" s="42"/>
      <c r="B151" s="40"/>
      <c r="C151" s="1"/>
      <c r="D151" s="1"/>
      <c r="E151" s="1"/>
      <c r="F151" s="1"/>
      <c r="G151" s="1"/>
      <c r="H151" s="33"/>
    </row>
    <row r="152" spans="1:8" ht="12.75" customHeight="1" x14ac:dyDescent="0.25">
      <c r="A152" s="39">
        <v>19</v>
      </c>
      <c r="B152" s="40" t="s">
        <v>117</v>
      </c>
      <c r="C152" s="1"/>
      <c r="D152" s="1"/>
      <c r="E152" s="1"/>
      <c r="F152" s="1"/>
      <c r="G152" s="1"/>
      <c r="H152" s="33"/>
    </row>
    <row r="153" spans="1:8" ht="8.1" customHeight="1" x14ac:dyDescent="0.25">
      <c r="A153" s="39"/>
      <c r="B153" s="40"/>
      <c r="C153" s="1"/>
      <c r="D153" s="1"/>
      <c r="E153" s="1"/>
      <c r="F153" s="1"/>
      <c r="G153" s="1"/>
      <c r="H153" s="33"/>
    </row>
    <row r="154" spans="1:8" ht="12.75" customHeight="1" x14ac:dyDescent="0.25">
      <c r="A154" s="42"/>
      <c r="B154" s="46" t="s">
        <v>118</v>
      </c>
      <c r="C154" s="1">
        <v>0</v>
      </c>
      <c r="D154" s="1">
        <v>0</v>
      </c>
      <c r="E154" s="1">
        <f>C154-D154</f>
        <v>0</v>
      </c>
      <c r="F154" s="1"/>
      <c r="G154" s="1"/>
      <c r="H154" s="33"/>
    </row>
    <row r="155" spans="1:8" ht="12.75" customHeight="1" x14ac:dyDescent="0.25">
      <c r="A155" s="42"/>
      <c r="B155" s="46" t="s">
        <v>119</v>
      </c>
      <c r="C155" s="1">
        <v>11000</v>
      </c>
      <c r="D155" s="1">
        <v>11000</v>
      </c>
      <c r="E155" s="1">
        <f t="shared" ref="E155:E156" si="18">C155-D155</f>
        <v>0</v>
      </c>
      <c r="F155" s="1"/>
      <c r="G155" s="1"/>
      <c r="H155" s="33"/>
    </row>
    <row r="156" spans="1:8" ht="15" customHeight="1" x14ac:dyDescent="0.25">
      <c r="A156" s="42"/>
      <c r="B156" s="46" t="s">
        <v>120</v>
      </c>
      <c r="C156" s="1">
        <v>870</v>
      </c>
      <c r="D156" s="1">
        <v>724.53099999999995</v>
      </c>
      <c r="E156" s="1">
        <f t="shared" si="18"/>
        <v>145.46900000000005</v>
      </c>
      <c r="F156" s="1">
        <v>145</v>
      </c>
      <c r="G156" s="1"/>
      <c r="H156" s="33"/>
    </row>
    <row r="157" spans="1:8" ht="15" customHeight="1" x14ac:dyDescent="0.25">
      <c r="A157" s="39"/>
      <c r="B157" s="46" t="s">
        <v>121</v>
      </c>
      <c r="C157" s="1"/>
      <c r="D157" s="1"/>
      <c r="E157" s="1"/>
      <c r="F157" s="1">
        <v>21532</v>
      </c>
      <c r="G157" s="1"/>
      <c r="H157" s="33"/>
    </row>
    <row r="158" spans="1:8" ht="12.75" customHeight="1" x14ac:dyDescent="0.25">
      <c r="A158" s="39"/>
      <c r="B158" s="40" t="s">
        <v>122</v>
      </c>
      <c r="C158" s="1">
        <f>SUM(C154:C157)</f>
        <v>11870</v>
      </c>
      <c r="D158" s="1">
        <f>SUM(D154:D157)</f>
        <v>11724.530999999999</v>
      </c>
      <c r="E158" s="1">
        <f t="shared" ref="E158:G158" si="19">SUM(E154:E157)</f>
        <v>145.46900000000005</v>
      </c>
      <c r="F158" s="1">
        <f t="shared" si="19"/>
        <v>21677</v>
      </c>
      <c r="G158" s="1">
        <f t="shared" si="19"/>
        <v>0</v>
      </c>
      <c r="H158" s="33">
        <f>'[1]4.tábla'!BG32-D158</f>
        <v>0</v>
      </c>
    </row>
    <row r="159" spans="1:8" ht="8.1" customHeight="1" x14ac:dyDescent="0.25">
      <c r="A159" s="42"/>
      <c r="B159" s="40"/>
      <c r="C159" s="1"/>
      <c r="D159" s="1"/>
      <c r="E159" s="1"/>
      <c r="F159" s="1"/>
      <c r="G159" s="1"/>
      <c r="H159" s="33"/>
    </row>
    <row r="160" spans="1:8" ht="12.75" customHeight="1" x14ac:dyDescent="0.25">
      <c r="A160" s="42"/>
      <c r="B160" s="64" t="s">
        <v>123</v>
      </c>
      <c r="C160" s="81">
        <f>C48+C62+C68+C70+C72+C80+C94+C103+C105+C107+C114+C116+C125+C127+C129+C140+C142+C150+C158</f>
        <v>3603258.6860000002</v>
      </c>
      <c r="D160" s="81">
        <f>D48+D62+D68+D70+D72+D80+D94+D103+D105+D107+D114+D116+D125+D127+D129+D140+D142+D150+D158</f>
        <v>2544946.1990000005</v>
      </c>
      <c r="E160" s="81">
        <f t="shared" ref="E160:G160" si="20">E48+E62+E68+E70+E72+E80+E94+E103+E105+E107+E114+E116+E125+E127+E129+E140+E142+E150+E158</f>
        <v>1058312.487</v>
      </c>
      <c r="F160" s="81">
        <f t="shared" si="20"/>
        <v>913182</v>
      </c>
      <c r="G160" s="81">
        <f t="shared" si="20"/>
        <v>743014</v>
      </c>
      <c r="H160" s="33">
        <f>'[1]4.tábla'!BJ32-D160</f>
        <v>0</v>
      </c>
    </row>
    <row r="161" spans="1:8" ht="8.1" customHeight="1" x14ac:dyDescent="0.25">
      <c r="A161" s="42"/>
      <c r="B161" s="40"/>
      <c r="C161" s="1"/>
      <c r="D161" s="1"/>
      <c r="E161" s="1"/>
      <c r="F161" s="1"/>
      <c r="G161" s="1"/>
      <c r="H161" s="33"/>
    </row>
    <row r="162" spans="1:8" ht="12.75" customHeight="1" x14ac:dyDescent="0.25">
      <c r="A162" s="37" t="s">
        <v>124</v>
      </c>
      <c r="B162" s="38" t="s">
        <v>125</v>
      </c>
      <c r="C162" s="1"/>
      <c r="D162" s="1"/>
      <c r="E162" s="1"/>
      <c r="F162" s="1"/>
      <c r="G162" s="1"/>
      <c r="H162" s="33"/>
    </row>
    <row r="163" spans="1:8" ht="8.1" customHeight="1" x14ac:dyDescent="0.25">
      <c r="A163" s="65"/>
      <c r="B163" s="66"/>
      <c r="C163" s="1"/>
      <c r="D163" s="1"/>
      <c r="E163" s="1"/>
      <c r="F163" s="1"/>
      <c r="G163" s="1"/>
      <c r="H163" s="33"/>
    </row>
    <row r="164" spans="1:8" ht="12.75" customHeight="1" x14ac:dyDescent="0.25">
      <c r="A164" s="39">
        <v>1</v>
      </c>
      <c r="B164" s="40" t="s">
        <v>126</v>
      </c>
      <c r="C164" s="1"/>
      <c r="D164" s="1"/>
      <c r="E164" s="1"/>
      <c r="F164" s="1"/>
      <c r="G164" s="1"/>
      <c r="H164" s="33">
        <f>'[1]4.tábla'!BM32-D164</f>
        <v>0</v>
      </c>
    </row>
    <row r="165" spans="1:8" ht="8.1" customHeight="1" x14ac:dyDescent="0.25">
      <c r="A165" s="39"/>
      <c r="B165" s="40"/>
      <c r="C165" s="1"/>
      <c r="D165" s="1"/>
      <c r="E165" s="1"/>
      <c r="F165" s="1"/>
      <c r="G165" s="1"/>
      <c r="H165" s="33"/>
    </row>
    <row r="166" spans="1:8" ht="12.75" customHeight="1" x14ac:dyDescent="0.25">
      <c r="A166" s="39">
        <v>2</v>
      </c>
      <c r="B166" s="40" t="s">
        <v>127</v>
      </c>
      <c r="C166" s="1"/>
      <c r="D166" s="1"/>
      <c r="E166" s="1"/>
      <c r="F166" s="1"/>
      <c r="G166" s="1"/>
      <c r="H166" s="33"/>
    </row>
    <row r="167" spans="1:8" ht="8.1" customHeight="1" x14ac:dyDescent="0.25">
      <c r="A167" s="39"/>
      <c r="B167" s="40"/>
      <c r="C167" s="1"/>
      <c r="D167" s="1"/>
      <c r="E167" s="1"/>
      <c r="F167" s="1"/>
      <c r="G167" s="1"/>
      <c r="H167" s="33"/>
    </row>
    <row r="168" spans="1:8" ht="12.75" customHeight="1" x14ac:dyDescent="0.25">
      <c r="A168" s="42"/>
      <c r="B168" s="46" t="s">
        <v>128</v>
      </c>
      <c r="C168" s="1">
        <v>4003</v>
      </c>
      <c r="D168" s="1">
        <v>4003.04</v>
      </c>
      <c r="E168" s="1">
        <f>C168-D168</f>
        <v>-3.999999999996362E-2</v>
      </c>
      <c r="F168" s="1"/>
      <c r="G168" s="1"/>
      <c r="H168" s="33"/>
    </row>
    <row r="169" spans="1:8" ht="5.0999999999999996" customHeight="1" x14ac:dyDescent="0.25">
      <c r="A169" s="42"/>
      <c r="B169" s="46"/>
      <c r="C169" s="1"/>
      <c r="D169" s="1"/>
      <c r="E169" s="1"/>
      <c r="F169" s="1"/>
      <c r="G169" s="1"/>
      <c r="H169" s="33"/>
    </row>
    <row r="170" spans="1:8" ht="12.75" customHeight="1" x14ac:dyDescent="0.25">
      <c r="A170" s="39"/>
      <c r="B170" s="40" t="s">
        <v>129</v>
      </c>
      <c r="C170" s="80">
        <f>SUM(C168)</f>
        <v>4003</v>
      </c>
      <c r="D170" s="80">
        <f>SUM(D168)</f>
        <v>4003.04</v>
      </c>
      <c r="E170" s="80">
        <f t="shared" ref="E170:G170" si="21">SUM(E168)</f>
        <v>-3.999999999996362E-2</v>
      </c>
      <c r="F170" s="80">
        <f t="shared" si="21"/>
        <v>0</v>
      </c>
      <c r="G170" s="80">
        <f t="shared" si="21"/>
        <v>0</v>
      </c>
      <c r="H170" s="33">
        <f>'[1]4.tábla'!BP32-D170</f>
        <v>0</v>
      </c>
    </row>
    <row r="171" spans="1:8" ht="8.1" customHeight="1" x14ac:dyDescent="0.25">
      <c r="A171" s="39"/>
      <c r="B171" s="40"/>
      <c r="C171" s="1"/>
      <c r="D171" s="1"/>
      <c r="E171" s="1"/>
      <c r="F171" s="1"/>
      <c r="G171" s="1"/>
      <c r="H171" s="33"/>
    </row>
    <row r="172" spans="1:8" ht="12.75" customHeight="1" x14ac:dyDescent="0.25">
      <c r="A172" s="39">
        <v>3</v>
      </c>
      <c r="B172" s="40" t="s">
        <v>130</v>
      </c>
      <c r="C172" s="1"/>
      <c r="D172" s="1"/>
      <c r="E172" s="1"/>
      <c r="F172" s="1"/>
      <c r="G172" s="1"/>
      <c r="H172" s="33"/>
    </row>
    <row r="173" spans="1:8" ht="8.1" customHeight="1" x14ac:dyDescent="0.25">
      <c r="A173" s="39"/>
      <c r="B173" s="40"/>
      <c r="C173" s="1"/>
      <c r="D173" s="1"/>
      <c r="E173" s="1"/>
      <c r="F173" s="1"/>
      <c r="G173" s="1"/>
      <c r="H173" s="33"/>
    </row>
    <row r="174" spans="1:8" ht="12.75" customHeight="1" x14ac:dyDescent="0.25">
      <c r="A174" s="39">
        <v>4</v>
      </c>
      <c r="B174" s="40" t="s">
        <v>131</v>
      </c>
      <c r="C174" s="1"/>
      <c r="D174" s="1"/>
      <c r="E174" s="1"/>
      <c r="F174" s="1"/>
      <c r="G174" s="1"/>
      <c r="H174" s="33"/>
    </row>
    <row r="175" spans="1:8" ht="8.1" customHeight="1" x14ac:dyDescent="0.25">
      <c r="A175" s="39"/>
      <c r="B175" s="40"/>
      <c r="C175" s="1"/>
      <c r="D175" s="1"/>
      <c r="E175" s="1"/>
      <c r="F175" s="1"/>
      <c r="G175" s="1"/>
      <c r="H175" s="33"/>
    </row>
    <row r="176" spans="1:8" ht="12.75" customHeight="1" x14ac:dyDescent="0.25">
      <c r="A176" s="42"/>
      <c r="B176" s="53" t="s">
        <v>132</v>
      </c>
      <c r="C176" s="1">
        <v>44622</v>
      </c>
      <c r="D176" s="1">
        <v>18625</v>
      </c>
      <c r="E176" s="1">
        <f>C176-D176</f>
        <v>25997</v>
      </c>
      <c r="F176" s="1">
        <f>20470+5527</f>
        <v>25997</v>
      </c>
      <c r="G176" s="1"/>
      <c r="H176" s="33"/>
    </row>
    <row r="177" spans="1:8" ht="5.0999999999999996" customHeight="1" x14ac:dyDescent="0.25">
      <c r="A177" s="39"/>
      <c r="B177" s="40"/>
      <c r="C177" s="1"/>
      <c r="D177" s="1"/>
      <c r="E177" s="1"/>
      <c r="F177" s="1"/>
      <c r="G177" s="1"/>
      <c r="H177" s="33"/>
    </row>
    <row r="178" spans="1:8" ht="12.75" customHeight="1" x14ac:dyDescent="0.25">
      <c r="A178" s="39"/>
      <c r="B178" s="40" t="s">
        <v>133</v>
      </c>
      <c r="C178" s="80">
        <f>SUM(C176)</f>
        <v>44622</v>
      </c>
      <c r="D178" s="80">
        <f>SUM(D176)</f>
        <v>18625</v>
      </c>
      <c r="E178" s="80">
        <f t="shared" ref="E178:G178" si="22">SUM(E176)</f>
        <v>25997</v>
      </c>
      <c r="F178" s="80">
        <f t="shared" si="22"/>
        <v>25997</v>
      </c>
      <c r="G178" s="80">
        <f t="shared" si="22"/>
        <v>0</v>
      </c>
      <c r="H178" s="33">
        <f>'[1]4.tábla'!BV32-D178</f>
        <v>0</v>
      </c>
    </row>
    <row r="179" spans="1:8" ht="8.1" customHeight="1" x14ac:dyDescent="0.25">
      <c r="A179" s="39"/>
      <c r="B179" s="40"/>
      <c r="C179" s="1"/>
      <c r="D179" s="1"/>
      <c r="E179" s="1"/>
      <c r="F179" s="1"/>
      <c r="G179" s="1"/>
      <c r="H179" s="33"/>
    </row>
    <row r="180" spans="1:8" ht="12.75" customHeight="1" x14ac:dyDescent="0.25">
      <c r="A180" s="39">
        <v>5</v>
      </c>
      <c r="B180" s="40" t="s">
        <v>134</v>
      </c>
      <c r="C180" s="1"/>
      <c r="D180" s="1"/>
      <c r="E180" s="1"/>
      <c r="F180" s="1"/>
      <c r="G180" s="1"/>
      <c r="H180" s="33"/>
    </row>
    <row r="181" spans="1:8" ht="8.1" customHeight="1" x14ac:dyDescent="0.25">
      <c r="A181" s="39"/>
      <c r="B181" s="40"/>
      <c r="C181" s="1"/>
      <c r="D181" s="1"/>
      <c r="E181" s="1"/>
      <c r="F181" s="1"/>
      <c r="G181" s="1"/>
      <c r="H181" s="33"/>
    </row>
    <row r="182" spans="1:8" ht="12.75" customHeight="1" x14ac:dyDescent="0.25">
      <c r="A182" s="42"/>
      <c r="B182" s="43" t="s">
        <v>135</v>
      </c>
      <c r="C182" s="1">
        <v>10160</v>
      </c>
      <c r="D182" s="1">
        <v>5036.1850000000004</v>
      </c>
      <c r="E182" s="1">
        <f>C182-D182</f>
        <v>5123.8149999999996</v>
      </c>
      <c r="F182" s="1">
        <v>5124</v>
      </c>
      <c r="G182" s="1">
        <v>19833</v>
      </c>
      <c r="H182" s="33"/>
    </row>
    <row r="183" spans="1:8" ht="5.0999999999999996" customHeight="1" x14ac:dyDescent="0.25">
      <c r="A183" s="42"/>
      <c r="B183" s="43"/>
      <c r="C183" s="1"/>
      <c r="D183" s="1"/>
      <c r="E183" s="1"/>
      <c r="F183" s="1"/>
      <c r="G183" s="1"/>
      <c r="H183" s="33"/>
    </row>
    <row r="184" spans="1:8" ht="12.75" customHeight="1" x14ac:dyDescent="0.25">
      <c r="A184" s="58"/>
      <c r="B184" s="40" t="s">
        <v>136</v>
      </c>
      <c r="C184" s="80">
        <f>SUM(C182)</f>
        <v>10160</v>
      </c>
      <c r="D184" s="80">
        <f>SUM(D182)</f>
        <v>5036.1850000000004</v>
      </c>
      <c r="E184" s="80">
        <f t="shared" ref="E184:G184" si="23">SUM(E182)</f>
        <v>5123.8149999999996</v>
      </c>
      <c r="F184" s="80">
        <f t="shared" si="23"/>
        <v>5124</v>
      </c>
      <c r="G184" s="80">
        <f t="shared" si="23"/>
        <v>19833</v>
      </c>
      <c r="H184" s="33">
        <f>'[1]4.tábla'!BY32-D184</f>
        <v>0</v>
      </c>
    </row>
    <row r="185" spans="1:8" ht="8.1" customHeight="1" x14ac:dyDescent="0.25">
      <c r="A185" s="39"/>
      <c r="B185" s="40"/>
      <c r="C185" s="1"/>
      <c r="D185" s="1"/>
      <c r="E185" s="1"/>
      <c r="F185" s="1"/>
      <c r="G185" s="1"/>
      <c r="H185" s="33"/>
    </row>
    <row r="186" spans="1:8" ht="12.75" customHeight="1" x14ac:dyDescent="0.25">
      <c r="A186" s="39">
        <v>6</v>
      </c>
      <c r="B186" s="40" t="s">
        <v>137</v>
      </c>
      <c r="C186" s="1"/>
      <c r="D186" s="1"/>
      <c r="E186" s="1"/>
      <c r="F186" s="1"/>
      <c r="G186" s="1"/>
      <c r="H186" s="33"/>
    </row>
    <row r="187" spans="1:8" ht="8.1" customHeight="1" x14ac:dyDescent="0.25">
      <c r="A187" s="39"/>
      <c r="B187" s="40"/>
      <c r="C187" s="1"/>
      <c r="D187" s="1"/>
      <c r="E187" s="1"/>
      <c r="F187" s="1"/>
      <c r="G187" s="1"/>
      <c r="H187" s="33"/>
    </row>
    <row r="188" spans="1:8" ht="12.75" customHeight="1" x14ac:dyDescent="0.25">
      <c r="A188" s="42"/>
      <c r="B188" s="53" t="s">
        <v>138</v>
      </c>
      <c r="C188" s="1">
        <v>7012</v>
      </c>
      <c r="D188" s="1">
        <v>647.70000000000005</v>
      </c>
      <c r="E188" s="1">
        <f>C188-D188</f>
        <v>6364.3</v>
      </c>
      <c r="F188" s="1">
        <v>6364</v>
      </c>
      <c r="G188" s="1"/>
      <c r="H188" s="33"/>
    </row>
    <row r="189" spans="1:8" ht="12.75" customHeight="1" x14ac:dyDescent="0.25">
      <c r="A189" s="42"/>
      <c r="B189" s="43" t="s">
        <v>139</v>
      </c>
      <c r="C189" s="1">
        <v>26381</v>
      </c>
      <c r="D189" s="1">
        <v>690.88</v>
      </c>
      <c r="E189" s="1">
        <f t="shared" ref="E189:E190" si="24">C189-D189</f>
        <v>25690.12</v>
      </c>
      <c r="F189" s="1">
        <f>20228+5462</f>
        <v>25690</v>
      </c>
      <c r="G189" s="1"/>
      <c r="H189" s="33"/>
    </row>
    <row r="190" spans="1:8" ht="12.75" customHeight="1" x14ac:dyDescent="0.25">
      <c r="A190" s="67"/>
      <c r="B190" s="68" t="s">
        <v>140</v>
      </c>
      <c r="C190" s="1">
        <v>7354</v>
      </c>
      <c r="D190" s="1">
        <v>4686.3</v>
      </c>
      <c r="E190" s="1">
        <f t="shared" si="24"/>
        <v>2667.7</v>
      </c>
      <c r="F190" s="1">
        <v>2668</v>
      </c>
      <c r="G190" s="1"/>
      <c r="H190" s="33"/>
    </row>
    <row r="191" spans="1:8" ht="5.0999999999999996" customHeight="1" x14ac:dyDescent="0.25">
      <c r="A191" s="42"/>
      <c r="B191" s="53"/>
      <c r="C191" s="1"/>
      <c r="D191" s="1"/>
      <c r="E191" s="1"/>
      <c r="F191" s="1"/>
      <c r="G191" s="1"/>
      <c r="H191" s="33"/>
    </row>
    <row r="192" spans="1:8" ht="12.75" customHeight="1" x14ac:dyDescent="0.25">
      <c r="A192" s="39"/>
      <c r="B192" s="40" t="s">
        <v>141</v>
      </c>
      <c r="C192" s="80">
        <f>SUM(C188:C191)</f>
        <v>40747</v>
      </c>
      <c r="D192" s="80">
        <f>SUM(D188:D191)</f>
        <v>6024.88</v>
      </c>
      <c r="E192" s="80">
        <f t="shared" ref="E192:G192" si="25">SUM(E188:E191)</f>
        <v>34722.119999999995</v>
      </c>
      <c r="F192" s="80">
        <f t="shared" si="25"/>
        <v>34722</v>
      </c>
      <c r="G192" s="80">
        <f t="shared" si="25"/>
        <v>0</v>
      </c>
      <c r="H192" s="33">
        <f>'[1]4.tábla'!CB32-D192</f>
        <v>0</v>
      </c>
    </row>
    <row r="193" spans="1:8" ht="8.1" customHeight="1" x14ac:dyDescent="0.25">
      <c r="A193" s="39"/>
      <c r="B193" s="40"/>
      <c r="C193" s="1"/>
      <c r="D193" s="1"/>
      <c r="E193" s="1"/>
      <c r="F193" s="1"/>
      <c r="G193" s="1"/>
      <c r="H193" s="33"/>
    </row>
    <row r="194" spans="1:8" ht="8.1" customHeight="1" x14ac:dyDescent="0.25">
      <c r="A194" s="39"/>
      <c r="B194" s="40"/>
      <c r="C194" s="1"/>
      <c r="D194" s="1"/>
      <c r="E194" s="1"/>
      <c r="F194" s="1"/>
      <c r="G194" s="1"/>
      <c r="H194" s="33"/>
    </row>
    <row r="195" spans="1:8" ht="12.75" customHeight="1" x14ac:dyDescent="0.25">
      <c r="A195" s="39">
        <v>7</v>
      </c>
      <c r="B195" s="40" t="s">
        <v>142</v>
      </c>
      <c r="C195" s="1"/>
      <c r="D195" s="1"/>
      <c r="E195" s="1"/>
      <c r="F195" s="1"/>
      <c r="G195" s="1"/>
      <c r="H195" s="33"/>
    </row>
    <row r="196" spans="1:8" ht="8.1" customHeight="1" x14ac:dyDescent="0.25">
      <c r="A196" s="39"/>
      <c r="B196" s="40"/>
      <c r="C196" s="1"/>
      <c r="D196" s="1"/>
      <c r="E196" s="1"/>
      <c r="F196" s="1"/>
      <c r="G196" s="1"/>
      <c r="H196" s="33"/>
    </row>
    <row r="197" spans="1:8" ht="12.75" customHeight="1" x14ac:dyDescent="0.25">
      <c r="A197" s="42"/>
      <c r="B197" s="53" t="s">
        <v>143</v>
      </c>
      <c r="C197" s="1">
        <v>0</v>
      </c>
      <c r="D197" s="1">
        <v>0</v>
      </c>
      <c r="E197" s="1">
        <f>C197-D197</f>
        <v>0</v>
      </c>
      <c r="F197" s="1"/>
      <c r="G197" s="1"/>
      <c r="H197" s="33"/>
    </row>
    <row r="198" spans="1:8" ht="12.75" customHeight="1" x14ac:dyDescent="0.25">
      <c r="A198" s="42"/>
      <c r="B198" s="56" t="s">
        <v>144</v>
      </c>
      <c r="C198" s="1">
        <v>175</v>
      </c>
      <c r="D198" s="1">
        <v>0</v>
      </c>
      <c r="E198" s="1">
        <f t="shared" ref="E198:E199" si="26">C198-D198</f>
        <v>175</v>
      </c>
      <c r="F198" s="1">
        <v>175</v>
      </c>
      <c r="G198" s="1"/>
      <c r="H198" s="33"/>
    </row>
    <row r="199" spans="1:8" ht="12.75" customHeight="1" x14ac:dyDescent="0.25">
      <c r="A199" s="42"/>
      <c r="B199" s="56" t="s">
        <v>145</v>
      </c>
      <c r="C199" s="1">
        <v>496</v>
      </c>
      <c r="D199" s="1">
        <v>495.3</v>
      </c>
      <c r="E199" s="1">
        <f t="shared" si="26"/>
        <v>0.69999999999998863</v>
      </c>
      <c r="F199" s="1"/>
      <c r="G199" s="1"/>
      <c r="H199" s="33"/>
    </row>
    <row r="200" spans="1:8" ht="5.0999999999999996" customHeight="1" x14ac:dyDescent="0.25">
      <c r="A200" s="42"/>
      <c r="B200" s="40"/>
      <c r="C200" s="1"/>
      <c r="D200" s="1"/>
      <c r="E200" s="1"/>
      <c r="F200" s="1"/>
      <c r="G200" s="1"/>
      <c r="H200" s="33"/>
    </row>
    <row r="201" spans="1:8" ht="12.75" customHeight="1" x14ac:dyDescent="0.25">
      <c r="A201" s="42"/>
      <c r="B201" s="40" t="s">
        <v>146</v>
      </c>
      <c r="C201" s="1">
        <f>SUM(C197:C200)</f>
        <v>671</v>
      </c>
      <c r="D201" s="1">
        <f>SUM(D197:D200)</f>
        <v>495.3</v>
      </c>
      <c r="E201" s="1">
        <f t="shared" ref="E201:G201" si="27">SUM(E197:E200)</f>
        <v>175.7</v>
      </c>
      <c r="F201" s="1">
        <f t="shared" si="27"/>
        <v>175</v>
      </c>
      <c r="G201" s="1">
        <f t="shared" si="27"/>
        <v>0</v>
      </c>
      <c r="H201" s="33">
        <f>'[1]4.tábla'!CE32-D201</f>
        <v>0</v>
      </c>
    </row>
    <row r="202" spans="1:8" ht="8.1" customHeight="1" x14ac:dyDescent="0.25">
      <c r="A202" s="39"/>
      <c r="B202" s="40"/>
      <c r="C202" s="1"/>
      <c r="D202" s="1"/>
      <c r="E202" s="1"/>
      <c r="F202" s="1"/>
      <c r="G202" s="1"/>
      <c r="H202" s="33"/>
    </row>
    <row r="203" spans="1:8" ht="12.75" customHeight="1" x14ac:dyDescent="0.25">
      <c r="A203" s="39">
        <v>8</v>
      </c>
      <c r="B203" s="40" t="s">
        <v>147</v>
      </c>
      <c r="C203" s="1"/>
      <c r="D203" s="1"/>
      <c r="E203" s="1"/>
      <c r="F203" s="1"/>
      <c r="G203" s="1"/>
      <c r="H203" s="33"/>
    </row>
    <row r="204" spans="1:8" ht="8.1" customHeight="1" x14ac:dyDescent="0.25">
      <c r="A204" s="39"/>
      <c r="B204" s="40"/>
      <c r="C204" s="1"/>
      <c r="D204" s="1"/>
      <c r="E204" s="1"/>
      <c r="F204" s="1"/>
      <c r="G204" s="1"/>
      <c r="H204" s="33"/>
    </row>
    <row r="205" spans="1:8" ht="12.75" customHeight="1" x14ac:dyDescent="0.25">
      <c r="A205" s="39">
        <v>9</v>
      </c>
      <c r="B205" s="40" t="s">
        <v>148</v>
      </c>
      <c r="C205" s="1"/>
      <c r="D205" s="1"/>
      <c r="E205" s="1"/>
      <c r="F205" s="1"/>
      <c r="G205" s="1"/>
      <c r="H205" s="33"/>
    </row>
    <row r="206" spans="1:8" ht="8.1" customHeight="1" x14ac:dyDescent="0.25">
      <c r="A206" s="42"/>
      <c r="B206" s="40"/>
      <c r="C206" s="1"/>
      <c r="D206" s="1"/>
      <c r="E206" s="1"/>
      <c r="F206" s="1"/>
      <c r="G206" s="1"/>
      <c r="H206" s="33"/>
    </row>
    <row r="207" spans="1:8" ht="12.75" customHeight="1" x14ac:dyDescent="0.25">
      <c r="A207" s="42"/>
      <c r="B207" s="64" t="s">
        <v>149</v>
      </c>
      <c r="C207" s="81">
        <f>C164+C170+C172+C178+C184+C192+C201+C203+C205</f>
        <v>100203</v>
      </c>
      <c r="D207" s="81">
        <f>D164+D170+D172+D178+D184+D192+D201+D203+D205</f>
        <v>34184.405000000006</v>
      </c>
      <c r="E207" s="81">
        <f t="shared" ref="E207:G207" si="28">E164+E170+E172+E178+E184+E192+E201+E203+E205</f>
        <v>66018.594999999987</v>
      </c>
      <c r="F207" s="81">
        <f t="shared" si="28"/>
        <v>66018</v>
      </c>
      <c r="G207" s="81">
        <f t="shared" si="28"/>
        <v>19833</v>
      </c>
      <c r="H207" s="33">
        <f>'[1]4.tábla'!CN32-D207</f>
        <v>0</v>
      </c>
    </row>
    <row r="208" spans="1:8" ht="6" customHeight="1" x14ac:dyDescent="0.25">
      <c r="A208" s="42"/>
      <c r="B208" s="40"/>
      <c r="C208" s="1"/>
      <c r="D208" s="1"/>
      <c r="E208" s="1"/>
      <c r="F208" s="1"/>
      <c r="G208" s="1"/>
      <c r="H208" s="33"/>
    </row>
    <row r="209" spans="1:8" ht="8.1" customHeight="1" thickBot="1" x14ac:dyDescent="0.3">
      <c r="A209" s="58"/>
      <c r="B209" s="40"/>
      <c r="C209" s="1"/>
      <c r="D209" s="1"/>
      <c r="E209" s="1"/>
      <c r="F209" s="1"/>
      <c r="G209" s="1"/>
    </row>
    <row r="210" spans="1:8" ht="21.95" customHeight="1" thickBot="1" x14ac:dyDescent="0.3">
      <c r="A210" s="69" t="s">
        <v>13</v>
      </c>
      <c r="B210" s="70" t="s">
        <v>150</v>
      </c>
      <c r="C210" s="82">
        <f>C160+C207</f>
        <v>3703461.6860000002</v>
      </c>
      <c r="D210" s="82">
        <f>D160+D207</f>
        <v>2579130.6040000003</v>
      </c>
      <c r="E210" s="82">
        <f t="shared" ref="E210:G210" si="29">E160+E207</f>
        <v>1124331.0819999999</v>
      </c>
      <c r="F210" s="82">
        <f t="shared" si="29"/>
        <v>979200</v>
      </c>
      <c r="G210" s="82">
        <f t="shared" si="29"/>
        <v>762847</v>
      </c>
      <c r="H210" s="52">
        <f>'[1]4.tábla'!CQ32-D210</f>
        <v>0</v>
      </c>
    </row>
    <row r="211" spans="1:8" ht="14.25" hidden="1" customHeight="1" x14ac:dyDescent="0.3">
      <c r="A211" s="58"/>
      <c r="B211" s="40"/>
      <c r="C211" s="59"/>
      <c r="D211" s="59"/>
      <c r="E211" s="59"/>
      <c r="F211" s="59"/>
      <c r="G211" s="59"/>
    </row>
    <row r="212" spans="1:8" ht="20.25" hidden="1" customHeight="1" x14ac:dyDescent="0.3">
      <c r="A212" s="34" t="s">
        <v>151</v>
      </c>
      <c r="B212" s="31" t="s">
        <v>152</v>
      </c>
      <c r="C212" s="71"/>
      <c r="D212" s="71"/>
      <c r="E212" s="71"/>
      <c r="F212" s="71"/>
      <c r="G212" s="71"/>
    </row>
    <row r="213" spans="1:8" ht="12" hidden="1" customHeight="1" x14ac:dyDescent="0.3">
      <c r="A213" s="39"/>
      <c r="B213" s="40"/>
      <c r="C213" s="71"/>
      <c r="D213" s="71"/>
      <c r="E213" s="71"/>
      <c r="F213" s="71"/>
      <c r="G213" s="71"/>
    </row>
    <row r="214" spans="1:8" ht="12.75" hidden="1" customHeight="1" x14ac:dyDescent="0.3">
      <c r="A214" s="42">
        <v>1</v>
      </c>
      <c r="B214" s="46" t="s">
        <v>153</v>
      </c>
      <c r="C214" s="44">
        <v>4648</v>
      </c>
      <c r="D214" s="44">
        <v>1026.117</v>
      </c>
      <c r="E214" s="45">
        <f>C214-D214</f>
        <v>3621.8829999999998</v>
      </c>
      <c r="F214" s="45"/>
      <c r="G214" s="45"/>
    </row>
    <row r="215" spans="1:8" ht="12.75" hidden="1" customHeight="1" x14ac:dyDescent="0.3">
      <c r="A215" s="42">
        <v>2</v>
      </c>
      <c r="B215" s="57" t="s">
        <v>154</v>
      </c>
      <c r="C215" s="44">
        <v>49611</v>
      </c>
      <c r="D215" s="44">
        <v>47615.351000000002</v>
      </c>
      <c r="E215" s="45">
        <f t="shared" ref="E215:E236" si="30">C215-D215</f>
        <v>1995.6489999999976</v>
      </c>
      <c r="F215" s="45"/>
      <c r="G215" s="45"/>
    </row>
    <row r="216" spans="1:8" ht="12.75" hidden="1" customHeight="1" x14ac:dyDescent="0.3">
      <c r="A216" s="42">
        <v>3</v>
      </c>
      <c r="B216" s="46" t="s">
        <v>155</v>
      </c>
      <c r="C216" s="44">
        <v>40108</v>
      </c>
      <c r="D216" s="44">
        <v>32634.915000000001</v>
      </c>
      <c r="E216" s="45">
        <f t="shared" si="30"/>
        <v>7473.0849999999991</v>
      </c>
      <c r="F216" s="45"/>
      <c r="G216" s="45"/>
    </row>
    <row r="217" spans="1:8" ht="12.75" hidden="1" customHeight="1" x14ac:dyDescent="0.3">
      <c r="A217" s="42">
        <v>4</v>
      </c>
      <c r="B217" s="57" t="s">
        <v>156</v>
      </c>
      <c r="C217" s="44">
        <v>12419</v>
      </c>
      <c r="D217" s="44">
        <v>6835.5010000000002</v>
      </c>
      <c r="E217" s="45">
        <f t="shared" si="30"/>
        <v>5583.4989999999998</v>
      </c>
      <c r="F217" s="45">
        <f>1882+508</f>
        <v>2390</v>
      </c>
      <c r="G217" s="45"/>
    </row>
    <row r="218" spans="1:8" ht="12.75" hidden="1" customHeight="1" x14ac:dyDescent="0.3">
      <c r="A218" s="42">
        <v>5</v>
      </c>
      <c r="B218" s="57" t="s">
        <v>157</v>
      </c>
      <c r="C218" s="44">
        <v>7000</v>
      </c>
      <c r="D218" s="44">
        <v>0</v>
      </c>
      <c r="E218" s="45">
        <f t="shared" si="30"/>
        <v>7000</v>
      </c>
      <c r="F218" s="45">
        <v>7000</v>
      </c>
      <c r="G218" s="45">
        <f>10122-7000</f>
        <v>3122</v>
      </c>
    </row>
    <row r="219" spans="1:8" ht="12.75" hidden="1" customHeight="1" x14ac:dyDescent="0.3">
      <c r="A219" s="42">
        <v>6</v>
      </c>
      <c r="B219" s="56" t="s">
        <v>58</v>
      </c>
      <c r="C219" s="44">
        <v>6731</v>
      </c>
      <c r="D219" s="44">
        <v>2603.0430000000001</v>
      </c>
      <c r="E219" s="45">
        <f t="shared" si="30"/>
        <v>4127.9570000000003</v>
      </c>
      <c r="F219" s="45"/>
      <c r="G219" s="45"/>
    </row>
    <row r="220" spans="1:8" ht="12.75" hidden="1" customHeight="1" x14ac:dyDescent="0.3">
      <c r="A220" s="42">
        <v>7</v>
      </c>
      <c r="B220" s="57" t="s">
        <v>158</v>
      </c>
      <c r="C220" s="44">
        <v>8509</v>
      </c>
      <c r="D220" s="44">
        <v>0</v>
      </c>
      <c r="E220" s="45">
        <f t="shared" si="30"/>
        <v>8509</v>
      </c>
      <c r="F220" s="72">
        <v>8509</v>
      </c>
      <c r="G220" s="72">
        <f>11382-8509</f>
        <v>2873</v>
      </c>
    </row>
    <row r="221" spans="1:8" ht="12.75" hidden="1" customHeight="1" x14ac:dyDescent="0.3">
      <c r="A221" s="42">
        <v>8</v>
      </c>
      <c r="B221" s="57" t="s">
        <v>159</v>
      </c>
      <c r="C221" s="44">
        <v>4426</v>
      </c>
      <c r="D221" s="44">
        <v>795.06</v>
      </c>
      <c r="E221" s="45">
        <f t="shared" si="30"/>
        <v>3630.94</v>
      </c>
      <c r="F221" s="72">
        <f>2653+716</f>
        <v>3369</v>
      </c>
      <c r="G221" s="72"/>
    </row>
    <row r="222" spans="1:8" ht="12.75" hidden="1" customHeight="1" x14ac:dyDescent="0.3">
      <c r="A222" s="42">
        <v>9</v>
      </c>
      <c r="B222" s="57" t="s">
        <v>53</v>
      </c>
      <c r="C222" s="44">
        <v>5100</v>
      </c>
      <c r="D222" s="44">
        <v>5097.78</v>
      </c>
      <c r="E222" s="45">
        <f t="shared" si="30"/>
        <v>2.2200000000002547</v>
      </c>
      <c r="F222" s="45"/>
      <c r="G222" s="45"/>
    </row>
    <row r="223" spans="1:8" ht="12.75" hidden="1" customHeight="1" x14ac:dyDescent="0.3">
      <c r="A223" s="42">
        <v>10</v>
      </c>
      <c r="B223" s="46" t="s">
        <v>160</v>
      </c>
      <c r="C223" s="44">
        <v>2530</v>
      </c>
      <c r="D223" s="44">
        <v>496.45100000000002</v>
      </c>
      <c r="E223" s="45">
        <f t="shared" si="30"/>
        <v>2033.549</v>
      </c>
      <c r="F223" s="45">
        <f>1601+432</f>
        <v>2033</v>
      </c>
      <c r="G223" s="45"/>
    </row>
    <row r="224" spans="1:8" ht="12.75" hidden="1" customHeight="1" x14ac:dyDescent="0.3">
      <c r="A224" s="42">
        <v>11</v>
      </c>
      <c r="B224" s="46" t="s">
        <v>161</v>
      </c>
      <c r="C224" s="44">
        <v>5742</v>
      </c>
      <c r="D224" s="44">
        <v>13304.841</v>
      </c>
      <c r="E224" s="45">
        <f t="shared" si="30"/>
        <v>-7562.8410000000003</v>
      </c>
      <c r="F224" s="45"/>
      <c r="G224" s="45">
        <v>59</v>
      </c>
    </row>
    <row r="225" spans="1:8" ht="12.75" hidden="1" customHeight="1" x14ac:dyDescent="0.3">
      <c r="A225" s="42">
        <v>12</v>
      </c>
      <c r="B225" s="46" t="s">
        <v>162</v>
      </c>
      <c r="C225" s="44">
        <v>455</v>
      </c>
      <c r="D225" s="44">
        <v>454.30900000000003</v>
      </c>
      <c r="E225" s="45">
        <f t="shared" si="30"/>
        <v>0.69099999999997408</v>
      </c>
      <c r="F225" s="45"/>
      <c r="G225" s="45"/>
    </row>
    <row r="226" spans="1:8" ht="12.75" hidden="1" customHeight="1" x14ac:dyDescent="0.3">
      <c r="A226" s="42">
        <v>13</v>
      </c>
      <c r="B226" s="46" t="s">
        <v>163</v>
      </c>
      <c r="C226" s="44">
        <v>6350</v>
      </c>
      <c r="D226" s="44">
        <v>5872.48</v>
      </c>
      <c r="E226" s="45">
        <f t="shared" si="30"/>
        <v>477.52000000000044</v>
      </c>
      <c r="F226" s="45"/>
      <c r="G226" s="45"/>
    </row>
    <row r="227" spans="1:8" ht="12.75" hidden="1" customHeight="1" x14ac:dyDescent="0.3">
      <c r="A227" s="42">
        <v>14</v>
      </c>
      <c r="B227" s="57" t="s">
        <v>164</v>
      </c>
      <c r="C227" s="44">
        <v>1850</v>
      </c>
      <c r="D227" s="44">
        <v>3234.6030000000001</v>
      </c>
      <c r="E227" s="45">
        <f t="shared" si="30"/>
        <v>-1384.6030000000001</v>
      </c>
      <c r="F227" s="45"/>
      <c r="G227" s="45">
        <v>2794</v>
      </c>
    </row>
    <row r="228" spans="1:8" ht="12.75" hidden="1" customHeight="1" x14ac:dyDescent="0.3">
      <c r="A228" s="42">
        <v>15</v>
      </c>
      <c r="B228" s="46" t="s">
        <v>165</v>
      </c>
      <c r="C228" s="44">
        <v>25000</v>
      </c>
      <c r="D228" s="44">
        <f>25974.446-D234-D235</f>
        <v>24902.667999999998</v>
      </c>
      <c r="E228" s="45">
        <f t="shared" si="30"/>
        <v>97.332000000002154</v>
      </c>
      <c r="F228" s="45"/>
      <c r="G228" s="45"/>
    </row>
    <row r="229" spans="1:8" ht="12.75" hidden="1" customHeight="1" x14ac:dyDescent="0.3">
      <c r="A229" s="42">
        <v>16</v>
      </c>
      <c r="B229" s="46" t="s">
        <v>166</v>
      </c>
      <c r="C229" s="44">
        <v>1485</v>
      </c>
      <c r="D229" s="44">
        <v>277.87599999999998</v>
      </c>
      <c r="E229" s="45">
        <f t="shared" si="30"/>
        <v>1207.124</v>
      </c>
      <c r="F229" s="45">
        <v>1207</v>
      </c>
      <c r="G229" s="45"/>
    </row>
    <row r="230" spans="1:8" ht="12.75" hidden="1" customHeight="1" x14ac:dyDescent="0.3">
      <c r="A230" s="42">
        <v>17</v>
      </c>
      <c r="B230" s="46" t="s">
        <v>167</v>
      </c>
      <c r="C230" s="44">
        <v>0</v>
      </c>
      <c r="D230" s="44">
        <v>0</v>
      </c>
      <c r="E230" s="45">
        <f t="shared" si="30"/>
        <v>0</v>
      </c>
      <c r="F230" s="45"/>
      <c r="G230" s="45"/>
    </row>
    <row r="231" spans="1:8" ht="12.75" hidden="1" customHeight="1" x14ac:dyDescent="0.3">
      <c r="A231" s="42">
        <v>18</v>
      </c>
      <c r="B231" s="46" t="s">
        <v>168</v>
      </c>
      <c r="C231" s="44">
        <v>3259</v>
      </c>
      <c r="D231" s="44">
        <v>2587.462</v>
      </c>
      <c r="E231" s="45">
        <f t="shared" si="30"/>
        <v>671.53800000000001</v>
      </c>
      <c r="F231" s="45">
        <v>672</v>
      </c>
      <c r="G231" s="45">
        <f>1094-672</f>
        <v>422</v>
      </c>
    </row>
    <row r="232" spans="1:8" ht="12.75" hidden="1" customHeight="1" x14ac:dyDescent="0.3">
      <c r="A232" s="42">
        <v>19</v>
      </c>
      <c r="B232" s="46" t="s">
        <v>169</v>
      </c>
      <c r="C232" s="44">
        <v>1162</v>
      </c>
      <c r="D232" s="44">
        <v>1160.3989999999999</v>
      </c>
      <c r="E232" s="45">
        <f t="shared" si="30"/>
        <v>1.6010000000001128</v>
      </c>
      <c r="F232" s="45"/>
      <c r="G232" s="45"/>
    </row>
    <row r="233" spans="1:8" ht="12.75" hidden="1" customHeight="1" x14ac:dyDescent="0.3">
      <c r="A233" s="42">
        <v>20</v>
      </c>
      <c r="B233" s="46" t="s">
        <v>55</v>
      </c>
      <c r="C233" s="44">
        <v>498</v>
      </c>
      <c r="D233" s="44">
        <v>1678.2449999999999</v>
      </c>
      <c r="E233" s="45">
        <f t="shared" si="30"/>
        <v>-1180.2449999999999</v>
      </c>
      <c r="F233" s="45"/>
      <c r="G233" s="45"/>
    </row>
    <row r="234" spans="1:8" ht="12.75" hidden="1" customHeight="1" x14ac:dyDescent="0.3">
      <c r="A234" s="42">
        <v>21</v>
      </c>
      <c r="B234" s="46" t="s">
        <v>170</v>
      </c>
      <c r="C234" s="44">
        <v>777</v>
      </c>
      <c r="D234" s="44">
        <v>776.80799999999999</v>
      </c>
      <c r="E234" s="45">
        <f t="shared" si="30"/>
        <v>0.19200000000000728</v>
      </c>
      <c r="F234" s="45"/>
      <c r="G234" s="45"/>
    </row>
    <row r="235" spans="1:8" ht="12.75" hidden="1" customHeight="1" x14ac:dyDescent="0.3">
      <c r="A235" s="42">
        <v>22</v>
      </c>
      <c r="B235" s="56" t="s">
        <v>171</v>
      </c>
      <c r="C235" s="44">
        <v>554</v>
      </c>
      <c r="D235" s="44">
        <v>294.97000000000003</v>
      </c>
      <c r="E235" s="45">
        <f t="shared" si="30"/>
        <v>259.02999999999997</v>
      </c>
      <c r="F235" s="45"/>
      <c r="G235" s="45"/>
    </row>
    <row r="236" spans="1:8" ht="12.75" hidden="1" customHeight="1" x14ac:dyDescent="0.3">
      <c r="A236" s="42">
        <v>23</v>
      </c>
      <c r="B236" s="46" t="s">
        <v>172</v>
      </c>
      <c r="C236" s="44">
        <v>6080</v>
      </c>
      <c r="D236" s="44">
        <v>5241.5640000000003</v>
      </c>
      <c r="E236" s="45">
        <f t="shared" si="30"/>
        <v>838.43599999999969</v>
      </c>
      <c r="F236" s="45">
        <f>336+91</f>
        <v>427</v>
      </c>
      <c r="G236" s="45"/>
    </row>
    <row r="237" spans="1:8" ht="12.75" hidden="1" customHeight="1" x14ac:dyDescent="0.3">
      <c r="A237" s="42"/>
      <c r="B237" s="57" t="s">
        <v>173</v>
      </c>
      <c r="C237" s="44">
        <v>0</v>
      </c>
      <c r="D237" s="44"/>
      <c r="E237" s="45"/>
      <c r="F237" s="45"/>
      <c r="G237" s="45"/>
    </row>
    <row r="238" spans="1:8" ht="12.75" hidden="1" customHeight="1" x14ac:dyDescent="0.3">
      <c r="A238" s="42"/>
      <c r="B238" s="46" t="s">
        <v>174</v>
      </c>
      <c r="C238" s="44"/>
      <c r="D238" s="44"/>
      <c r="E238" s="45"/>
      <c r="F238" s="45"/>
      <c r="G238" s="45">
        <v>5665</v>
      </c>
    </row>
    <row r="239" spans="1:8" ht="9.9499999999999993" hidden="1" customHeight="1" x14ac:dyDescent="0.3">
      <c r="A239" s="42"/>
      <c r="B239" s="46"/>
      <c r="C239" s="44"/>
      <c r="D239" s="44"/>
      <c r="E239" s="44"/>
      <c r="F239" s="44"/>
      <c r="G239" s="44"/>
    </row>
    <row r="240" spans="1:8" ht="24" hidden="1" customHeight="1" x14ac:dyDescent="0.3">
      <c r="A240" s="69" t="s">
        <v>175</v>
      </c>
      <c r="B240" s="70" t="s">
        <v>176</v>
      </c>
      <c r="C240" s="73">
        <f>SUM(C214:C239)</f>
        <v>194294</v>
      </c>
      <c r="D240" s="73">
        <f>SUM(D214:D239)</f>
        <v>156890.443</v>
      </c>
      <c r="E240" s="73">
        <f t="shared" ref="E240:G240" si="31">SUM(E214:E239)</f>
        <v>37403.557000000008</v>
      </c>
      <c r="F240" s="73">
        <f t="shared" si="31"/>
        <v>25607</v>
      </c>
      <c r="G240" s="73">
        <f t="shared" si="31"/>
        <v>14935</v>
      </c>
      <c r="H240" s="33">
        <f>'[1]4.tábla'!DF32-D240</f>
        <v>0</v>
      </c>
    </row>
    <row r="241" spans="1:7" x14ac:dyDescent="0.25">
      <c r="A241" s="74"/>
      <c r="B241" s="75"/>
      <c r="C241" s="76"/>
      <c r="D241" s="74"/>
      <c r="F241" s="77"/>
      <c r="G241" s="77"/>
    </row>
    <row r="242" spans="1:7" x14ac:dyDescent="0.25">
      <c r="A242" s="74"/>
      <c r="B242" s="75"/>
      <c r="C242" s="76"/>
      <c r="D242" s="74"/>
    </row>
    <row r="243" spans="1:7" x14ac:dyDescent="0.25">
      <c r="A243" s="74"/>
      <c r="B243" s="75"/>
      <c r="C243" s="76"/>
      <c r="D243" s="74"/>
    </row>
    <row r="244" spans="1:7" x14ac:dyDescent="0.25">
      <c r="A244" s="74"/>
      <c r="B244" s="75"/>
      <c r="C244" s="76"/>
      <c r="D244" s="74"/>
    </row>
    <row r="245" spans="1:7" x14ac:dyDescent="0.25">
      <c r="A245" s="74"/>
      <c r="B245" s="75"/>
      <c r="C245" s="76"/>
      <c r="D245" s="74"/>
    </row>
    <row r="246" spans="1:7" x14ac:dyDescent="0.25">
      <c r="A246" s="74"/>
      <c r="B246" s="75"/>
      <c r="C246" s="76"/>
      <c r="D246" s="74"/>
    </row>
    <row r="247" spans="1:7" x14ac:dyDescent="0.25">
      <c r="A247" s="74"/>
      <c r="B247" s="75"/>
      <c r="C247" s="76"/>
      <c r="D247" s="74"/>
    </row>
    <row r="248" spans="1:7" x14ac:dyDescent="0.25">
      <c r="A248" s="74"/>
      <c r="B248" s="75"/>
      <c r="C248" s="76"/>
      <c r="D248" s="74"/>
    </row>
    <row r="249" spans="1:7" x14ac:dyDescent="0.25">
      <c r="A249" s="74"/>
      <c r="B249" s="75"/>
      <c r="C249" s="76"/>
      <c r="D249" s="74"/>
    </row>
    <row r="250" spans="1:7" x14ac:dyDescent="0.25">
      <c r="A250" s="74"/>
      <c r="B250" s="75"/>
      <c r="C250" s="76"/>
      <c r="D250" s="74"/>
    </row>
    <row r="251" spans="1:7" x14ac:dyDescent="0.25">
      <c r="A251" s="74"/>
      <c r="B251" s="75"/>
      <c r="C251" s="76"/>
      <c r="D251" s="74"/>
    </row>
    <row r="252" spans="1:7" x14ac:dyDescent="0.25">
      <c r="A252" s="74"/>
      <c r="B252" s="75"/>
      <c r="C252" s="76"/>
      <c r="D252" s="74"/>
    </row>
    <row r="253" spans="1:7" x14ac:dyDescent="0.25">
      <c r="A253" s="74"/>
      <c r="B253" s="75"/>
      <c r="C253" s="76"/>
      <c r="D253" s="74"/>
    </row>
    <row r="254" spans="1:7" x14ac:dyDescent="0.25">
      <c r="A254" s="74"/>
      <c r="B254" s="75"/>
      <c r="C254" s="76"/>
      <c r="D254" s="74"/>
    </row>
    <row r="255" spans="1:7" x14ac:dyDescent="0.25">
      <c r="A255" s="74"/>
      <c r="B255" s="75"/>
      <c r="C255" s="76"/>
      <c r="D255" s="74"/>
    </row>
    <row r="256" spans="1:7" x14ac:dyDescent="0.25">
      <c r="A256" s="74"/>
      <c r="B256" s="75"/>
      <c r="C256" s="76"/>
      <c r="D256" s="74"/>
    </row>
    <row r="257" spans="1:4" x14ac:dyDescent="0.25">
      <c r="A257" s="74"/>
      <c r="B257" s="75"/>
      <c r="C257" s="76"/>
      <c r="D257" s="74"/>
    </row>
    <row r="258" spans="1:4" x14ac:dyDescent="0.25">
      <c r="A258" s="74"/>
      <c r="B258" s="75"/>
      <c r="C258" s="76"/>
      <c r="D258" s="74"/>
    </row>
    <row r="259" spans="1:4" x14ac:dyDescent="0.25">
      <c r="A259" s="74"/>
      <c r="B259" s="75"/>
      <c r="C259" s="76"/>
      <c r="D259" s="74"/>
    </row>
    <row r="260" spans="1:4" x14ac:dyDescent="0.25">
      <c r="A260" s="74"/>
      <c r="B260" s="75"/>
      <c r="C260" s="76"/>
      <c r="D260" s="74"/>
    </row>
    <row r="261" spans="1:4" x14ac:dyDescent="0.25">
      <c r="A261" s="74"/>
      <c r="B261" s="75"/>
      <c r="C261" s="76"/>
      <c r="D261" s="74"/>
    </row>
    <row r="262" spans="1:4" x14ac:dyDescent="0.25">
      <c r="A262" s="74"/>
      <c r="B262" s="75"/>
      <c r="C262" s="76"/>
      <c r="D262" s="74"/>
    </row>
    <row r="263" spans="1:4" x14ac:dyDescent="0.25">
      <c r="A263" s="74"/>
      <c r="B263" s="75"/>
      <c r="C263" s="76"/>
      <c r="D263" s="74"/>
    </row>
    <row r="264" spans="1:4" x14ac:dyDescent="0.25">
      <c r="A264" s="74"/>
      <c r="B264" s="75"/>
      <c r="C264" s="76"/>
      <c r="D264" s="74"/>
    </row>
    <row r="265" spans="1:4" x14ac:dyDescent="0.25">
      <c r="A265" s="74"/>
      <c r="B265" s="75"/>
      <c r="C265" s="76"/>
      <c r="D265" s="74"/>
    </row>
    <row r="266" spans="1:4" x14ac:dyDescent="0.25">
      <c r="A266" s="74"/>
      <c r="B266" s="75"/>
      <c r="C266" s="76"/>
      <c r="D266" s="74"/>
    </row>
    <row r="267" spans="1:4" x14ac:dyDescent="0.25">
      <c r="A267" s="74"/>
      <c r="B267" s="75"/>
      <c r="C267" s="76"/>
      <c r="D267" s="74"/>
    </row>
    <row r="268" spans="1:4" x14ac:dyDescent="0.25">
      <c r="A268" s="74"/>
      <c r="B268" s="75"/>
      <c r="C268" s="76"/>
      <c r="D268" s="74"/>
    </row>
    <row r="269" spans="1:4" x14ac:dyDescent="0.25">
      <c r="A269" s="74"/>
      <c r="B269" s="75"/>
      <c r="C269" s="76"/>
      <c r="D269" s="74"/>
    </row>
    <row r="270" spans="1:4" x14ac:dyDescent="0.25">
      <c r="A270" s="74"/>
      <c r="B270" s="75"/>
      <c r="C270" s="76"/>
      <c r="D270" s="74"/>
    </row>
    <row r="271" spans="1:4" x14ac:dyDescent="0.25">
      <c r="A271" s="74"/>
      <c r="B271" s="75"/>
      <c r="C271" s="76"/>
      <c r="D271" s="74"/>
    </row>
    <row r="272" spans="1:4" x14ac:dyDescent="0.25">
      <c r="A272" s="74"/>
      <c r="B272" s="75"/>
      <c r="C272" s="76"/>
      <c r="D272" s="74"/>
    </row>
    <row r="273" spans="1:4" x14ac:dyDescent="0.25">
      <c r="A273" s="74"/>
      <c r="B273" s="75"/>
      <c r="C273" s="76"/>
      <c r="D273" s="74"/>
    </row>
    <row r="274" spans="1:4" x14ac:dyDescent="0.25">
      <c r="A274" s="74"/>
      <c r="B274" s="75"/>
      <c r="C274" s="76"/>
      <c r="D274" s="74"/>
    </row>
    <row r="275" spans="1:4" x14ac:dyDescent="0.25">
      <c r="A275" s="74"/>
      <c r="B275" s="75"/>
      <c r="C275" s="76"/>
      <c r="D275" s="74"/>
    </row>
    <row r="276" spans="1:4" x14ac:dyDescent="0.25">
      <c r="A276" s="74"/>
      <c r="B276" s="75"/>
      <c r="C276" s="76"/>
      <c r="D276" s="74"/>
    </row>
    <row r="277" spans="1:4" x14ac:dyDescent="0.25">
      <c r="A277" s="74"/>
      <c r="B277" s="75"/>
      <c r="C277" s="76"/>
      <c r="D277" s="74"/>
    </row>
    <row r="278" spans="1:4" x14ac:dyDescent="0.25">
      <c r="A278" s="74"/>
      <c r="B278" s="75"/>
      <c r="C278" s="76"/>
      <c r="D278" s="74"/>
    </row>
    <row r="279" spans="1:4" x14ac:dyDescent="0.25">
      <c r="A279" s="74"/>
      <c r="B279" s="75"/>
      <c r="C279" s="76"/>
      <c r="D279" s="74"/>
    </row>
    <row r="280" spans="1:4" x14ac:dyDescent="0.25">
      <c r="A280" s="74"/>
      <c r="B280" s="75"/>
      <c r="C280" s="76"/>
      <c r="D280" s="74"/>
    </row>
    <row r="281" spans="1:4" x14ac:dyDescent="0.25">
      <c r="A281" s="74"/>
      <c r="B281" s="75"/>
      <c r="C281" s="76"/>
      <c r="D281" s="74"/>
    </row>
    <row r="282" spans="1:4" x14ac:dyDescent="0.25">
      <c r="A282" s="74"/>
      <c r="B282" s="75"/>
      <c r="C282" s="76"/>
      <c r="D282" s="74"/>
    </row>
    <row r="283" spans="1:4" x14ac:dyDescent="0.25">
      <c r="A283" s="74"/>
      <c r="B283" s="75"/>
      <c r="C283" s="76"/>
      <c r="D283" s="74"/>
    </row>
    <row r="284" spans="1:4" x14ac:dyDescent="0.25">
      <c r="A284" s="74"/>
      <c r="B284" s="75"/>
      <c r="C284" s="76"/>
      <c r="D284" s="74"/>
    </row>
    <row r="285" spans="1:4" x14ac:dyDescent="0.25">
      <c r="A285" s="74"/>
      <c r="B285" s="75"/>
      <c r="C285" s="76"/>
      <c r="D285" s="74"/>
    </row>
    <row r="286" spans="1:4" x14ac:dyDescent="0.25">
      <c r="A286" s="74"/>
      <c r="B286" s="75"/>
      <c r="C286" s="76"/>
      <c r="D286" s="74"/>
    </row>
    <row r="287" spans="1:4" x14ac:dyDescent="0.25">
      <c r="A287" s="74"/>
      <c r="B287" s="75"/>
      <c r="C287" s="76"/>
      <c r="D287" s="74"/>
    </row>
    <row r="288" spans="1:4" x14ac:dyDescent="0.25">
      <c r="A288" s="74"/>
      <c r="B288" s="75"/>
      <c r="C288" s="76"/>
      <c r="D288" s="74"/>
    </row>
    <row r="289" spans="1:4" x14ac:dyDescent="0.25">
      <c r="A289" s="74"/>
      <c r="B289" s="75"/>
      <c r="C289" s="76"/>
      <c r="D289" s="74"/>
    </row>
    <row r="290" spans="1:4" x14ac:dyDescent="0.25">
      <c r="A290" s="74"/>
      <c r="B290" s="75"/>
      <c r="C290" s="76"/>
      <c r="D290" s="74"/>
    </row>
    <row r="291" spans="1:4" x14ac:dyDescent="0.25">
      <c r="A291" s="74"/>
      <c r="B291" s="75"/>
      <c r="C291" s="76"/>
      <c r="D291" s="74"/>
    </row>
    <row r="292" spans="1:4" x14ac:dyDescent="0.25">
      <c r="A292" s="74"/>
      <c r="B292" s="75"/>
      <c r="C292" s="76"/>
      <c r="D292" s="74"/>
    </row>
    <row r="293" spans="1:4" x14ac:dyDescent="0.25">
      <c r="A293" s="74"/>
      <c r="B293" s="75"/>
      <c r="C293" s="76"/>
      <c r="D293" s="74"/>
    </row>
    <row r="294" spans="1:4" x14ac:dyDescent="0.25">
      <c r="A294" s="74"/>
      <c r="B294" s="75"/>
      <c r="C294" s="76"/>
      <c r="D294" s="74"/>
    </row>
    <row r="295" spans="1:4" x14ac:dyDescent="0.25">
      <c r="A295" s="74"/>
      <c r="B295" s="75"/>
      <c r="C295" s="76"/>
      <c r="D295" s="74"/>
    </row>
    <row r="296" spans="1:4" x14ac:dyDescent="0.25">
      <c r="A296" s="74"/>
      <c r="B296" s="75"/>
      <c r="C296" s="76"/>
      <c r="D296" s="74"/>
    </row>
    <row r="297" spans="1:4" x14ac:dyDescent="0.25">
      <c r="A297" s="74"/>
      <c r="B297" s="75"/>
      <c r="C297" s="76"/>
      <c r="D297" s="74"/>
    </row>
    <row r="298" spans="1:4" x14ac:dyDescent="0.25">
      <c r="A298" s="74"/>
      <c r="B298" s="75"/>
      <c r="C298" s="76"/>
      <c r="D298" s="74"/>
    </row>
    <row r="299" spans="1:4" x14ac:dyDescent="0.25">
      <c r="A299" s="74"/>
      <c r="B299" s="75"/>
      <c r="C299" s="76"/>
      <c r="D299" s="74"/>
    </row>
    <row r="300" spans="1:4" x14ac:dyDescent="0.25">
      <c r="A300" s="74"/>
      <c r="B300" s="75"/>
      <c r="C300" s="76"/>
      <c r="D300" s="74"/>
    </row>
    <row r="301" spans="1:4" x14ac:dyDescent="0.25">
      <c r="A301" s="74"/>
      <c r="B301" s="75"/>
      <c r="C301" s="76"/>
      <c r="D301" s="74"/>
    </row>
    <row r="302" spans="1:4" x14ac:dyDescent="0.25">
      <c r="A302" s="74"/>
      <c r="B302" s="75"/>
      <c r="C302" s="76"/>
      <c r="D302" s="74"/>
    </row>
    <row r="303" spans="1:4" x14ac:dyDescent="0.25">
      <c r="A303" s="74"/>
      <c r="B303" s="75"/>
      <c r="C303" s="76"/>
      <c r="D303" s="74"/>
    </row>
    <row r="304" spans="1:4" x14ac:dyDescent="0.25">
      <c r="A304" s="74"/>
      <c r="B304" s="75"/>
      <c r="C304" s="76"/>
      <c r="D304" s="74"/>
    </row>
    <row r="305" spans="1:4" x14ac:dyDescent="0.25">
      <c r="A305" s="74"/>
      <c r="B305" s="75"/>
      <c r="C305" s="76"/>
      <c r="D305" s="74"/>
    </row>
    <row r="306" spans="1:4" x14ac:dyDescent="0.25">
      <c r="A306" s="74"/>
      <c r="B306" s="75"/>
      <c r="C306" s="76"/>
      <c r="D306" s="74"/>
    </row>
    <row r="307" spans="1:4" x14ac:dyDescent="0.25">
      <c r="A307" s="74"/>
      <c r="B307" s="75"/>
      <c r="C307" s="76"/>
      <c r="D307" s="74"/>
    </row>
    <row r="308" spans="1:4" x14ac:dyDescent="0.25">
      <c r="A308" s="74"/>
      <c r="B308" s="75"/>
      <c r="C308" s="76"/>
      <c r="D308" s="74"/>
    </row>
    <row r="309" spans="1:4" x14ac:dyDescent="0.25">
      <c r="A309" s="74"/>
      <c r="B309" s="75"/>
      <c r="C309" s="76"/>
      <c r="D309" s="74"/>
    </row>
    <row r="310" spans="1:4" x14ac:dyDescent="0.25">
      <c r="A310" s="74"/>
      <c r="B310" s="75"/>
      <c r="C310" s="76"/>
      <c r="D310" s="74"/>
    </row>
    <row r="311" spans="1:4" x14ac:dyDescent="0.25">
      <c r="A311" s="74"/>
      <c r="B311" s="75"/>
      <c r="C311" s="76"/>
      <c r="D311" s="74"/>
    </row>
    <row r="312" spans="1:4" x14ac:dyDescent="0.25">
      <c r="A312" s="74"/>
      <c r="B312" s="75"/>
      <c r="C312" s="76"/>
      <c r="D312" s="74"/>
    </row>
    <row r="313" spans="1:4" x14ac:dyDescent="0.25">
      <c r="A313" s="74"/>
      <c r="B313" s="75"/>
      <c r="C313" s="76"/>
      <c r="D313" s="74"/>
    </row>
    <row r="314" spans="1:4" x14ac:dyDescent="0.25">
      <c r="A314" s="74"/>
      <c r="B314" s="75"/>
      <c r="C314" s="76"/>
      <c r="D314" s="74"/>
    </row>
    <row r="315" spans="1:4" x14ac:dyDescent="0.25">
      <c r="A315" s="74"/>
      <c r="B315" s="75"/>
      <c r="C315" s="76"/>
      <c r="D315" s="74"/>
    </row>
    <row r="316" spans="1:4" x14ac:dyDescent="0.25">
      <c r="A316" s="74"/>
      <c r="B316" s="75"/>
      <c r="C316" s="76"/>
      <c r="D316" s="74"/>
    </row>
    <row r="317" spans="1:4" x14ac:dyDescent="0.25">
      <c r="A317" s="74"/>
      <c r="B317" s="75"/>
      <c r="C317" s="76"/>
      <c r="D317" s="74"/>
    </row>
    <row r="318" spans="1:4" x14ac:dyDescent="0.25">
      <c r="A318" s="74"/>
      <c r="B318" s="75"/>
      <c r="C318" s="76"/>
      <c r="D318" s="74"/>
    </row>
    <row r="319" spans="1:4" x14ac:dyDescent="0.25">
      <c r="A319" s="74"/>
      <c r="B319" s="75"/>
      <c r="C319" s="76"/>
      <c r="D319" s="74"/>
    </row>
    <row r="320" spans="1:4" x14ac:dyDescent="0.25">
      <c r="A320" s="74"/>
      <c r="B320" s="75"/>
      <c r="C320" s="76"/>
      <c r="D320" s="74"/>
    </row>
    <row r="321" spans="1:4" x14ac:dyDescent="0.25">
      <c r="A321" s="74"/>
      <c r="B321" s="75"/>
      <c r="C321" s="76"/>
      <c r="D321" s="74"/>
    </row>
    <row r="322" spans="1:4" x14ac:dyDescent="0.25">
      <c r="A322" s="74"/>
      <c r="B322" s="75"/>
      <c r="C322" s="76"/>
      <c r="D322" s="74"/>
    </row>
    <row r="323" spans="1:4" x14ac:dyDescent="0.25">
      <c r="A323" s="74"/>
      <c r="B323" s="75"/>
      <c r="C323" s="76"/>
      <c r="D323" s="74"/>
    </row>
    <row r="324" spans="1:4" x14ac:dyDescent="0.25">
      <c r="A324" s="74"/>
      <c r="B324" s="75"/>
      <c r="C324" s="76"/>
      <c r="D324" s="74"/>
    </row>
    <row r="325" spans="1:4" x14ac:dyDescent="0.25">
      <c r="A325" s="74"/>
      <c r="B325" s="75"/>
      <c r="C325" s="76"/>
      <c r="D325" s="74"/>
    </row>
    <row r="326" spans="1:4" x14ac:dyDescent="0.25">
      <c r="A326" s="74"/>
      <c r="B326" s="75"/>
      <c r="C326" s="76"/>
      <c r="D326" s="74"/>
    </row>
    <row r="327" spans="1:4" x14ac:dyDescent="0.25">
      <c r="A327" s="74"/>
      <c r="B327" s="75"/>
      <c r="C327" s="76"/>
      <c r="D327" s="74"/>
    </row>
    <row r="328" spans="1:4" x14ac:dyDescent="0.25">
      <c r="A328" s="74"/>
      <c r="B328" s="75"/>
      <c r="C328" s="76"/>
      <c r="D328" s="74"/>
    </row>
    <row r="329" spans="1:4" x14ac:dyDescent="0.25">
      <c r="A329" s="74"/>
      <c r="B329" s="75"/>
      <c r="C329" s="76"/>
      <c r="D329" s="74"/>
    </row>
    <row r="330" spans="1:4" x14ac:dyDescent="0.25">
      <c r="A330" s="74"/>
      <c r="B330" s="75"/>
      <c r="C330" s="76"/>
      <c r="D330" s="74"/>
    </row>
    <row r="331" spans="1:4" x14ac:dyDescent="0.25">
      <c r="A331" s="74"/>
      <c r="B331" s="75"/>
      <c r="C331" s="76"/>
      <c r="D331" s="74"/>
    </row>
    <row r="332" spans="1:4" x14ac:dyDescent="0.25">
      <c r="A332" s="74"/>
      <c r="B332" s="75"/>
      <c r="C332" s="76"/>
      <c r="D332" s="74"/>
    </row>
    <row r="333" spans="1:4" x14ac:dyDescent="0.25">
      <c r="A333" s="74"/>
      <c r="B333" s="75"/>
      <c r="C333" s="76"/>
      <c r="D333" s="74"/>
    </row>
    <row r="334" spans="1:4" x14ac:dyDescent="0.25">
      <c r="A334" s="74"/>
      <c r="B334" s="75"/>
      <c r="C334" s="76"/>
      <c r="D334" s="74"/>
    </row>
    <row r="335" spans="1:4" x14ac:dyDescent="0.25">
      <c r="A335" s="74"/>
      <c r="B335" s="75"/>
      <c r="C335" s="76"/>
      <c r="D335" s="74"/>
    </row>
    <row r="336" spans="1:4" x14ac:dyDescent="0.25">
      <c r="A336" s="74"/>
      <c r="B336" s="75"/>
      <c r="C336" s="76"/>
      <c r="D336" s="74"/>
    </row>
    <row r="337" spans="1:4" x14ac:dyDescent="0.25">
      <c r="A337" s="74"/>
      <c r="B337" s="75"/>
      <c r="C337" s="76"/>
      <c r="D337" s="74"/>
    </row>
    <row r="338" spans="1:4" x14ac:dyDescent="0.25">
      <c r="A338" s="74"/>
      <c r="B338" s="75"/>
      <c r="C338" s="76"/>
      <c r="D338" s="74"/>
    </row>
    <row r="339" spans="1:4" x14ac:dyDescent="0.25">
      <c r="A339" s="74"/>
      <c r="B339" s="75"/>
      <c r="C339" s="76"/>
      <c r="D339" s="74"/>
    </row>
    <row r="340" spans="1:4" x14ac:dyDescent="0.25">
      <c r="A340" s="74"/>
      <c r="B340" s="75"/>
      <c r="C340" s="76"/>
      <c r="D340" s="74"/>
    </row>
    <row r="341" spans="1:4" x14ac:dyDescent="0.25">
      <c r="A341" s="74"/>
      <c r="B341" s="75"/>
      <c r="C341" s="76"/>
      <c r="D341" s="74"/>
    </row>
    <row r="342" spans="1:4" x14ac:dyDescent="0.25">
      <c r="A342" s="74"/>
      <c r="B342" s="75"/>
      <c r="C342" s="76"/>
      <c r="D342" s="74"/>
    </row>
    <row r="343" spans="1:4" x14ac:dyDescent="0.25">
      <c r="A343" s="74"/>
      <c r="B343" s="75"/>
      <c r="C343" s="76"/>
      <c r="D343" s="74"/>
    </row>
    <row r="344" spans="1:4" x14ac:dyDescent="0.25">
      <c r="A344" s="74"/>
      <c r="B344" s="75"/>
      <c r="C344" s="76"/>
      <c r="D344" s="74"/>
    </row>
    <row r="345" spans="1:4" x14ac:dyDescent="0.25">
      <c r="A345" s="74"/>
      <c r="B345" s="75"/>
      <c r="C345" s="76"/>
      <c r="D345" s="74"/>
    </row>
    <row r="346" spans="1:4" x14ac:dyDescent="0.25">
      <c r="A346" s="74"/>
      <c r="B346" s="75"/>
      <c r="C346" s="76"/>
      <c r="D346" s="74"/>
    </row>
    <row r="347" spans="1:4" x14ac:dyDescent="0.25">
      <c r="A347" s="74"/>
      <c r="B347" s="75"/>
      <c r="C347" s="76"/>
      <c r="D347" s="74"/>
    </row>
    <row r="348" spans="1:4" x14ac:dyDescent="0.25">
      <c r="A348" s="74"/>
      <c r="B348" s="75"/>
      <c r="C348" s="76"/>
      <c r="D348" s="74"/>
    </row>
    <row r="349" spans="1:4" x14ac:dyDescent="0.25">
      <c r="A349" s="74"/>
      <c r="B349" s="75"/>
      <c r="C349" s="76"/>
      <c r="D349" s="74"/>
    </row>
    <row r="350" spans="1:4" x14ac:dyDescent="0.25">
      <c r="A350" s="74"/>
      <c r="B350" s="75"/>
      <c r="C350" s="76"/>
      <c r="D350" s="74"/>
    </row>
    <row r="351" spans="1:4" x14ac:dyDescent="0.25">
      <c r="A351" s="74"/>
      <c r="B351" s="75"/>
      <c r="C351" s="76"/>
      <c r="D351" s="74"/>
    </row>
    <row r="352" spans="1:4" x14ac:dyDescent="0.25">
      <c r="A352" s="74"/>
      <c r="B352" s="75"/>
      <c r="C352" s="76"/>
      <c r="D352" s="74"/>
    </row>
    <row r="353" spans="1:4" x14ac:dyDescent="0.25">
      <c r="A353" s="74"/>
      <c r="B353" s="75"/>
      <c r="C353" s="76"/>
      <c r="D353" s="74"/>
    </row>
    <row r="354" spans="1:4" x14ac:dyDescent="0.25">
      <c r="A354" s="74"/>
      <c r="B354" s="75"/>
      <c r="C354" s="76"/>
      <c r="D354" s="74"/>
    </row>
    <row r="355" spans="1:4" x14ac:dyDescent="0.25">
      <c r="A355" s="74"/>
      <c r="B355" s="75"/>
      <c r="C355" s="76"/>
      <c r="D355" s="74"/>
    </row>
    <row r="356" spans="1:4" x14ac:dyDescent="0.25">
      <c r="A356" s="74"/>
      <c r="B356" s="75"/>
      <c r="C356" s="76"/>
      <c r="D356" s="74"/>
    </row>
    <row r="357" spans="1:4" x14ac:dyDescent="0.25">
      <c r="A357" s="74"/>
      <c r="B357" s="75"/>
      <c r="C357" s="76"/>
      <c r="D357" s="74"/>
    </row>
    <row r="358" spans="1:4" x14ac:dyDescent="0.25">
      <c r="A358" s="74"/>
      <c r="B358" s="75"/>
      <c r="C358" s="76"/>
      <c r="D358" s="74"/>
    </row>
    <row r="359" spans="1:4" x14ac:dyDescent="0.25">
      <c r="A359" s="74"/>
      <c r="B359" s="75"/>
      <c r="C359" s="76"/>
      <c r="D359" s="74"/>
    </row>
    <row r="360" spans="1:4" x14ac:dyDescent="0.25">
      <c r="A360" s="74"/>
      <c r="B360" s="75"/>
      <c r="C360" s="76"/>
      <c r="D360" s="74"/>
    </row>
    <row r="361" spans="1:4" x14ac:dyDescent="0.25">
      <c r="A361" s="74"/>
      <c r="B361" s="75"/>
      <c r="C361" s="76"/>
      <c r="D361" s="74"/>
    </row>
    <row r="362" spans="1:4" x14ac:dyDescent="0.25">
      <c r="A362" s="74"/>
      <c r="B362" s="75"/>
      <c r="C362" s="76"/>
      <c r="D362" s="74"/>
    </row>
    <row r="363" spans="1:4" x14ac:dyDescent="0.25">
      <c r="A363" s="74"/>
      <c r="B363" s="75"/>
      <c r="C363" s="76"/>
      <c r="D363" s="74"/>
    </row>
    <row r="364" spans="1:4" x14ac:dyDescent="0.25">
      <c r="A364" s="74"/>
      <c r="B364" s="75"/>
      <c r="C364" s="76"/>
      <c r="D364" s="74"/>
    </row>
    <row r="365" spans="1:4" x14ac:dyDescent="0.25">
      <c r="A365" s="74"/>
      <c r="B365" s="75"/>
      <c r="C365" s="76"/>
      <c r="D365" s="74"/>
    </row>
    <row r="366" spans="1:4" x14ac:dyDescent="0.25">
      <c r="A366" s="74"/>
      <c r="B366" s="75"/>
      <c r="C366" s="76"/>
      <c r="D366" s="74"/>
    </row>
    <row r="367" spans="1:4" x14ac:dyDescent="0.25">
      <c r="A367" s="74"/>
      <c r="B367" s="75"/>
      <c r="C367" s="76"/>
      <c r="D367" s="74"/>
    </row>
    <row r="368" spans="1:4" x14ac:dyDescent="0.25">
      <c r="A368" s="74"/>
      <c r="B368" s="75"/>
      <c r="C368" s="76"/>
      <c r="D368" s="74"/>
    </row>
  </sheetData>
  <mergeCells count="7">
    <mergeCell ref="F241:G241"/>
    <mergeCell ref="A2:G2"/>
    <mergeCell ref="A3:G3"/>
    <mergeCell ref="D5:D7"/>
    <mergeCell ref="E5:E7"/>
    <mergeCell ref="F5:F7"/>
    <mergeCell ref="G5:G7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&amp;R6/b. számú melléklet</oddHeader>
  </headerFooter>
  <rowBreaks count="1" manualBreakCount="1">
    <brk id="10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Munka1</vt:lpstr>
      <vt:lpstr>Munka1!Nyomtatási_cím</vt:lpstr>
      <vt:lpstr>Munka1!Nyomtatási_terület</vt:lpstr>
    </vt:vector>
  </TitlesOfParts>
  <Company>Budapest II. kerületi Polgármesteri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Szigetiné Bangó Ildikó</dc:creator>
  <cp:lastModifiedBy>Szigetiné Bangó Ildikó</cp:lastModifiedBy>
  <cp:lastPrinted>2015-05-18T16:14:21Z</cp:lastPrinted>
  <dcterms:created xsi:type="dcterms:W3CDTF">2015-05-18T16:01:06Z</dcterms:created>
  <dcterms:modified xsi:type="dcterms:W3CDTF">2015-05-18T16:16:44Z</dcterms:modified>
</cp:coreProperties>
</file>