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Penzugy\HUPENZU\2014\Rendelet módosítások\Második módosítás féléves\LEADOTT\"/>
    </mc:Choice>
  </mc:AlternateContent>
  <bookViews>
    <workbookView xWindow="0" yWindow="75" windowWidth="17115" windowHeight="10230"/>
  </bookViews>
  <sheets>
    <sheet name="5.sz. melléklet" sheetId="2" r:id="rId1"/>
    <sheet name="6.sz. melléklet" sheetId="20" r:id="rId2"/>
  </sheets>
  <definedNames>
    <definedName name="a">#REF!</definedName>
    <definedName name="Excel_BuiltIn_Print_Area_100_1" localSheetId="0">#REF!</definedName>
    <definedName name="Excel_BuiltIn_Print_Area_100_1" localSheetId="1">#REF!</definedName>
    <definedName name="Excel_BuiltIn_Print_Area_109_1" localSheetId="0">#REF!</definedName>
    <definedName name="Excel_BuiltIn_Print_Area_109_1" localSheetId="1">#REF!</definedName>
    <definedName name="Excel_BuiltIn_Print_Area_109_1">#REF!</definedName>
    <definedName name="Excel_BuiltIn_Print_Area_111" localSheetId="0">#REF!</definedName>
    <definedName name="Excel_BuiltIn_Print_Area_111" localSheetId="1">#REF!</definedName>
    <definedName name="Excel_BuiltIn_Print_Area_14_1" localSheetId="1">#REF!</definedName>
    <definedName name="Excel_BuiltIn_Print_Area_14_1">#REF!</definedName>
    <definedName name="Excel_BuiltIn_Print_Area_14_1_1" localSheetId="1">#REF!</definedName>
    <definedName name="Excel_BuiltIn_Print_Area_14_1_1">#REF!</definedName>
    <definedName name="Excel_BuiltIn_Print_Area_29_1" localSheetId="1">#REF!</definedName>
    <definedName name="Excel_BuiltIn_Print_Area_29_1">#REF!</definedName>
    <definedName name="Excel_BuiltIn_Print_Area_29_1_1" localSheetId="1">#REF!</definedName>
    <definedName name="Excel_BuiltIn_Print_Area_29_1_1">#REF!</definedName>
    <definedName name="Excel_BuiltIn_Print_Area_31_1" localSheetId="1">#REF!</definedName>
    <definedName name="Excel_BuiltIn_Print_Area_31_1">#REF!</definedName>
    <definedName name="Excel_BuiltIn_Print_Area_32_1" localSheetId="1">#REF!</definedName>
    <definedName name="Excel_BuiltIn_Print_Area_32_1">#REF!</definedName>
    <definedName name="Excel_BuiltIn_Print_Area_34_1" localSheetId="1">#REF!</definedName>
    <definedName name="Excel_BuiltIn_Print_Area_34_1">#REF!</definedName>
    <definedName name="Excel_BuiltIn_Print_Area_37_1" localSheetId="1">#REF!</definedName>
    <definedName name="Excel_BuiltIn_Print_Area_37_1">#REF!</definedName>
    <definedName name="Excel_BuiltIn_Print_Area_55_1" localSheetId="1">#REF!</definedName>
    <definedName name="Excel_BuiltIn_Print_Area_55_1">#REF!</definedName>
    <definedName name="mama">#REF!</definedName>
    <definedName name="_xlnm.Print_Area" localSheetId="0">'5.sz. melléklet'!$A$1:$O$51</definedName>
    <definedName name="_xlnm.Print_Area" localSheetId="1">'6.sz. melléklet'!$A$1:$M$51</definedName>
    <definedName name="pm" localSheetId="1">#REF!</definedName>
    <definedName name="pm">#REF!</definedName>
    <definedName name="teszt">#REF!</definedName>
  </definedNames>
  <calcPr calcId="152511"/>
</workbook>
</file>

<file path=xl/calcChain.xml><?xml version="1.0" encoding="utf-8"?>
<calcChain xmlns="http://schemas.openxmlformats.org/spreadsheetml/2006/main">
  <c r="K41" i="2" l="1"/>
  <c r="K40" i="2"/>
  <c r="K39" i="2"/>
  <c r="K38" i="2"/>
  <c r="K37" i="2"/>
  <c r="K19" i="2"/>
  <c r="E37" i="20"/>
  <c r="E41" i="20"/>
  <c r="E40" i="20"/>
  <c r="E39" i="20"/>
  <c r="E38" i="20"/>
  <c r="E19" i="20"/>
  <c r="D37" i="20"/>
  <c r="D41" i="20"/>
  <c r="D40" i="20"/>
  <c r="D39" i="20"/>
  <c r="D38" i="20"/>
  <c r="D19" i="20"/>
  <c r="M49" i="2"/>
  <c r="J49" i="20"/>
  <c r="K49" i="2"/>
  <c r="E49" i="20"/>
  <c r="D49" i="20"/>
  <c r="K45" i="2"/>
  <c r="K33" i="2"/>
  <c r="K32" i="2"/>
  <c r="K31" i="2"/>
  <c r="K30" i="2"/>
  <c r="K29" i="2"/>
  <c r="K28" i="2"/>
  <c r="K27" i="2"/>
  <c r="K26" i="2"/>
  <c r="K25" i="2"/>
  <c r="K24" i="2"/>
  <c r="K23" i="2"/>
  <c r="E45" i="20"/>
  <c r="E33" i="20"/>
  <c r="E32" i="20"/>
  <c r="E31" i="20"/>
  <c r="E30" i="20"/>
  <c r="E29" i="20"/>
  <c r="E28" i="20"/>
  <c r="E27" i="20"/>
  <c r="E26" i="20"/>
  <c r="E25" i="20"/>
  <c r="E24" i="20"/>
  <c r="E23" i="20"/>
  <c r="D45" i="20"/>
  <c r="D33" i="20"/>
  <c r="D32" i="20"/>
  <c r="D31" i="20"/>
  <c r="D30" i="20"/>
  <c r="D29" i="20"/>
  <c r="D28" i="20"/>
  <c r="D27" i="20"/>
  <c r="D26" i="20"/>
  <c r="D25" i="20"/>
  <c r="D24" i="20"/>
  <c r="D23" i="20"/>
  <c r="I49" i="20" l="1"/>
  <c r="F30" i="20"/>
  <c r="F39" i="20"/>
  <c r="F41" i="20"/>
  <c r="F33" i="20"/>
  <c r="F32" i="20"/>
  <c r="F31" i="20"/>
  <c r="F28" i="20"/>
  <c r="F27" i="20"/>
  <c r="F25" i="20"/>
  <c r="F24" i="20"/>
  <c r="F23" i="20"/>
  <c r="F26" i="20"/>
  <c r="N51" i="2" l="1"/>
  <c r="O51" i="2"/>
  <c r="C49" i="2"/>
  <c r="C45" i="2"/>
  <c r="C49" i="20"/>
  <c r="K35" i="2" l="1"/>
  <c r="K21" i="2"/>
  <c r="J43" i="2"/>
  <c r="J35" i="2"/>
  <c r="J21" i="2"/>
  <c r="J47" i="2" s="1"/>
  <c r="J51" i="2" s="1"/>
  <c r="K43" i="2" l="1"/>
  <c r="K47" i="2" s="1"/>
  <c r="K51" i="2" s="1"/>
  <c r="C45" i="20" l="1"/>
  <c r="M43" i="20"/>
  <c r="L43" i="20"/>
  <c r="K43" i="20"/>
  <c r="J43" i="20"/>
  <c r="I43" i="20"/>
  <c r="H43" i="20"/>
  <c r="G43" i="20"/>
  <c r="F43" i="20"/>
  <c r="E43" i="20"/>
  <c r="D43" i="20"/>
  <c r="C41" i="20"/>
  <c r="C40" i="20"/>
  <c r="C39" i="20"/>
  <c r="C38" i="20"/>
  <c r="C37" i="20"/>
  <c r="M35" i="20"/>
  <c r="L35" i="20"/>
  <c r="K35" i="20"/>
  <c r="J35" i="20"/>
  <c r="I35" i="20"/>
  <c r="H35" i="20"/>
  <c r="G35" i="20"/>
  <c r="F35" i="20"/>
  <c r="E35" i="20"/>
  <c r="D35" i="20"/>
  <c r="C33" i="20"/>
  <c r="C32" i="20"/>
  <c r="C31" i="20"/>
  <c r="C30" i="20"/>
  <c r="C29" i="20"/>
  <c r="C28" i="20"/>
  <c r="C27" i="20"/>
  <c r="C26" i="20"/>
  <c r="C25" i="20"/>
  <c r="C24" i="20"/>
  <c r="C23" i="20"/>
  <c r="M21" i="20"/>
  <c r="M47" i="20" s="1"/>
  <c r="M51" i="20" s="1"/>
  <c r="L21" i="20"/>
  <c r="L47" i="20" s="1"/>
  <c r="L51" i="20" s="1"/>
  <c r="K21" i="20"/>
  <c r="J21" i="20"/>
  <c r="I21" i="20"/>
  <c r="H21" i="20"/>
  <c r="H47" i="20" s="1"/>
  <c r="H51" i="20" s="1"/>
  <c r="G21" i="20"/>
  <c r="F21" i="20"/>
  <c r="E21" i="20"/>
  <c r="D21" i="20"/>
  <c r="C19" i="20"/>
  <c r="E47" i="20" l="1"/>
  <c r="E51" i="20" s="1"/>
  <c r="D47" i="20"/>
  <c r="D51" i="20" s="1"/>
  <c r="J47" i="20"/>
  <c r="J51" i="20" s="1"/>
  <c r="K47" i="20"/>
  <c r="K51" i="20" s="1"/>
  <c r="G47" i="20"/>
  <c r="G51" i="20" s="1"/>
  <c r="I47" i="20"/>
  <c r="I51" i="20" s="1"/>
  <c r="F47" i="20"/>
  <c r="F51" i="20" s="1"/>
  <c r="C21" i="20"/>
  <c r="C43" i="20"/>
  <c r="C35" i="20"/>
  <c r="C47" i="20" l="1"/>
  <c r="C39" i="2"/>
  <c r="C40" i="2"/>
  <c r="E43" i="2"/>
  <c r="C38" i="2"/>
  <c r="C33" i="2"/>
  <c r="C30" i="2"/>
  <c r="C29" i="2"/>
  <c r="C28" i="2"/>
  <c r="C27" i="2"/>
  <c r="C26" i="2"/>
  <c r="C24" i="2"/>
  <c r="C31" i="2"/>
  <c r="C41" i="2"/>
  <c r="D35" i="2"/>
  <c r="D21" i="2"/>
  <c r="E21" i="2"/>
  <c r="E47" i="2" s="1"/>
  <c r="E51" i="2" s="1"/>
  <c r="H21" i="2"/>
  <c r="C25" i="2"/>
  <c r="F21" i="2"/>
  <c r="G21" i="2"/>
  <c r="I21" i="2"/>
  <c r="L21" i="2"/>
  <c r="M21" i="2"/>
  <c r="N21" i="2"/>
  <c r="O21" i="2"/>
  <c r="E35" i="2"/>
  <c r="F35" i="2"/>
  <c r="G35" i="2"/>
  <c r="I35" i="2"/>
  <c r="L35" i="2"/>
  <c r="M35" i="2"/>
  <c r="N35" i="2"/>
  <c r="O35" i="2"/>
  <c r="F43" i="2"/>
  <c r="G43" i="2"/>
  <c r="H43" i="2"/>
  <c r="I43" i="2"/>
  <c r="L43" i="2"/>
  <c r="M43" i="2"/>
  <c r="N43" i="2"/>
  <c r="O43" i="2"/>
  <c r="H35" i="2"/>
  <c r="C37" i="2"/>
  <c r="C51" i="20" l="1"/>
  <c r="G47" i="2"/>
  <c r="G51" i="2" s="1"/>
  <c r="M47" i="2"/>
  <c r="M51" i="2" s="1"/>
  <c r="F47" i="2"/>
  <c r="F51" i="2" s="1"/>
  <c r="D47" i="2"/>
  <c r="D51" i="2" s="1"/>
  <c r="L47" i="2"/>
  <c r="L51" i="2" s="1"/>
  <c r="I47" i="2"/>
  <c r="I51" i="2" s="1"/>
  <c r="H47" i="2"/>
  <c r="H51" i="2" s="1"/>
  <c r="C43" i="2"/>
  <c r="C19" i="2"/>
  <c r="C23" i="2"/>
  <c r="D43" i="2"/>
  <c r="C32" i="2"/>
  <c r="C21" i="2" l="1"/>
  <c r="C35" i="2"/>
  <c r="C47" i="2" l="1"/>
  <c r="C51" i="2" l="1"/>
</calcChain>
</file>

<file path=xl/sharedStrings.xml><?xml version="1.0" encoding="utf-8"?>
<sst xmlns="http://schemas.openxmlformats.org/spreadsheetml/2006/main" count="188" uniqueCount="92">
  <si>
    <t>ezer Ft-ban</t>
  </si>
  <si>
    <t>Kötelező feladatok</t>
  </si>
  <si>
    <t>Önként vállalt feladatok</t>
  </si>
  <si>
    <t>Költségvetési</t>
  </si>
  <si>
    <t>Munkaadókat</t>
  </si>
  <si>
    <t>kiadások</t>
  </si>
  <si>
    <t>Személyi</t>
  </si>
  <si>
    <t>terhelő</t>
  </si>
  <si>
    <t>Dologi</t>
  </si>
  <si>
    <t>Ellátottak</t>
  </si>
  <si>
    <t>Működési</t>
  </si>
  <si>
    <t>Beruházások</t>
  </si>
  <si>
    <t>Felújítások</t>
  </si>
  <si>
    <t>Felhalmozási</t>
  </si>
  <si>
    <t>összesen</t>
  </si>
  <si>
    <t>juttatások</t>
  </si>
  <si>
    <t>pénzbeli</t>
  </si>
  <si>
    <t>célú</t>
  </si>
  <si>
    <t>felhalmozási</t>
  </si>
  <si>
    <t>Ssz.</t>
  </si>
  <si>
    <t>megnevezése</t>
  </si>
  <si>
    <t>szocilis</t>
  </si>
  <si>
    <t>juttatásai</t>
  </si>
  <si>
    <t>pénzeszköz</t>
  </si>
  <si>
    <t>hozzájárulási</t>
  </si>
  <si>
    <t>adó</t>
  </si>
  <si>
    <t>1.</t>
  </si>
  <si>
    <t xml:space="preserve">Egyesített Bölcsődék </t>
  </si>
  <si>
    <t>Bolyai Utcai Óvoda</t>
  </si>
  <si>
    <t>2.</t>
  </si>
  <si>
    <t>Budakeszi Úti Óvoda</t>
  </si>
  <si>
    <t>3.</t>
  </si>
  <si>
    <t>Hűvösvölgyi Gesztenyéskert Óvoda</t>
  </si>
  <si>
    <t>4.</t>
  </si>
  <si>
    <t>Kitaibel Pál Utcai Óvoda</t>
  </si>
  <si>
    <t>Kolozsvár Utcai Óvoda</t>
  </si>
  <si>
    <t>Községház Utcai Óvoda</t>
  </si>
  <si>
    <t>Pitypang Utcai Óvoda</t>
  </si>
  <si>
    <t>Százszorszép Óvoda</t>
  </si>
  <si>
    <t>Szemlőhegy Utcai Óvoda</t>
  </si>
  <si>
    <t>Törökvész Úti Óvoda</t>
  </si>
  <si>
    <t>ÉNO</t>
  </si>
  <si>
    <t xml:space="preserve">I. Gondozási Központ </t>
  </si>
  <si>
    <t xml:space="preserve">II. Gondozási Központ </t>
  </si>
  <si>
    <t xml:space="preserve">III. Gondozási Központ </t>
  </si>
  <si>
    <t>Családsegítő Központ.</t>
  </si>
  <si>
    <t>Intézmény Működtetési Központ</t>
  </si>
  <si>
    <t>bevételek</t>
  </si>
  <si>
    <t>Egyéb</t>
  </si>
  <si>
    <t>támogatás</t>
  </si>
  <si>
    <t xml:space="preserve">Felhalmozási </t>
  </si>
  <si>
    <t>államháztartáson</t>
  </si>
  <si>
    <t xml:space="preserve">működési </t>
  </si>
  <si>
    <t>belülről</t>
  </si>
  <si>
    <t>járulékok és</t>
  </si>
  <si>
    <t>átvett</t>
  </si>
  <si>
    <t>maradvány</t>
  </si>
  <si>
    <t>Finanszírozási bevételek</t>
  </si>
  <si>
    <t>költségvetési</t>
  </si>
  <si>
    <t>igénybevétel</t>
  </si>
  <si>
    <t>irányító szervi</t>
  </si>
  <si>
    <t xml:space="preserve">Költségvetési szerv </t>
  </si>
  <si>
    <t>Költségvetési bevételek</t>
  </si>
  <si>
    <t>Működési költségvetési kiadások</t>
  </si>
  <si>
    <t>Felhalmozási költségvetési kiadások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</si>
  <si>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</si>
  <si>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</si>
  <si>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</si>
  <si>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</si>
  <si>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</si>
  <si>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</si>
  <si>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</si>
  <si>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</si>
  <si>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</si>
  <si>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</si>
  <si>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i</t>
  </si>
  <si>
    <t>I.</t>
  </si>
  <si>
    <t>II.</t>
  </si>
  <si>
    <t>Egészségügyi Szolgálat</t>
  </si>
  <si>
    <t>A</t>
  </si>
  <si>
    <t>Gazdasági szervezettel nem rendelkező intézmények összesen:</t>
  </si>
  <si>
    <t>Egyesített Bölcsődék összesen:</t>
  </si>
  <si>
    <t>Óvodák összesen:</t>
  </si>
  <si>
    <t>Humán szolgáltatás összesen:</t>
  </si>
  <si>
    <t>Humán szolgáltatás összsen:</t>
  </si>
  <si>
    <t>Mindösszesen: (I.+II.)</t>
  </si>
  <si>
    <t>Virág árok Óvoda</t>
  </si>
  <si>
    <t>5. sz. melléklet</t>
  </si>
  <si>
    <t>6. sz. melléklet</t>
  </si>
  <si>
    <t xml:space="preserve">Budapest Főváros II. Kerületi Önkormányzat irányítása alá tartozó gazdasági szervezettel nem rendelkező költségvetési szervek és az Egészségügyi Szolgálat kiadási előirányzat változásai </t>
  </si>
  <si>
    <t>Budapest Főváros II. Kerületi Önkormányzat irányítása alá tartozó gazdasági szervezettel nem rendelkező költségvetési szervek és az Egészségügyi Szolgálat bevételi előirányzat változásai 2014. június 1-jétől - június 30-áig.</t>
  </si>
  <si>
    <t>2014. június 1-jétől - június 30-áig.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</si>
</sst>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 CE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Times New Roman CE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5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8"/>
      <name val="Times New Roman"/>
      <family val="1"/>
      <charset val="238"/>
    </font>
    <font>
      <sz val="8"/>
      <color indexed="10"/>
      <name val="Times New Roman"/>
      <family val="1"/>
    </font>
    <font>
      <sz val="1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3" fillId="9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0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9" fillId="20" borderId="7" applyNumberFormat="0" applyFont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2" fillId="6" borderId="0" applyNumberFormat="0" applyBorder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5" fillId="0" borderId="9" applyNumberFormat="0" applyFill="0" applyAlignment="0" applyProtection="0"/>
    <xf numFmtId="0" fontId="16" fillId="5" borderId="0" applyNumberFormat="0" applyBorder="0" applyAlignment="0" applyProtection="0"/>
    <xf numFmtId="0" fontId="17" fillId="23" borderId="0" applyNumberFormat="0" applyBorder="0" applyAlignment="0" applyProtection="0"/>
    <xf numFmtId="0" fontId="18" fillId="22" borderId="1" applyNumberFormat="0" applyAlignment="0" applyProtection="0"/>
  </cellStyleXfs>
  <cellXfs count="185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19" fillId="24" borderId="0" xfId="0" applyFont="1" applyFill="1" applyBorder="1" applyAlignment="1">
      <alignment horizontal="right"/>
    </xf>
    <xf numFmtId="0" fontId="22" fillId="0" borderId="0" xfId="0" applyFont="1"/>
    <xf numFmtId="0" fontId="21" fillId="0" borderId="0" xfId="0" applyFont="1" applyAlignment="1"/>
    <xf numFmtId="0" fontId="23" fillId="0" borderId="0" xfId="0" applyFont="1"/>
    <xf numFmtId="0" fontId="24" fillId="0" borderId="0" xfId="0" applyFont="1" applyAlignment="1"/>
    <xf numFmtId="0" fontId="25" fillId="0" borderId="0" xfId="0" applyFont="1" applyAlignment="1">
      <alignment horizontal="right"/>
    </xf>
    <xf numFmtId="0" fontId="22" fillId="0" borderId="10" xfId="0" applyFont="1" applyBorder="1"/>
    <xf numFmtId="0" fontId="21" fillId="0" borderId="11" xfId="0" applyFont="1" applyBorder="1" applyAlignment="1"/>
    <xf numFmtId="0" fontId="26" fillId="0" borderId="12" xfId="0" applyFont="1" applyBorder="1"/>
    <xf numFmtId="0" fontId="26" fillId="0" borderId="13" xfId="0" applyFont="1" applyBorder="1"/>
    <xf numFmtId="0" fontId="22" fillId="0" borderId="15" xfId="0" applyFont="1" applyBorder="1"/>
    <xf numFmtId="0" fontId="22" fillId="0" borderId="17" xfId="0" applyFont="1" applyBorder="1"/>
    <xf numFmtId="0" fontId="21" fillId="0" borderId="15" xfId="0" applyFont="1" applyBorder="1" applyAlignment="1"/>
    <xf numFmtId="0" fontId="21" fillId="0" borderId="18" xfId="0" applyFont="1" applyBorder="1" applyAlignment="1"/>
    <xf numFmtId="0" fontId="21" fillId="0" borderId="0" xfId="0" applyFont="1" applyBorder="1" applyAlignment="1"/>
    <xf numFmtId="0" fontId="22" fillId="0" borderId="17" xfId="0" applyFont="1" applyBorder="1" applyAlignment="1">
      <alignment horizontal="center"/>
    </xf>
    <xf numFmtId="0" fontId="22" fillId="0" borderId="0" xfId="0" applyFont="1" applyBorder="1"/>
    <xf numFmtId="0" fontId="22" fillId="0" borderId="20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20" xfId="0" applyFont="1" applyBorder="1"/>
    <xf numFmtId="0" fontId="22" fillId="0" borderId="15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8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/>
    </xf>
    <xf numFmtId="0" fontId="20" fillId="0" borderId="15" xfId="0" applyFont="1" applyBorder="1"/>
    <xf numFmtId="0" fontId="20" fillId="0" borderId="20" xfId="0" applyFont="1" applyBorder="1"/>
    <xf numFmtId="0" fontId="28" fillId="0" borderId="17" xfId="0" applyFont="1" applyBorder="1" applyAlignment="1">
      <alignment horizontal="center"/>
    </xf>
    <xf numFmtId="0" fontId="20" fillId="0" borderId="25" xfId="0" applyFont="1" applyBorder="1"/>
    <xf numFmtId="0" fontId="20" fillId="0" borderId="26" xfId="0" applyFont="1" applyBorder="1"/>
    <xf numFmtId="0" fontId="22" fillId="0" borderId="27" xfId="0" applyFont="1" applyBorder="1"/>
    <xf numFmtId="0" fontId="22" fillId="0" borderId="28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19" xfId="0" applyFont="1" applyBorder="1"/>
    <xf numFmtId="3" fontId="22" fillId="0" borderId="17" xfId="0" applyNumberFormat="1" applyFont="1" applyBorder="1" applyAlignment="1">
      <alignment horizontal="right"/>
    </xf>
    <xf numFmtId="3" fontId="22" fillId="0" borderId="0" xfId="0" applyNumberFormat="1" applyFont="1" applyBorder="1"/>
    <xf numFmtId="3" fontId="22" fillId="0" borderId="15" xfId="0" applyNumberFormat="1" applyFont="1" applyBorder="1"/>
    <xf numFmtId="3" fontId="22" fillId="0" borderId="19" xfId="0" applyNumberFormat="1" applyFont="1" applyBorder="1"/>
    <xf numFmtId="3" fontId="29" fillId="0" borderId="30" xfId="0" applyNumberFormat="1" applyFont="1" applyBorder="1" applyAlignment="1">
      <alignment horizontal="right"/>
    </xf>
    <xf numFmtId="3" fontId="29" fillId="0" borderId="29" xfId="0" applyNumberFormat="1" applyFont="1" applyBorder="1"/>
    <xf numFmtId="3" fontId="29" fillId="0" borderId="32" xfId="0" applyNumberFormat="1" applyFont="1" applyBorder="1"/>
    <xf numFmtId="3" fontId="29" fillId="0" borderId="34" xfId="0" applyNumberFormat="1" applyFont="1" applyBorder="1"/>
    <xf numFmtId="3" fontId="29" fillId="0" borderId="37" xfId="0" applyNumberFormat="1" applyFont="1" applyBorder="1"/>
    <xf numFmtId="3" fontId="22" fillId="0" borderId="36" xfId="0" applyNumberFormat="1" applyFont="1" applyBorder="1" applyAlignment="1">
      <alignment horizontal="right"/>
    </xf>
    <xf numFmtId="3" fontId="29" fillId="0" borderId="29" xfId="0" applyNumberFormat="1" applyFont="1" applyBorder="1" applyAlignment="1">
      <alignment horizontal="right"/>
    </xf>
    <xf numFmtId="3" fontId="29" fillId="0" borderId="32" xfId="0" applyNumberFormat="1" applyFont="1" applyBorder="1" applyAlignment="1">
      <alignment horizontal="right"/>
    </xf>
    <xf numFmtId="3" fontId="29" fillId="0" borderId="34" xfId="0" applyNumberFormat="1" applyFont="1" applyBorder="1" applyAlignment="1">
      <alignment horizontal="right"/>
    </xf>
    <xf numFmtId="3" fontId="29" fillId="0" borderId="37" xfId="0" applyNumberFormat="1" applyFont="1" applyBorder="1" applyAlignment="1">
      <alignment horizontal="right"/>
    </xf>
    <xf numFmtId="3" fontId="29" fillId="0" borderId="35" xfId="0" applyNumberFormat="1" applyFont="1" applyBorder="1" applyAlignment="1">
      <alignment horizontal="right"/>
    </xf>
    <xf numFmtId="3" fontId="29" fillId="0" borderId="17" xfId="0" applyNumberFormat="1" applyFont="1" applyBorder="1" applyAlignment="1">
      <alignment horizontal="right"/>
    </xf>
    <xf numFmtId="3" fontId="29" fillId="0" borderId="0" xfId="0" applyNumberFormat="1" applyFont="1" applyBorder="1" applyAlignment="1">
      <alignment horizontal="right"/>
    </xf>
    <xf numFmtId="3" fontId="29" fillId="0" borderId="15" xfId="0" applyNumberFormat="1" applyFont="1" applyBorder="1" applyAlignment="1">
      <alignment horizontal="right"/>
    </xf>
    <xf numFmtId="3" fontId="29" fillId="0" borderId="19" xfId="0" applyNumberFormat="1" applyFont="1" applyBorder="1" applyAlignment="1">
      <alignment horizontal="right"/>
    </xf>
    <xf numFmtId="3" fontId="31" fillId="0" borderId="30" xfId="0" applyNumberFormat="1" applyFont="1" applyBorder="1" applyAlignment="1">
      <alignment horizontal="right"/>
    </xf>
    <xf numFmtId="3" fontId="31" fillId="0" borderId="29" xfId="0" applyNumberFormat="1" applyFont="1" applyBorder="1" applyAlignment="1">
      <alignment horizontal="right"/>
    </xf>
    <xf numFmtId="3" fontId="31" fillId="0" borderId="33" xfId="0" applyNumberFormat="1" applyFont="1" applyBorder="1" applyAlignment="1">
      <alignment horizontal="right"/>
    </xf>
    <xf numFmtId="3" fontId="29" fillId="0" borderId="3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0" fillId="0" borderId="0" xfId="0" applyFont="1" applyBorder="1"/>
    <xf numFmtId="0" fontId="22" fillId="0" borderId="0" xfId="0" applyFont="1" applyAlignment="1">
      <alignment horizontal="right"/>
    </xf>
    <xf numFmtId="3" fontId="22" fillId="0" borderId="0" xfId="0" applyNumberFormat="1" applyFont="1"/>
    <xf numFmtId="3" fontId="20" fillId="0" borderId="0" xfId="0" applyNumberFormat="1" applyFont="1"/>
    <xf numFmtId="0" fontId="23" fillId="0" borderId="0" xfId="0" applyFont="1" applyBorder="1"/>
    <xf numFmtId="0" fontId="29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2" fillId="0" borderId="25" xfId="0" applyFont="1" applyBorder="1"/>
    <xf numFmtId="0" fontId="22" fillId="0" borderId="37" xfId="0" applyFont="1" applyBorder="1" applyAlignment="1">
      <alignment horizontal="center"/>
    </xf>
    <xf numFmtId="3" fontId="20" fillId="0" borderId="0" xfId="0" applyNumberFormat="1" applyFont="1" applyBorder="1"/>
    <xf numFmtId="3" fontId="29" fillId="0" borderId="41" xfId="0" applyNumberFormat="1" applyFont="1" applyBorder="1" applyAlignment="1">
      <alignment horizontal="right"/>
    </xf>
    <xf numFmtId="3" fontId="29" fillId="0" borderId="42" xfId="0" applyNumberFormat="1" applyFont="1" applyBorder="1" applyAlignment="1">
      <alignment horizontal="right"/>
    </xf>
    <xf numFmtId="3" fontId="29" fillId="0" borderId="12" xfId="0" applyNumberFormat="1" applyFont="1" applyBorder="1" applyAlignment="1">
      <alignment horizontal="right"/>
    </xf>
    <xf numFmtId="3" fontId="29" fillId="0" borderId="40" xfId="0" applyNumberFormat="1" applyFont="1" applyBorder="1" applyAlignment="1">
      <alignment horizontal="right"/>
    </xf>
    <xf numFmtId="3" fontId="20" fillId="0" borderId="0" xfId="0" applyNumberFormat="1" applyFont="1" applyAlignment="1">
      <alignment horizontal="right"/>
    </xf>
    <xf numFmtId="0" fontId="22" fillId="0" borderId="15" xfId="0" applyFont="1" applyBorder="1" applyAlignment="1">
      <alignment horizontal="center"/>
    </xf>
    <xf numFmtId="0" fontId="22" fillId="0" borderId="21" xfId="0" applyFont="1" applyBorder="1"/>
    <xf numFmtId="164" fontId="20" fillId="0" borderId="0" xfId="0" applyNumberFormat="1" applyFont="1"/>
    <xf numFmtId="3" fontId="31" fillId="0" borderId="34" xfId="0" applyNumberFormat="1" applyFont="1" applyBorder="1" applyAlignment="1">
      <alignment horizontal="right"/>
    </xf>
    <xf numFmtId="0" fontId="22" fillId="0" borderId="16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33" fillId="0" borderId="0" xfId="0" applyFont="1" applyAlignment="1"/>
    <xf numFmtId="0" fontId="20" fillId="0" borderId="16" xfId="0" applyFont="1" applyBorder="1"/>
    <xf numFmtId="0" fontId="31" fillId="0" borderId="15" xfId="0" applyFont="1" applyFill="1" applyBorder="1" applyAlignment="1">
      <alignment horizontal="center"/>
    </xf>
    <xf numFmtId="0" fontId="34" fillId="0" borderId="15" xfId="0" applyFont="1" applyFill="1" applyBorder="1" applyAlignment="1">
      <alignment horizontal="center"/>
    </xf>
    <xf numFmtId="0" fontId="29" fillId="0" borderId="30" xfId="0" applyFont="1" applyBorder="1"/>
    <xf numFmtId="0" fontId="29" fillId="0" borderId="17" xfId="0" applyFont="1" applyBorder="1"/>
    <xf numFmtId="0" fontId="22" fillId="0" borderId="44" xfId="0" applyFont="1" applyBorder="1"/>
    <xf numFmtId="0" fontId="29" fillId="0" borderId="15" xfId="0" applyFont="1" applyBorder="1"/>
    <xf numFmtId="0" fontId="28" fillId="0" borderId="45" xfId="0" applyFont="1" applyBorder="1" applyAlignment="1">
      <alignment horizontal="center"/>
    </xf>
    <xf numFmtId="0" fontId="30" fillId="0" borderId="17" xfId="0" applyFont="1" applyBorder="1"/>
    <xf numFmtId="0" fontId="30" fillId="0" borderId="17" xfId="0" applyFont="1" applyFill="1" applyBorder="1" applyAlignment="1">
      <alignment horizontal="left"/>
    </xf>
    <xf numFmtId="0" fontId="30" fillId="0" borderId="36" xfId="0" applyFont="1" applyBorder="1"/>
    <xf numFmtId="0" fontId="30" fillId="0" borderId="30" xfId="0" applyFont="1" applyBorder="1"/>
    <xf numFmtId="0" fontId="32" fillId="0" borderId="17" xfId="0" applyFont="1" applyBorder="1"/>
    <xf numFmtId="0" fontId="21" fillId="0" borderId="17" xfId="0" applyFont="1" applyBorder="1" applyAlignment="1"/>
    <xf numFmtId="0" fontId="26" fillId="0" borderId="18" xfId="0" applyFont="1" applyBorder="1" applyAlignment="1">
      <alignment horizontal="center"/>
    </xf>
    <xf numFmtId="3" fontId="22" fillId="0" borderId="18" xfId="0" applyNumberFormat="1" applyFont="1" applyBorder="1"/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3" fontId="29" fillId="0" borderId="46" xfId="0" applyNumberFormat="1" applyFont="1" applyBorder="1" applyAlignment="1">
      <alignment horizontal="right"/>
    </xf>
    <xf numFmtId="0" fontId="20" fillId="0" borderId="47" xfId="0" applyFont="1" applyBorder="1"/>
    <xf numFmtId="0" fontId="20" fillId="0" borderId="45" xfId="0" applyFont="1" applyBorder="1"/>
    <xf numFmtId="3" fontId="22" fillId="0" borderId="42" xfId="0" applyNumberFormat="1" applyFont="1" applyBorder="1"/>
    <xf numFmtId="0" fontId="22" fillId="0" borderId="16" xfId="0" applyFont="1" applyBorder="1"/>
    <xf numFmtId="0" fontId="22" fillId="0" borderId="34" xfId="0" applyFont="1" applyBorder="1"/>
    <xf numFmtId="3" fontId="29" fillId="0" borderId="33" xfId="0" applyNumberFormat="1" applyFont="1" applyBorder="1"/>
    <xf numFmtId="0" fontId="22" fillId="0" borderId="48" xfId="0" applyFont="1" applyBorder="1"/>
    <xf numFmtId="0" fontId="22" fillId="0" borderId="18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3" fontId="29" fillId="0" borderId="35" xfId="0" applyNumberFormat="1" applyFont="1" applyBorder="1"/>
    <xf numFmtId="0" fontId="26" fillId="0" borderId="41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7" fillId="0" borderId="15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9" fillId="0" borderId="30" xfId="0" applyFont="1" applyFill="1" applyBorder="1"/>
    <xf numFmtId="0" fontId="20" fillId="0" borderId="36" xfId="0" applyFont="1" applyBorder="1"/>
    <xf numFmtId="0" fontId="22" fillId="0" borderId="17" xfId="0" applyFont="1" applyFill="1" applyBorder="1"/>
    <xf numFmtId="0" fontId="29" fillId="0" borderId="41" xfId="0" applyFont="1" applyBorder="1" applyAlignment="1">
      <alignment wrapText="1"/>
    </xf>
    <xf numFmtId="3" fontId="22" fillId="0" borderId="30" xfId="0" applyNumberFormat="1" applyFont="1" applyBorder="1"/>
    <xf numFmtId="3" fontId="22" fillId="0" borderId="17" xfId="0" applyNumberFormat="1" applyFont="1" applyBorder="1"/>
    <xf numFmtId="3" fontId="36" fillId="0" borderId="41" xfId="0" applyNumberFormat="1" applyFont="1" applyBorder="1"/>
    <xf numFmtId="3" fontId="22" fillId="0" borderId="45" xfId="0" applyNumberFormat="1" applyFont="1" applyBorder="1" applyAlignment="1">
      <alignment horizontal="right"/>
    </xf>
    <xf numFmtId="0" fontId="22" fillId="0" borderId="37" xfId="0" applyFont="1" applyBorder="1"/>
    <xf numFmtId="3" fontId="22" fillId="0" borderId="33" xfId="0" applyNumberFormat="1" applyFont="1" applyBorder="1"/>
    <xf numFmtId="3" fontId="22" fillId="0" borderId="12" xfId="0" applyNumberFormat="1" applyFont="1" applyBorder="1"/>
    <xf numFmtId="3" fontId="22" fillId="0" borderId="40" xfId="0" applyNumberFormat="1" applyFont="1" applyBorder="1"/>
    <xf numFmtId="0" fontId="29" fillId="0" borderId="12" xfId="0" applyFont="1" applyBorder="1" applyAlignment="1">
      <alignment horizontal="center" wrapText="1"/>
    </xf>
    <xf numFmtId="0" fontId="26" fillId="0" borderId="15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20" fillId="0" borderId="18" xfId="0" applyFont="1" applyBorder="1"/>
    <xf numFmtId="4" fontId="22" fillId="0" borderId="0" xfId="0" applyNumberFormat="1" applyFont="1" applyAlignment="1">
      <alignment horizontal="right"/>
    </xf>
    <xf numFmtId="3" fontId="22" fillId="0" borderId="30" xfId="0" applyNumberFormat="1" applyFont="1" applyBorder="1" applyAlignment="1">
      <alignment horizontal="right"/>
    </xf>
    <xf numFmtId="3" fontId="22" fillId="0" borderId="29" xfId="0" applyNumberFormat="1" applyFont="1" applyBorder="1" applyAlignment="1">
      <alignment horizontal="right"/>
    </xf>
    <xf numFmtId="3" fontId="22" fillId="0" borderId="32" xfId="0" applyNumberFormat="1" applyFont="1" applyBorder="1" applyAlignment="1">
      <alignment horizontal="right"/>
    </xf>
    <xf numFmtId="3" fontId="22" fillId="0" borderId="35" xfId="0" applyNumberFormat="1" applyFont="1" applyBorder="1" applyAlignment="1">
      <alignment horizontal="right"/>
    </xf>
    <xf numFmtId="3" fontId="22" fillId="0" borderId="46" xfId="0" applyNumberFormat="1" applyFont="1" applyBorder="1"/>
    <xf numFmtId="0" fontId="22" fillId="0" borderId="12" xfId="0" applyFont="1" applyBorder="1"/>
    <xf numFmtId="0" fontId="22" fillId="0" borderId="40" xfId="0" applyFont="1" applyBorder="1"/>
    <xf numFmtId="3" fontId="22" fillId="0" borderId="50" xfId="0" applyNumberFormat="1" applyFont="1" applyBorder="1"/>
    <xf numFmtId="3" fontId="22" fillId="0" borderId="51" xfId="0" applyNumberFormat="1" applyFont="1" applyBorder="1"/>
    <xf numFmtId="0" fontId="22" fillId="0" borderId="33" xfId="0" applyFont="1" applyBorder="1"/>
    <xf numFmtId="3" fontId="22" fillId="0" borderId="37" xfId="0" applyNumberFormat="1" applyFont="1" applyBorder="1"/>
    <xf numFmtId="3" fontId="22" fillId="0" borderId="34" xfId="0" applyNumberFormat="1" applyFont="1" applyBorder="1"/>
    <xf numFmtId="0" fontId="22" fillId="0" borderId="39" xfId="0" applyFont="1" applyBorder="1"/>
    <xf numFmtId="3" fontId="22" fillId="0" borderId="38" xfId="0" applyNumberFormat="1" applyFont="1" applyBorder="1"/>
    <xf numFmtId="3" fontId="36" fillId="0" borderId="41" xfId="0" applyNumberFormat="1" applyFont="1" applyBorder="1" applyAlignment="1">
      <alignment horizontal="right"/>
    </xf>
    <xf numFmtId="3" fontId="36" fillId="0" borderId="42" xfId="0" applyNumberFormat="1" applyFont="1" applyBorder="1"/>
    <xf numFmtId="3" fontId="36" fillId="0" borderId="43" xfId="0" applyNumberFormat="1" applyFont="1" applyBorder="1"/>
    <xf numFmtId="3" fontId="36" fillId="0" borderId="12" xfId="0" applyNumberFormat="1" applyFont="1" applyBorder="1"/>
    <xf numFmtId="3" fontId="36" fillId="0" borderId="40" xfId="0" applyNumberFormat="1" applyFont="1" applyBorder="1"/>
    <xf numFmtId="3" fontId="36" fillId="0" borderId="12" xfId="0" applyNumberFormat="1" applyFont="1" applyBorder="1" applyAlignment="1">
      <alignment horizontal="right"/>
    </xf>
    <xf numFmtId="3" fontId="36" fillId="0" borderId="43" xfId="0" applyNumberFormat="1" applyFont="1" applyBorder="1" applyAlignment="1">
      <alignment horizontal="right"/>
    </xf>
    <xf numFmtId="3" fontId="36" fillId="0" borderId="40" xfId="0" applyNumberFormat="1" applyFont="1" applyBorder="1" applyAlignment="1">
      <alignment horizontal="right"/>
    </xf>
    <xf numFmtId="3" fontId="22" fillId="0" borderId="36" xfId="0" applyNumberFormat="1" applyFont="1" applyBorder="1" applyAlignment="1">
      <alignment horizontal="center"/>
    </xf>
    <xf numFmtId="3" fontId="22" fillId="0" borderId="44" xfId="0" applyNumberFormat="1" applyFont="1" applyBorder="1"/>
    <xf numFmtId="3" fontId="22" fillId="0" borderId="25" xfId="0" applyNumberFormat="1" applyFont="1" applyBorder="1"/>
    <xf numFmtId="3" fontId="22" fillId="0" borderId="49" xfId="0" applyNumberFormat="1" applyFont="1" applyBorder="1"/>
    <xf numFmtId="3" fontId="22" fillId="0" borderId="28" xfId="0" applyNumberFormat="1" applyFont="1" applyBorder="1"/>
    <xf numFmtId="3" fontId="22" fillId="0" borderId="29" xfId="0" applyNumberFormat="1" applyFont="1" applyBorder="1"/>
    <xf numFmtId="3" fontId="22" fillId="0" borderId="32" xfId="0" applyNumberFormat="1" applyFont="1" applyBorder="1"/>
    <xf numFmtId="0" fontId="26" fillId="0" borderId="12" xfId="0" applyFont="1" applyBorder="1" applyAlignment="1">
      <alignment horizontal="center"/>
    </xf>
    <xf numFmtId="0" fontId="20" fillId="0" borderId="0" xfId="0" applyFont="1" applyAlignment="1">
      <alignment horizontal="right"/>
    </xf>
    <xf numFmtId="0" fontId="26" fillId="0" borderId="14" xfId="0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0" borderId="42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4" fillId="0" borderId="23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24" xfId="0" applyFont="1" applyBorder="1" applyAlignment="1">
      <alignment horizontal="center"/>
    </xf>
  </cellXfs>
  <cellStyles count="4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al_KARSZJ3" xfId="38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9"/>
  <sheetViews>
    <sheetView tabSelected="1" zoomScale="110" zoomScaleNormal="110" workbookViewId="0">
      <pane xSplit="2" ySplit="16" topLeftCell="I17" activePane="bottomRight" state="frozen"/>
      <selection activeCell="M1" sqref="M1:M65536"/>
      <selection pane="topRight" activeCell="M1" sqref="M1:M65536"/>
      <selection pane="bottomLeft" activeCell="M1" sqref="M1:M65536"/>
      <selection pane="bottomRight" activeCell="J7" sqref="J7"/>
    </sheetView>
  </sheetViews>
  <sheetFormatPr defaultRowHeight="12.75" x14ac:dyDescent="0.2"/>
  <cols>
    <col min="1" max="1" width="3.85546875" style="1" customWidth="1"/>
    <col min="2" max="2" width="30.7109375" style="1" customWidth="1"/>
    <col min="3" max="3" width="10.7109375" style="1" customWidth="1"/>
    <col min="4" max="4" width="11" style="1" customWidth="1"/>
    <col min="5" max="6" width="10.7109375" style="1" customWidth="1"/>
    <col min="7" max="7" width="10.85546875" style="1" customWidth="1"/>
    <col min="8" max="15" width="10.7109375" style="1" customWidth="1"/>
    <col min="16" max="16" width="7.7109375" style="1" customWidth="1"/>
    <col min="17" max="17" width="8.7109375" style="1" customWidth="1"/>
    <col min="18" max="19" width="7.7109375" style="1" customWidth="1"/>
    <col min="20" max="16384" width="9.140625" style="1"/>
  </cols>
  <sheetData>
    <row r="1" spans="1:18" x14ac:dyDescent="0.2">
      <c r="M1" s="2"/>
      <c r="N1" s="173" t="s">
        <v>87</v>
      </c>
      <c r="O1" s="173"/>
    </row>
    <row r="2" spans="1:18" x14ac:dyDescent="0.2">
      <c r="M2" s="2"/>
      <c r="N2" s="2"/>
      <c r="O2" s="3"/>
    </row>
    <row r="3" spans="1:18" x14ac:dyDescent="0.2">
      <c r="M3" s="2"/>
      <c r="N3" s="2"/>
      <c r="O3" s="3"/>
    </row>
    <row r="4" spans="1:18" x14ac:dyDescent="0.2">
      <c r="A4" s="181" t="s">
        <v>90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</row>
    <row r="5" spans="1:18" hidden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</row>
    <row r="6" spans="1:18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7"/>
      <c r="P6" s="5"/>
      <c r="Q6" s="5"/>
      <c r="R6" s="6"/>
    </row>
    <row r="7" spans="1:18" x14ac:dyDescent="0.2">
      <c r="A7" s="4"/>
      <c r="B7" s="5"/>
      <c r="C7" s="5"/>
      <c r="D7" s="5"/>
      <c r="E7" s="5"/>
      <c r="F7" s="5"/>
      <c r="G7" s="5"/>
      <c r="H7" s="91"/>
      <c r="I7" s="5"/>
      <c r="J7" s="5"/>
      <c r="K7" s="5"/>
      <c r="L7" s="5"/>
      <c r="M7" s="5"/>
      <c r="N7" s="5"/>
      <c r="O7" s="7"/>
      <c r="P7" s="5"/>
      <c r="Q7" s="5"/>
      <c r="R7" s="6"/>
    </row>
    <row r="8" spans="1:18" ht="13.5" thickBo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8" t="s">
        <v>0</v>
      </c>
      <c r="P8" s="17"/>
      <c r="Q8" s="17"/>
      <c r="R8" s="74"/>
    </row>
    <row r="9" spans="1:18" ht="13.5" thickBot="1" x14ac:dyDescent="0.25">
      <c r="A9" s="9"/>
      <c r="B9" s="10"/>
      <c r="C9" s="10"/>
      <c r="D9" s="174" t="s">
        <v>1</v>
      </c>
      <c r="E9" s="174"/>
      <c r="F9" s="174"/>
      <c r="G9" s="175"/>
      <c r="H9" s="175"/>
      <c r="I9" s="175"/>
      <c r="J9" s="174"/>
      <c r="K9" s="174"/>
      <c r="L9" s="174"/>
      <c r="M9" s="174"/>
      <c r="N9" s="176" t="s">
        <v>2</v>
      </c>
      <c r="O9" s="177"/>
      <c r="P9" s="70"/>
      <c r="Q9" s="70"/>
      <c r="R9" s="70"/>
    </row>
    <row r="10" spans="1:18" ht="13.5" thickBot="1" x14ac:dyDescent="0.25">
      <c r="A10" s="13"/>
      <c r="B10" s="105"/>
      <c r="C10" s="105"/>
      <c r="D10" s="178" t="s">
        <v>62</v>
      </c>
      <c r="E10" s="179"/>
      <c r="F10" s="179"/>
      <c r="G10" s="179"/>
      <c r="H10" s="179"/>
      <c r="I10" s="180"/>
      <c r="J10" s="178" t="s">
        <v>57</v>
      </c>
      <c r="K10" s="179"/>
      <c r="L10" s="179"/>
      <c r="M10" s="179"/>
      <c r="N10" s="139"/>
      <c r="O10" s="106"/>
      <c r="P10" s="70"/>
      <c r="Q10" s="70"/>
      <c r="R10" s="70"/>
    </row>
    <row r="11" spans="1:18" ht="12.75" customHeight="1" x14ac:dyDescent="0.2">
      <c r="A11" s="75"/>
      <c r="B11" s="18" t="s">
        <v>61</v>
      </c>
      <c r="C11" s="18" t="s">
        <v>3</v>
      </c>
      <c r="D11" s="70"/>
      <c r="E11" s="31"/>
      <c r="F11" s="92"/>
      <c r="G11" s="9"/>
      <c r="H11" s="111"/>
      <c r="I11" s="141"/>
      <c r="J11" s="140"/>
      <c r="K11" s="107"/>
      <c r="L11" s="140"/>
      <c r="M11" s="107"/>
      <c r="N11" s="23" t="s">
        <v>10</v>
      </c>
      <c r="O11" s="24" t="s">
        <v>13</v>
      </c>
      <c r="P11" s="70"/>
      <c r="Q11" s="70"/>
      <c r="R11" s="70"/>
    </row>
    <row r="12" spans="1:18" x14ac:dyDescent="0.2">
      <c r="A12" s="75"/>
      <c r="B12" s="18" t="s">
        <v>20</v>
      </c>
      <c r="C12" s="18" t="s">
        <v>47</v>
      </c>
      <c r="D12" s="90" t="s">
        <v>10</v>
      </c>
      <c r="E12" s="89" t="s">
        <v>10</v>
      </c>
      <c r="F12" s="89" t="s">
        <v>10</v>
      </c>
      <c r="G12" s="23" t="s">
        <v>13</v>
      </c>
      <c r="H12" s="89" t="s">
        <v>50</v>
      </c>
      <c r="I12" s="24" t="s">
        <v>13</v>
      </c>
      <c r="J12" s="93" t="s">
        <v>10</v>
      </c>
      <c r="K12" s="108" t="s">
        <v>10</v>
      </c>
      <c r="L12" s="93" t="s">
        <v>13</v>
      </c>
      <c r="M12" s="108" t="s">
        <v>13</v>
      </c>
      <c r="N12" s="23" t="s">
        <v>17</v>
      </c>
      <c r="O12" s="24" t="s">
        <v>17</v>
      </c>
      <c r="P12" s="70"/>
      <c r="Q12" s="70"/>
      <c r="R12" s="70"/>
    </row>
    <row r="13" spans="1:18" x14ac:dyDescent="0.2">
      <c r="A13" s="76"/>
      <c r="B13" s="18"/>
      <c r="C13" s="18" t="s">
        <v>14</v>
      </c>
      <c r="D13" s="90" t="s">
        <v>47</v>
      </c>
      <c r="E13" s="89" t="s">
        <v>47</v>
      </c>
      <c r="F13" s="89" t="s">
        <v>17</v>
      </c>
      <c r="G13" s="23" t="s">
        <v>47</v>
      </c>
      <c r="H13" s="89" t="s">
        <v>47</v>
      </c>
      <c r="I13" s="24" t="s">
        <v>17</v>
      </c>
      <c r="J13" s="93" t="s">
        <v>58</v>
      </c>
      <c r="K13" s="108" t="s">
        <v>60</v>
      </c>
      <c r="L13" s="93" t="s">
        <v>58</v>
      </c>
      <c r="M13" s="108" t="s">
        <v>60</v>
      </c>
      <c r="N13" s="23"/>
      <c r="O13" s="24"/>
      <c r="P13" s="70"/>
      <c r="Q13" s="70"/>
      <c r="R13" s="70"/>
    </row>
    <row r="14" spans="1:18" x14ac:dyDescent="0.2">
      <c r="A14" s="28" t="s">
        <v>19</v>
      </c>
      <c r="B14" s="18"/>
      <c r="C14" s="32"/>
      <c r="D14" s="25" t="s">
        <v>51</v>
      </c>
      <c r="E14" s="89"/>
      <c r="F14" s="89" t="s">
        <v>55</v>
      </c>
      <c r="G14" s="85" t="s">
        <v>51</v>
      </c>
      <c r="H14" s="89"/>
      <c r="I14" s="24" t="s">
        <v>55</v>
      </c>
      <c r="J14" s="93" t="s">
        <v>56</v>
      </c>
      <c r="K14" s="108" t="s">
        <v>49</v>
      </c>
      <c r="L14" s="93" t="s">
        <v>56</v>
      </c>
      <c r="M14" s="108" t="s">
        <v>49</v>
      </c>
      <c r="N14" s="23"/>
      <c r="O14" s="24"/>
      <c r="P14" s="70"/>
      <c r="Q14" s="70"/>
      <c r="R14" s="70"/>
    </row>
    <row r="15" spans="1:18" x14ac:dyDescent="0.2">
      <c r="A15" s="28"/>
      <c r="B15" s="18"/>
      <c r="C15" s="32"/>
      <c r="D15" s="25" t="s">
        <v>53</v>
      </c>
      <c r="E15" s="89"/>
      <c r="F15" s="89" t="s">
        <v>23</v>
      </c>
      <c r="G15" s="85" t="s">
        <v>53</v>
      </c>
      <c r="H15" s="89"/>
      <c r="I15" s="24" t="s">
        <v>23</v>
      </c>
      <c r="J15" s="93" t="s">
        <v>59</v>
      </c>
      <c r="K15" s="24"/>
      <c r="L15" s="93" t="s">
        <v>59</v>
      </c>
      <c r="M15" s="24"/>
      <c r="N15" s="23"/>
      <c r="O15" s="24"/>
      <c r="P15" s="70"/>
      <c r="Q15" s="70"/>
      <c r="R15" s="70"/>
    </row>
    <row r="16" spans="1:18" x14ac:dyDescent="0.2">
      <c r="A16" s="27"/>
      <c r="B16" s="99"/>
      <c r="C16" s="32"/>
      <c r="D16" s="97"/>
      <c r="E16" s="89"/>
      <c r="F16" s="89"/>
      <c r="G16" s="77"/>
      <c r="H16" s="89"/>
      <c r="I16" s="24"/>
      <c r="J16" s="94"/>
      <c r="K16" s="24"/>
      <c r="L16" s="94"/>
      <c r="M16" s="86"/>
      <c r="N16" s="13"/>
      <c r="O16" s="35"/>
      <c r="P16" s="70"/>
      <c r="Q16" s="70"/>
      <c r="R16" s="70"/>
    </row>
    <row r="17" spans="1:20" x14ac:dyDescent="0.2">
      <c r="A17" s="42">
        <v>1</v>
      </c>
      <c r="B17" s="37">
        <v>2</v>
      </c>
      <c r="C17" s="37">
        <v>3</v>
      </c>
      <c r="D17" s="38">
        <v>4</v>
      </c>
      <c r="E17" s="38">
        <v>5</v>
      </c>
      <c r="F17" s="40">
        <v>6</v>
      </c>
      <c r="G17" s="42">
        <v>7</v>
      </c>
      <c r="H17" s="40">
        <v>8</v>
      </c>
      <c r="I17" s="78">
        <v>9</v>
      </c>
      <c r="J17" s="42">
        <v>10</v>
      </c>
      <c r="K17" s="78">
        <v>11</v>
      </c>
      <c r="L17" s="42">
        <v>12</v>
      </c>
      <c r="M17" s="78">
        <v>13</v>
      </c>
      <c r="N17" s="42">
        <v>14</v>
      </c>
      <c r="O17" s="78">
        <v>15</v>
      </c>
      <c r="P17" s="70"/>
      <c r="Q17" s="70"/>
      <c r="R17" s="70"/>
    </row>
    <row r="18" spans="1:20" x14ac:dyDescent="0.2">
      <c r="A18" s="85"/>
      <c r="B18" s="18"/>
      <c r="C18" s="44"/>
      <c r="D18" s="47"/>
      <c r="E18" s="47"/>
      <c r="F18" s="47"/>
      <c r="G18" s="48"/>
      <c r="H18" s="47"/>
      <c r="I18" s="49"/>
      <c r="J18" s="48"/>
      <c r="K18" s="49"/>
      <c r="L18" s="48"/>
      <c r="M18" s="49"/>
      <c r="N18" s="48"/>
      <c r="O18" s="49"/>
      <c r="P18" s="70"/>
      <c r="Q18" s="70"/>
      <c r="R18" s="70"/>
    </row>
    <row r="19" spans="1:20" x14ac:dyDescent="0.2">
      <c r="A19" s="85" t="s">
        <v>65</v>
      </c>
      <c r="B19" s="100" t="s">
        <v>27</v>
      </c>
      <c r="C19" s="46">
        <f>SUM(D19:O19)</f>
        <v>13094</v>
      </c>
      <c r="D19" s="47"/>
      <c r="E19" s="47"/>
      <c r="F19" s="47"/>
      <c r="G19" s="48"/>
      <c r="H19" s="47"/>
      <c r="I19" s="49"/>
      <c r="J19" s="48"/>
      <c r="K19" s="49">
        <f>127+254+240+65+3723+890+6138+1657</f>
        <v>13094</v>
      </c>
      <c r="L19" s="48"/>
      <c r="M19" s="49"/>
      <c r="N19" s="48"/>
      <c r="O19" s="49"/>
      <c r="P19" s="70"/>
      <c r="Q19" s="79"/>
      <c r="R19" s="79"/>
      <c r="T19" s="73"/>
    </row>
    <row r="20" spans="1:20" x14ac:dyDescent="0.2">
      <c r="A20" s="13"/>
      <c r="B20" s="101"/>
      <c r="C20" s="46"/>
      <c r="D20" s="47"/>
      <c r="E20" s="47"/>
      <c r="F20" s="47"/>
      <c r="G20" s="48"/>
      <c r="H20" s="47"/>
      <c r="I20" s="49"/>
      <c r="J20" s="48"/>
      <c r="K20" s="49"/>
      <c r="L20" s="48"/>
      <c r="M20" s="49"/>
      <c r="N20" s="48"/>
      <c r="O20" s="49"/>
      <c r="P20" s="70"/>
      <c r="Q20" s="79"/>
      <c r="R20" s="79"/>
      <c r="T20" s="73"/>
    </row>
    <row r="21" spans="1:20" x14ac:dyDescent="0.2">
      <c r="A21" s="124" t="s">
        <v>26</v>
      </c>
      <c r="B21" s="126" t="s">
        <v>81</v>
      </c>
      <c r="C21" s="50">
        <f t="shared" ref="C21:O21" si="0">SUM(C19:C20)</f>
        <v>13094</v>
      </c>
      <c r="D21" s="56">
        <f t="shared" si="0"/>
        <v>0</v>
      </c>
      <c r="E21" s="57">
        <f t="shared" si="0"/>
        <v>0</v>
      </c>
      <c r="F21" s="68">
        <f t="shared" si="0"/>
        <v>0</v>
      </c>
      <c r="G21" s="58">
        <f t="shared" si="0"/>
        <v>0</v>
      </c>
      <c r="H21" s="57">
        <f t="shared" si="0"/>
        <v>0</v>
      </c>
      <c r="I21" s="60">
        <f t="shared" si="0"/>
        <v>0</v>
      </c>
      <c r="J21" s="58">
        <f t="shared" si="0"/>
        <v>0</v>
      </c>
      <c r="K21" s="60">
        <f t="shared" si="0"/>
        <v>13094</v>
      </c>
      <c r="L21" s="58">
        <f t="shared" si="0"/>
        <v>0</v>
      </c>
      <c r="M21" s="59">
        <f t="shared" si="0"/>
        <v>0</v>
      </c>
      <c r="N21" s="58">
        <f t="shared" si="0"/>
        <v>0</v>
      </c>
      <c r="O21" s="59">
        <f t="shared" si="0"/>
        <v>0</v>
      </c>
      <c r="P21" s="70"/>
      <c r="Q21" s="79"/>
      <c r="R21" s="79"/>
      <c r="T21" s="73"/>
    </row>
    <row r="22" spans="1:20" x14ac:dyDescent="0.2">
      <c r="A22" s="13"/>
      <c r="B22" s="102"/>
      <c r="C22" s="55"/>
      <c r="D22" s="47"/>
      <c r="E22" s="47"/>
      <c r="F22" s="47"/>
      <c r="G22" s="48"/>
      <c r="H22" s="47"/>
      <c r="I22" s="49"/>
      <c r="J22" s="48"/>
      <c r="K22" s="49"/>
      <c r="L22" s="48"/>
      <c r="M22" s="49"/>
      <c r="N22" s="48"/>
      <c r="O22" s="49"/>
      <c r="P22" s="70"/>
      <c r="Q22" s="79"/>
      <c r="R22" s="79"/>
      <c r="T22" s="73"/>
    </row>
    <row r="23" spans="1:20" x14ac:dyDescent="0.2">
      <c r="A23" s="85" t="s">
        <v>65</v>
      </c>
      <c r="B23" s="100" t="s">
        <v>28</v>
      </c>
      <c r="C23" s="46">
        <f t="shared" ref="C23:C33" si="1">SUM(D23:O23)</f>
        <v>921</v>
      </c>
      <c r="D23" s="47"/>
      <c r="E23" s="47"/>
      <c r="F23" s="47"/>
      <c r="G23" s="48"/>
      <c r="H23" s="47"/>
      <c r="I23" s="49"/>
      <c r="J23" s="48"/>
      <c r="K23" s="49">
        <f>25+100+172+46+127+200+54+159+38</f>
        <v>921</v>
      </c>
      <c r="L23" s="48"/>
      <c r="M23" s="49"/>
      <c r="N23" s="48"/>
      <c r="O23" s="49"/>
      <c r="P23" s="70"/>
      <c r="Q23" s="79"/>
      <c r="R23" s="79"/>
      <c r="T23" s="73"/>
    </row>
    <row r="24" spans="1:20" x14ac:dyDescent="0.2">
      <c r="A24" s="85" t="s">
        <v>66</v>
      </c>
      <c r="B24" s="100" t="s">
        <v>30</v>
      </c>
      <c r="C24" s="46">
        <f t="shared" si="1"/>
        <v>2494</v>
      </c>
      <c r="D24" s="47"/>
      <c r="E24" s="47"/>
      <c r="F24" s="47"/>
      <c r="G24" s="48"/>
      <c r="H24" s="47"/>
      <c r="I24" s="49"/>
      <c r="J24" s="48"/>
      <c r="K24" s="49">
        <f>50+297+117+32+127+254+280+75+1016+246</f>
        <v>2494</v>
      </c>
      <c r="L24" s="48"/>
      <c r="M24" s="49"/>
      <c r="N24" s="48"/>
      <c r="O24" s="49"/>
      <c r="P24" s="70"/>
      <c r="Q24" s="79"/>
      <c r="R24" s="79"/>
      <c r="T24" s="73"/>
    </row>
    <row r="25" spans="1:20" x14ac:dyDescent="0.2">
      <c r="A25" s="85" t="s">
        <v>67</v>
      </c>
      <c r="B25" s="100" t="s">
        <v>32</v>
      </c>
      <c r="C25" s="46">
        <f t="shared" si="1"/>
        <v>1730</v>
      </c>
      <c r="D25" s="47"/>
      <c r="E25" s="47"/>
      <c r="F25" s="47"/>
      <c r="G25" s="48"/>
      <c r="H25" s="47"/>
      <c r="I25" s="49"/>
      <c r="J25" s="48"/>
      <c r="K25" s="49">
        <f>80+25+160+154+41+127+254+254+200+54+308+73</f>
        <v>1730</v>
      </c>
      <c r="L25" s="48"/>
      <c r="M25" s="49"/>
      <c r="N25" s="48"/>
      <c r="O25" s="49"/>
      <c r="P25" s="70"/>
      <c r="Q25" s="79"/>
      <c r="R25" s="79"/>
      <c r="T25" s="73"/>
    </row>
    <row r="26" spans="1:20" x14ac:dyDescent="0.2">
      <c r="A26" s="85" t="s">
        <v>68</v>
      </c>
      <c r="B26" s="100" t="s">
        <v>34</v>
      </c>
      <c r="C26" s="46">
        <f t="shared" si="1"/>
        <v>1237</v>
      </c>
      <c r="D26" s="47"/>
      <c r="E26" s="47"/>
      <c r="F26" s="47"/>
      <c r="G26" s="48"/>
      <c r="H26" s="47"/>
      <c r="I26" s="49"/>
      <c r="J26" s="48"/>
      <c r="K26" s="49">
        <f>60+25+190+51+127+254+200+54+221+55</f>
        <v>1237</v>
      </c>
      <c r="L26" s="48"/>
      <c r="M26" s="49"/>
      <c r="N26" s="48"/>
      <c r="O26" s="49"/>
      <c r="P26" s="70"/>
      <c r="Q26" s="79"/>
      <c r="R26" s="79"/>
      <c r="T26" s="73"/>
    </row>
    <row r="27" spans="1:20" x14ac:dyDescent="0.2">
      <c r="A27" s="85" t="s">
        <v>69</v>
      </c>
      <c r="B27" s="100" t="s">
        <v>35</v>
      </c>
      <c r="C27" s="46">
        <f t="shared" si="1"/>
        <v>2155</v>
      </c>
      <c r="D27" s="47"/>
      <c r="E27" s="47"/>
      <c r="F27" s="47"/>
      <c r="G27" s="48"/>
      <c r="H27" s="47"/>
      <c r="I27" s="49"/>
      <c r="J27" s="48"/>
      <c r="K27" s="49">
        <f>150+30+200+281+76+127+254+240+65+591+141</f>
        <v>2155</v>
      </c>
      <c r="L27" s="48"/>
      <c r="M27" s="49"/>
      <c r="N27" s="48"/>
      <c r="O27" s="49"/>
      <c r="P27" s="70"/>
      <c r="Q27" s="79"/>
      <c r="R27" s="79"/>
      <c r="T27" s="73"/>
    </row>
    <row r="28" spans="1:20" x14ac:dyDescent="0.2">
      <c r="A28" s="85" t="s">
        <v>70</v>
      </c>
      <c r="B28" s="100" t="s">
        <v>36</v>
      </c>
      <c r="C28" s="46">
        <f t="shared" si="1"/>
        <v>1243</v>
      </c>
      <c r="D28" s="47"/>
      <c r="E28" s="47"/>
      <c r="F28" s="47"/>
      <c r="G28" s="48"/>
      <c r="H28" s="47"/>
      <c r="I28" s="49"/>
      <c r="J28" s="48"/>
      <c r="K28" s="49">
        <f>30+200+140+38+127+127+240+65+223+53</f>
        <v>1243</v>
      </c>
      <c r="L28" s="48"/>
      <c r="M28" s="49"/>
      <c r="N28" s="48"/>
      <c r="O28" s="49"/>
      <c r="P28" s="70"/>
      <c r="Q28" s="79"/>
      <c r="R28" s="79"/>
      <c r="T28" s="73"/>
    </row>
    <row r="29" spans="1:20" x14ac:dyDescent="0.2">
      <c r="A29" s="85" t="s">
        <v>71</v>
      </c>
      <c r="B29" s="100" t="s">
        <v>37</v>
      </c>
      <c r="C29" s="46">
        <f t="shared" si="1"/>
        <v>1414</v>
      </c>
      <c r="D29" s="47"/>
      <c r="E29" s="47"/>
      <c r="F29" s="47"/>
      <c r="G29" s="48"/>
      <c r="H29" s="47"/>
      <c r="I29" s="49"/>
      <c r="J29" s="48"/>
      <c r="K29" s="49">
        <f>166+45+254+254+200+54+356+85</f>
        <v>1414</v>
      </c>
      <c r="L29" s="48"/>
      <c r="M29" s="49"/>
      <c r="N29" s="48"/>
      <c r="O29" s="49"/>
      <c r="P29" s="70"/>
      <c r="Q29" s="79"/>
      <c r="R29" s="79"/>
      <c r="T29" s="73"/>
    </row>
    <row r="30" spans="1:20" x14ac:dyDescent="0.2">
      <c r="A30" s="85" t="s">
        <v>72</v>
      </c>
      <c r="B30" s="100" t="s">
        <v>38</v>
      </c>
      <c r="C30" s="46">
        <f t="shared" si="1"/>
        <v>2970</v>
      </c>
      <c r="D30" s="47"/>
      <c r="E30" s="47"/>
      <c r="F30" s="47"/>
      <c r="G30" s="48"/>
      <c r="H30" s="47"/>
      <c r="I30" s="49"/>
      <c r="J30" s="48"/>
      <c r="K30" s="49">
        <f>100+30+200+429+116+127+254+254+280+75+410+558+137</f>
        <v>2970</v>
      </c>
      <c r="L30" s="48"/>
      <c r="M30" s="49"/>
      <c r="N30" s="48"/>
      <c r="O30" s="49"/>
      <c r="P30" s="70"/>
      <c r="Q30" s="79"/>
      <c r="R30" s="79"/>
      <c r="T30" s="73"/>
    </row>
    <row r="31" spans="1:20" x14ac:dyDescent="0.2">
      <c r="A31" s="85" t="s">
        <v>75</v>
      </c>
      <c r="B31" s="100" t="s">
        <v>39</v>
      </c>
      <c r="C31" s="46">
        <f t="shared" si="1"/>
        <v>1335</v>
      </c>
      <c r="D31" s="47"/>
      <c r="E31" s="47"/>
      <c r="F31" s="47"/>
      <c r="G31" s="48"/>
      <c r="H31" s="47"/>
      <c r="I31" s="49"/>
      <c r="J31" s="48"/>
      <c r="K31" s="49">
        <f>25+180+200+54+127+254+200+54+195+46</f>
        <v>1335</v>
      </c>
      <c r="L31" s="48"/>
      <c r="M31" s="49"/>
      <c r="N31" s="48"/>
      <c r="O31" s="49"/>
      <c r="P31" s="70"/>
      <c r="Q31" s="79"/>
      <c r="R31" s="79"/>
      <c r="T31" s="73"/>
    </row>
    <row r="32" spans="1:20" x14ac:dyDescent="0.2">
      <c r="A32" s="85" t="s">
        <v>73</v>
      </c>
      <c r="B32" s="100" t="s">
        <v>40</v>
      </c>
      <c r="C32" s="46">
        <f t="shared" si="1"/>
        <v>1597</v>
      </c>
      <c r="D32" s="47"/>
      <c r="E32" s="47"/>
      <c r="F32" s="47"/>
      <c r="G32" s="48"/>
      <c r="H32" s="47"/>
      <c r="I32" s="49"/>
      <c r="J32" s="48"/>
      <c r="K32" s="49">
        <f>30+100+200+54+127+200+54+671+161</f>
        <v>1597</v>
      </c>
      <c r="L32" s="48"/>
      <c r="M32" s="49"/>
      <c r="N32" s="48"/>
      <c r="O32" s="49"/>
      <c r="P32" s="70"/>
      <c r="Q32" s="79"/>
      <c r="R32" s="79"/>
      <c r="T32" s="73"/>
    </row>
    <row r="33" spans="1:22" x14ac:dyDescent="0.2">
      <c r="A33" s="85" t="s">
        <v>74</v>
      </c>
      <c r="B33" s="100" t="s">
        <v>86</v>
      </c>
      <c r="C33" s="46">
        <f t="shared" si="1"/>
        <v>1872</v>
      </c>
      <c r="D33" s="47"/>
      <c r="E33" s="47"/>
      <c r="F33" s="47"/>
      <c r="G33" s="48"/>
      <c r="H33" s="47"/>
      <c r="I33" s="49"/>
      <c r="J33" s="48"/>
      <c r="K33" s="49">
        <f>110+30+63+239+65+127+127+127+254+240+65+333+92</f>
        <v>1872</v>
      </c>
      <c r="L33" s="48"/>
      <c r="M33" s="49"/>
      <c r="N33" s="48"/>
      <c r="O33" s="49"/>
      <c r="P33" s="70"/>
      <c r="Q33" s="79"/>
      <c r="R33" s="79"/>
      <c r="T33" s="73"/>
    </row>
    <row r="34" spans="1:22" x14ac:dyDescent="0.2">
      <c r="A34" s="85"/>
      <c r="B34" s="14"/>
      <c r="C34" s="46"/>
      <c r="D34" s="47"/>
      <c r="E34" s="47"/>
      <c r="F34" s="47"/>
      <c r="G34" s="48"/>
      <c r="H34" s="47"/>
      <c r="I34" s="49"/>
      <c r="J34" s="48"/>
      <c r="K34" s="49"/>
      <c r="L34" s="48"/>
      <c r="M34" s="49"/>
      <c r="N34" s="48"/>
      <c r="O34" s="49"/>
      <c r="P34" s="70"/>
      <c r="Q34" s="79"/>
      <c r="R34" s="79"/>
      <c r="T34" s="73"/>
    </row>
    <row r="35" spans="1:22" x14ac:dyDescent="0.2">
      <c r="A35" s="124" t="s">
        <v>29</v>
      </c>
      <c r="B35" s="95" t="s">
        <v>82</v>
      </c>
      <c r="C35" s="50">
        <f t="shared" ref="C35:O35" si="2">SUM(C23:C34)</f>
        <v>18968</v>
      </c>
      <c r="D35" s="56">
        <f t="shared" si="2"/>
        <v>0</v>
      </c>
      <c r="E35" s="57">
        <f t="shared" si="2"/>
        <v>0</v>
      </c>
      <c r="F35" s="68">
        <f t="shared" si="2"/>
        <v>0</v>
      </c>
      <c r="G35" s="58">
        <f t="shared" si="2"/>
        <v>0</v>
      </c>
      <c r="H35" s="57">
        <f t="shared" si="2"/>
        <v>0</v>
      </c>
      <c r="I35" s="60">
        <f t="shared" si="2"/>
        <v>0</v>
      </c>
      <c r="J35" s="58">
        <f t="shared" ref="J35" si="3">SUM(J33:J34)</f>
        <v>0</v>
      </c>
      <c r="K35" s="60">
        <f t="shared" si="2"/>
        <v>18968</v>
      </c>
      <c r="L35" s="58">
        <f t="shared" si="2"/>
        <v>0</v>
      </c>
      <c r="M35" s="59">
        <f t="shared" si="2"/>
        <v>0</v>
      </c>
      <c r="N35" s="58">
        <f t="shared" si="2"/>
        <v>0</v>
      </c>
      <c r="O35" s="59">
        <f t="shared" si="2"/>
        <v>0</v>
      </c>
      <c r="P35" s="70"/>
      <c r="Q35" s="79"/>
      <c r="R35" s="79"/>
      <c r="T35" s="73"/>
    </row>
    <row r="36" spans="1:22" x14ac:dyDescent="0.2">
      <c r="A36" s="13"/>
      <c r="B36" s="14"/>
      <c r="C36" s="46"/>
      <c r="D36" s="47"/>
      <c r="E36" s="47"/>
      <c r="F36" s="47"/>
      <c r="G36" s="48"/>
      <c r="H36" s="47"/>
      <c r="I36" s="49"/>
      <c r="J36" s="48"/>
      <c r="K36" s="49"/>
      <c r="L36" s="48"/>
      <c r="M36" s="49"/>
      <c r="N36" s="48"/>
      <c r="O36" s="49"/>
      <c r="P36" s="70"/>
      <c r="Q36" s="79"/>
      <c r="R36" s="79"/>
      <c r="T36" s="73"/>
    </row>
    <row r="37" spans="1:22" x14ac:dyDescent="0.2">
      <c r="A37" s="85" t="s">
        <v>65</v>
      </c>
      <c r="B37" s="100" t="s">
        <v>41</v>
      </c>
      <c r="C37" s="46">
        <f>SUM(D37:O37)</f>
        <v>1529</v>
      </c>
      <c r="D37" s="47"/>
      <c r="E37" s="47"/>
      <c r="F37" s="47"/>
      <c r="G37" s="48"/>
      <c r="H37" s="47"/>
      <c r="I37" s="49"/>
      <c r="J37" s="48"/>
      <c r="K37" s="49">
        <f>254+200+430+103+427+115</f>
        <v>1529</v>
      </c>
      <c r="L37" s="48"/>
      <c r="M37" s="49"/>
      <c r="N37" s="48"/>
      <c r="O37" s="49"/>
      <c r="P37" s="70"/>
      <c r="Q37" s="79"/>
      <c r="R37" s="79"/>
      <c r="T37" s="73"/>
    </row>
    <row r="38" spans="1:22" x14ac:dyDescent="0.2">
      <c r="A38" s="85" t="s">
        <v>66</v>
      </c>
      <c r="B38" s="100" t="s">
        <v>42</v>
      </c>
      <c r="C38" s="46">
        <f>SUM(D38:O38)</f>
        <v>3139</v>
      </c>
      <c r="D38" s="47"/>
      <c r="E38" s="47"/>
      <c r="F38" s="47"/>
      <c r="G38" s="48"/>
      <c r="H38" s="47"/>
      <c r="I38" s="49"/>
      <c r="J38" s="48"/>
      <c r="K38" s="49">
        <f>267+50+1010+242+1236+334</f>
        <v>3139</v>
      </c>
      <c r="L38" s="48"/>
      <c r="M38" s="49"/>
      <c r="N38" s="48"/>
      <c r="O38" s="49"/>
      <c r="P38" s="70"/>
      <c r="Q38" s="79"/>
      <c r="R38" s="79"/>
      <c r="T38" s="73"/>
    </row>
    <row r="39" spans="1:22" x14ac:dyDescent="0.2">
      <c r="A39" s="85" t="s">
        <v>67</v>
      </c>
      <c r="B39" s="100" t="s">
        <v>43</v>
      </c>
      <c r="C39" s="46">
        <f>SUM(D39:O39)</f>
        <v>2997</v>
      </c>
      <c r="D39" s="47"/>
      <c r="E39" s="47"/>
      <c r="F39" s="47"/>
      <c r="G39" s="48"/>
      <c r="H39" s="47"/>
      <c r="I39" s="49"/>
      <c r="J39" s="48"/>
      <c r="K39" s="49">
        <f>267+150+150+739+199+1175+317</f>
        <v>2997</v>
      </c>
      <c r="L39" s="48"/>
      <c r="M39" s="49"/>
      <c r="N39" s="48"/>
      <c r="O39" s="49"/>
      <c r="P39" s="70"/>
      <c r="Q39" s="79"/>
      <c r="R39" s="79"/>
      <c r="T39" s="73"/>
    </row>
    <row r="40" spans="1:22" x14ac:dyDescent="0.2">
      <c r="A40" s="85" t="s">
        <v>68</v>
      </c>
      <c r="B40" s="100" t="s">
        <v>44</v>
      </c>
      <c r="C40" s="46">
        <f>SUM(D40:O40)</f>
        <v>2185</v>
      </c>
      <c r="D40" s="47"/>
      <c r="E40" s="47"/>
      <c r="F40" s="47"/>
      <c r="G40" s="48"/>
      <c r="H40" s="47"/>
      <c r="I40" s="49"/>
      <c r="J40" s="48"/>
      <c r="K40" s="49">
        <f>254+90+717+190+735+199</f>
        <v>2185</v>
      </c>
      <c r="L40" s="48"/>
      <c r="M40" s="49"/>
      <c r="N40" s="48"/>
      <c r="O40" s="49"/>
      <c r="P40" s="70"/>
      <c r="Q40" s="79"/>
      <c r="R40" s="79"/>
      <c r="T40" s="73"/>
    </row>
    <row r="41" spans="1:22" x14ac:dyDescent="0.2">
      <c r="A41" s="85" t="s">
        <v>69</v>
      </c>
      <c r="B41" s="100" t="s">
        <v>45</v>
      </c>
      <c r="C41" s="46">
        <f>SUM(D41:O41)</f>
        <v>4429</v>
      </c>
      <c r="D41" s="47"/>
      <c r="E41" s="47"/>
      <c r="F41" s="47"/>
      <c r="G41" s="48"/>
      <c r="H41" s="47"/>
      <c r="I41" s="49"/>
      <c r="J41" s="48"/>
      <c r="K41" s="49">
        <f>254+300+150+1536+370+1432+387</f>
        <v>4429</v>
      </c>
      <c r="L41" s="48"/>
      <c r="M41" s="49"/>
      <c r="N41" s="48"/>
      <c r="O41" s="49"/>
      <c r="P41" s="70"/>
      <c r="Q41" s="79"/>
      <c r="R41" s="79"/>
      <c r="T41" s="73"/>
    </row>
    <row r="42" spans="1:22" x14ac:dyDescent="0.2">
      <c r="A42" s="85"/>
      <c r="B42" s="100"/>
      <c r="C42" s="46"/>
      <c r="D42" s="47"/>
      <c r="E42" s="47"/>
      <c r="F42" s="47"/>
      <c r="G42" s="48"/>
      <c r="H42" s="47"/>
      <c r="I42" s="49"/>
      <c r="J42" s="48"/>
      <c r="K42" s="49"/>
      <c r="L42" s="48"/>
      <c r="M42" s="49"/>
      <c r="N42" s="48"/>
      <c r="O42" s="49"/>
      <c r="P42" s="70"/>
      <c r="Q42" s="79"/>
      <c r="R42" s="79"/>
      <c r="T42" s="73"/>
    </row>
    <row r="43" spans="1:22" x14ac:dyDescent="0.2">
      <c r="A43" s="124" t="s">
        <v>31</v>
      </c>
      <c r="B43" s="95" t="s">
        <v>84</v>
      </c>
      <c r="C43" s="50">
        <f t="shared" ref="C43:O43" si="4">SUM(C37:C42)</f>
        <v>14279</v>
      </c>
      <c r="D43" s="56">
        <f t="shared" si="4"/>
        <v>0</v>
      </c>
      <c r="E43" s="57">
        <f t="shared" si="4"/>
        <v>0</v>
      </c>
      <c r="F43" s="68">
        <f t="shared" si="4"/>
        <v>0</v>
      </c>
      <c r="G43" s="58">
        <f t="shared" si="4"/>
        <v>0</v>
      </c>
      <c r="H43" s="57">
        <f t="shared" si="4"/>
        <v>0</v>
      </c>
      <c r="I43" s="60">
        <f t="shared" si="4"/>
        <v>0</v>
      </c>
      <c r="J43" s="58">
        <f t="shared" ref="J43" si="5">SUM(J41:J42)</f>
        <v>0</v>
      </c>
      <c r="K43" s="60">
        <f t="shared" si="4"/>
        <v>14279</v>
      </c>
      <c r="L43" s="58">
        <f t="shared" si="4"/>
        <v>0</v>
      </c>
      <c r="M43" s="59">
        <f t="shared" si="4"/>
        <v>0</v>
      </c>
      <c r="N43" s="58">
        <f t="shared" si="4"/>
        <v>0</v>
      </c>
      <c r="O43" s="59">
        <f t="shared" si="4"/>
        <v>0</v>
      </c>
      <c r="P43" s="62"/>
      <c r="Q43" s="79"/>
      <c r="R43" s="79"/>
      <c r="S43" s="70"/>
      <c r="T43" s="73"/>
      <c r="V43" s="73"/>
    </row>
    <row r="44" spans="1:22" x14ac:dyDescent="0.2">
      <c r="A44" s="98"/>
      <c r="B44" s="96"/>
      <c r="C44" s="61"/>
      <c r="D44" s="62"/>
      <c r="E44" s="62"/>
      <c r="F44" s="62"/>
      <c r="G44" s="63"/>
      <c r="H44" s="62"/>
      <c r="I44" s="64"/>
      <c r="J44" s="63"/>
      <c r="K44" s="64"/>
      <c r="L44" s="63"/>
      <c r="M44" s="64"/>
      <c r="N44" s="63"/>
      <c r="O44" s="64"/>
      <c r="P44" s="62"/>
      <c r="Q44" s="79"/>
      <c r="R44" s="79"/>
      <c r="S44" s="70"/>
      <c r="T44" s="73"/>
      <c r="V44" s="73"/>
    </row>
    <row r="45" spans="1:22" x14ac:dyDescent="0.2">
      <c r="A45" s="42" t="s">
        <v>33</v>
      </c>
      <c r="B45" s="103" t="s">
        <v>46</v>
      </c>
      <c r="C45" s="143">
        <f>SUM(D45:M45)</f>
        <v>21136</v>
      </c>
      <c r="D45" s="144"/>
      <c r="E45" s="57"/>
      <c r="F45" s="144"/>
      <c r="G45" s="58"/>
      <c r="H45" s="145"/>
      <c r="I45" s="60"/>
      <c r="J45" s="58"/>
      <c r="K45" s="146">
        <f>280+76+16770+2714+660</f>
        <v>20500</v>
      </c>
      <c r="L45" s="58"/>
      <c r="M45" s="59">
        <v>636</v>
      </c>
      <c r="N45" s="58"/>
      <c r="O45" s="59"/>
      <c r="P45" s="62"/>
      <c r="Q45" s="79"/>
      <c r="R45" s="79"/>
      <c r="S45" s="70"/>
      <c r="T45" s="73"/>
      <c r="V45" s="73"/>
    </row>
    <row r="46" spans="1:22" ht="13.5" thickBot="1" x14ac:dyDescent="0.25">
      <c r="A46" s="13"/>
      <c r="B46" s="104"/>
      <c r="C46" s="46"/>
      <c r="D46" s="19"/>
      <c r="E46" s="19"/>
      <c r="F46" s="19"/>
      <c r="G46" s="13"/>
      <c r="H46" s="19"/>
      <c r="I46" s="45"/>
      <c r="J46" s="13"/>
      <c r="K46" s="45"/>
      <c r="L46" s="13"/>
      <c r="M46" s="45"/>
      <c r="N46" s="13"/>
      <c r="O46" s="45"/>
      <c r="P46" s="70"/>
      <c r="Q46" s="79"/>
      <c r="R46" s="79"/>
      <c r="S46" s="70"/>
    </row>
    <row r="47" spans="1:22" ht="22.5" thickBot="1" x14ac:dyDescent="0.25">
      <c r="A47" s="138" t="s">
        <v>76</v>
      </c>
      <c r="B47" s="129" t="s">
        <v>80</v>
      </c>
      <c r="C47" s="80">
        <f t="shared" ref="C47:M47" si="6">C21+C35+C43+C45</f>
        <v>67477</v>
      </c>
      <c r="D47" s="113">
        <f t="shared" si="6"/>
        <v>0</v>
      </c>
      <c r="E47" s="147">
        <f t="shared" si="6"/>
        <v>0</v>
      </c>
      <c r="F47" s="137">
        <f t="shared" si="6"/>
        <v>0</v>
      </c>
      <c r="G47" s="136">
        <f t="shared" si="6"/>
        <v>0</v>
      </c>
      <c r="H47" s="147">
        <f t="shared" si="6"/>
        <v>0</v>
      </c>
      <c r="I47" s="137">
        <f t="shared" si="6"/>
        <v>0</v>
      </c>
      <c r="J47" s="136">
        <f t="shared" si="6"/>
        <v>0</v>
      </c>
      <c r="K47" s="137">
        <f t="shared" si="6"/>
        <v>66841</v>
      </c>
      <c r="L47" s="136">
        <f t="shared" si="6"/>
        <v>0</v>
      </c>
      <c r="M47" s="137">
        <f t="shared" si="6"/>
        <v>636</v>
      </c>
      <c r="N47" s="148"/>
      <c r="O47" s="149"/>
      <c r="P47" s="70"/>
      <c r="Q47" s="79"/>
      <c r="R47" s="79"/>
    </row>
    <row r="48" spans="1:22" x14ac:dyDescent="0.2">
      <c r="A48" s="33"/>
      <c r="B48" s="112"/>
      <c r="C48" s="133"/>
      <c r="D48" s="150"/>
      <c r="E48" s="151"/>
      <c r="F48" s="47"/>
      <c r="G48" s="13"/>
      <c r="H48" s="19"/>
      <c r="I48" s="45"/>
      <c r="J48" s="13"/>
      <c r="K48" s="45"/>
      <c r="L48" s="13"/>
      <c r="M48" s="45"/>
      <c r="N48" s="13"/>
      <c r="O48" s="45"/>
      <c r="P48" s="70"/>
      <c r="Q48" s="79"/>
      <c r="R48" s="79"/>
    </row>
    <row r="49" spans="1:18" x14ac:dyDescent="0.2">
      <c r="A49" s="125" t="s">
        <v>77</v>
      </c>
      <c r="B49" s="130" t="s">
        <v>78</v>
      </c>
      <c r="C49" s="143">
        <f>SUM(D49:M49)</f>
        <v>123260</v>
      </c>
      <c r="D49" s="47"/>
      <c r="E49" s="135"/>
      <c r="F49" s="134"/>
      <c r="G49" s="115"/>
      <c r="H49" s="152"/>
      <c r="I49" s="134"/>
      <c r="J49" s="115"/>
      <c r="K49" s="153">
        <f>2557+254+10524+2493</f>
        <v>15828</v>
      </c>
      <c r="L49" s="154"/>
      <c r="M49" s="153">
        <f>7420+9716+1407+16505+5815+7948+58621</f>
        <v>107432</v>
      </c>
      <c r="N49" s="115"/>
      <c r="O49" s="134"/>
      <c r="P49" s="70"/>
      <c r="Q49" s="79"/>
      <c r="R49" s="79"/>
    </row>
    <row r="50" spans="1:18" ht="13.5" thickBot="1" x14ac:dyDescent="0.25">
      <c r="A50" s="30"/>
      <c r="B50" s="131"/>
      <c r="C50" s="46"/>
      <c r="D50" s="155"/>
      <c r="E50" s="156"/>
      <c r="F50" s="19"/>
      <c r="G50" s="48"/>
      <c r="H50" s="19"/>
      <c r="I50" s="45"/>
      <c r="J50" s="13"/>
      <c r="K50" s="49"/>
      <c r="L50" s="48"/>
      <c r="M50" s="49"/>
      <c r="N50" s="13"/>
      <c r="O50" s="45"/>
      <c r="P50" s="70"/>
      <c r="Q50" s="79"/>
      <c r="R50" s="79"/>
    </row>
    <row r="51" spans="1:18" ht="13.5" thickBot="1" x14ac:dyDescent="0.25">
      <c r="A51" s="172" t="s">
        <v>79</v>
      </c>
      <c r="B51" s="132" t="s">
        <v>85</v>
      </c>
      <c r="C51" s="157">
        <f t="shared" ref="C51:O51" si="7">C47+C49</f>
        <v>190737</v>
      </c>
      <c r="D51" s="162">
        <f t="shared" si="7"/>
        <v>0</v>
      </c>
      <c r="E51" s="163">
        <f t="shared" si="7"/>
        <v>0</v>
      </c>
      <c r="F51" s="164">
        <f t="shared" si="7"/>
        <v>0</v>
      </c>
      <c r="G51" s="162">
        <f t="shared" si="7"/>
        <v>0</v>
      </c>
      <c r="H51" s="163">
        <f t="shared" si="7"/>
        <v>0</v>
      </c>
      <c r="I51" s="164">
        <f t="shared" si="7"/>
        <v>0</v>
      </c>
      <c r="J51" s="162">
        <f t="shared" si="7"/>
        <v>0</v>
      </c>
      <c r="K51" s="164">
        <f t="shared" si="7"/>
        <v>82669</v>
      </c>
      <c r="L51" s="162">
        <f t="shared" si="7"/>
        <v>0</v>
      </c>
      <c r="M51" s="164">
        <f t="shared" si="7"/>
        <v>108068</v>
      </c>
      <c r="N51" s="162">
        <f t="shared" si="7"/>
        <v>0</v>
      </c>
      <c r="O51" s="164">
        <f t="shared" si="7"/>
        <v>0</v>
      </c>
      <c r="P51" s="70"/>
      <c r="Q51" s="79"/>
      <c r="R51" s="79"/>
    </row>
    <row r="52" spans="1:18" x14ac:dyDescent="0.2">
      <c r="C52" s="84"/>
      <c r="P52" s="70"/>
      <c r="Q52" s="79"/>
      <c r="R52" s="79"/>
    </row>
    <row r="53" spans="1:18" x14ac:dyDescent="0.2">
      <c r="C53" s="2"/>
      <c r="P53" s="70"/>
      <c r="Q53" s="79"/>
      <c r="R53" s="79"/>
    </row>
    <row r="54" spans="1:18" x14ac:dyDescent="0.2">
      <c r="B54" s="73"/>
      <c r="C54" s="2"/>
      <c r="H54" s="73"/>
      <c r="Q54" s="79"/>
      <c r="R54" s="79"/>
    </row>
    <row r="55" spans="1:18" x14ac:dyDescent="0.2">
      <c r="B55" s="73"/>
      <c r="C55" s="2"/>
      <c r="Q55" s="79"/>
      <c r="R55" s="79"/>
    </row>
    <row r="56" spans="1:18" x14ac:dyDescent="0.2">
      <c r="C56" s="2"/>
      <c r="D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79"/>
      <c r="R56" s="79"/>
    </row>
    <row r="57" spans="1:18" x14ac:dyDescent="0.2">
      <c r="C57" s="2"/>
      <c r="D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79"/>
      <c r="R57" s="79"/>
    </row>
    <row r="58" spans="1:18" x14ac:dyDescent="0.2">
      <c r="C58" s="2"/>
      <c r="D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79"/>
      <c r="R58" s="79"/>
    </row>
    <row r="59" spans="1:18" x14ac:dyDescent="0.2">
      <c r="C59" s="2"/>
      <c r="D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79"/>
      <c r="R59" s="79"/>
    </row>
    <row r="60" spans="1:18" x14ac:dyDescent="0.2">
      <c r="B60" s="73"/>
      <c r="C60" s="2"/>
      <c r="D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79"/>
      <c r="R60" s="79"/>
    </row>
    <row r="61" spans="1:18" x14ac:dyDescent="0.2">
      <c r="B61" s="73"/>
      <c r="C61" s="2"/>
      <c r="D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79"/>
      <c r="R61" s="79"/>
    </row>
    <row r="62" spans="1:18" x14ac:dyDescent="0.2">
      <c r="C62" s="2"/>
      <c r="D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79"/>
      <c r="R62" s="79"/>
    </row>
    <row r="63" spans="1:18" x14ac:dyDescent="0.2">
      <c r="C63" s="2"/>
      <c r="D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79"/>
      <c r="R63" s="79"/>
    </row>
    <row r="64" spans="1:18" x14ac:dyDescent="0.2">
      <c r="C64" s="2"/>
      <c r="D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79"/>
      <c r="R64" s="79"/>
    </row>
    <row r="65" spans="3:18" x14ac:dyDescent="0.2">
      <c r="C65" s="2"/>
      <c r="D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79"/>
      <c r="R65" s="79"/>
    </row>
    <row r="66" spans="3:18" x14ac:dyDescent="0.2">
      <c r="C66" s="2"/>
      <c r="D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79"/>
    </row>
    <row r="67" spans="3:18" x14ac:dyDescent="0.2">
      <c r="C67" s="2"/>
      <c r="D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79"/>
    </row>
    <row r="68" spans="3:18" x14ac:dyDescent="0.2">
      <c r="C68" s="2"/>
      <c r="D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79"/>
    </row>
    <row r="69" spans="3:18" x14ac:dyDescent="0.2">
      <c r="C69" s="2"/>
      <c r="D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79"/>
    </row>
    <row r="70" spans="3:18" x14ac:dyDescent="0.2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79"/>
    </row>
    <row r="71" spans="3:18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79"/>
    </row>
    <row r="72" spans="3:18" x14ac:dyDescent="0.2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79"/>
    </row>
    <row r="73" spans="3:18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79"/>
    </row>
    <row r="74" spans="3:18" x14ac:dyDescent="0.2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79"/>
    </row>
    <row r="75" spans="3:18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79"/>
    </row>
    <row r="76" spans="3:18" x14ac:dyDescent="0.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79"/>
    </row>
    <row r="77" spans="3:18" x14ac:dyDescent="0.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79"/>
    </row>
    <row r="78" spans="3:18" x14ac:dyDescent="0.2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79"/>
    </row>
    <row r="79" spans="3:18" x14ac:dyDescent="0.2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79"/>
    </row>
    <row r="80" spans="3:18" x14ac:dyDescent="0.2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79"/>
    </row>
    <row r="81" spans="3:18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79"/>
    </row>
    <row r="82" spans="3:18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79"/>
    </row>
    <row r="83" spans="3:18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79"/>
    </row>
    <row r="84" spans="3:18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79"/>
    </row>
    <row r="85" spans="3:18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79"/>
    </row>
    <row r="86" spans="3:18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79"/>
    </row>
    <row r="87" spans="3:18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79"/>
    </row>
    <row r="88" spans="3:18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79"/>
    </row>
    <row r="89" spans="3:18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79"/>
    </row>
    <row r="90" spans="3:18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79"/>
    </row>
    <row r="91" spans="3:18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79"/>
    </row>
    <row r="92" spans="3:18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79"/>
    </row>
    <row r="93" spans="3:18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3:18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3:18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3:18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3:18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3:18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3:18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3:18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3:18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3:18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3:18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3:18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3:18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3:18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3:18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3:18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3:18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3:18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3:18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3:18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3:18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3:18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3:18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3:18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3:18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3:18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3:18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</sheetData>
  <mergeCells count="6">
    <mergeCell ref="N1:O1"/>
    <mergeCell ref="D9:M9"/>
    <mergeCell ref="N9:O9"/>
    <mergeCell ref="D10:I10"/>
    <mergeCell ref="J10:M10"/>
    <mergeCell ref="A4:P4"/>
  </mergeCells>
  <phoneticPr fontId="19" type="noConversion"/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zoomScale="110" zoomScaleNormal="110" workbookViewId="0">
      <pane xSplit="3" ySplit="17" topLeftCell="H37" activePane="bottomRight" state="frozen"/>
      <selection activeCell="M1" sqref="M1:M65536"/>
      <selection pane="topRight" activeCell="M1" sqref="M1:M65536"/>
      <selection pane="bottomLeft" activeCell="M1" sqref="M1:M65536"/>
      <selection pane="bottomRight" activeCell="A6" sqref="A6:M6"/>
    </sheetView>
  </sheetViews>
  <sheetFormatPr defaultRowHeight="12.75" x14ac:dyDescent="0.2"/>
  <cols>
    <col min="1" max="1" width="3.85546875" style="1" customWidth="1"/>
    <col min="2" max="2" width="30.7109375" style="1" customWidth="1"/>
    <col min="3" max="13" width="10.7109375" style="1" customWidth="1"/>
    <col min="14" max="14" width="8.7109375" style="1" customWidth="1"/>
    <col min="15" max="16" width="7.7109375" style="1" customWidth="1"/>
    <col min="17" max="16384" width="9.140625" style="1"/>
  </cols>
  <sheetData>
    <row r="1" spans="1:15" x14ac:dyDescent="0.2">
      <c r="L1" s="173" t="s">
        <v>88</v>
      </c>
      <c r="M1" s="173"/>
    </row>
    <row r="2" spans="1:15" x14ac:dyDescent="0.2">
      <c r="M2" s="2"/>
    </row>
    <row r="3" spans="1:15" x14ac:dyDescent="0.2">
      <c r="M3" s="2"/>
    </row>
    <row r="4" spans="1:15" x14ac:dyDescent="0.2">
      <c r="A4" s="181" t="s">
        <v>89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1:15" hidden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1:15" x14ac:dyDescent="0.2">
      <c r="A6" s="181" t="s">
        <v>91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5"/>
      <c r="O6" s="6"/>
    </row>
    <row r="7" spans="1:15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7"/>
      <c r="N7" s="5"/>
      <c r="O7" s="6"/>
    </row>
    <row r="8" spans="1:15" ht="13.5" thickBot="1" x14ac:dyDescent="0.25">
      <c r="A8" s="4"/>
      <c r="B8" s="5"/>
      <c r="C8" s="5"/>
      <c r="D8" s="5"/>
      <c r="E8" s="109"/>
      <c r="F8" s="5"/>
      <c r="G8" s="5"/>
      <c r="H8" s="5"/>
      <c r="I8" s="5"/>
      <c r="J8" s="5"/>
      <c r="K8" s="5"/>
      <c r="L8" s="5"/>
      <c r="M8" s="8" t="s">
        <v>0</v>
      </c>
      <c r="N8" s="5"/>
      <c r="O8" s="6"/>
    </row>
    <row r="9" spans="1:15" ht="13.5" thickBot="1" x14ac:dyDescent="0.25">
      <c r="A9" s="9"/>
      <c r="B9" s="10"/>
      <c r="C9" s="10"/>
      <c r="D9" s="175" t="s">
        <v>1</v>
      </c>
      <c r="E9" s="175"/>
      <c r="F9" s="175"/>
      <c r="G9" s="175"/>
      <c r="H9" s="175"/>
      <c r="I9" s="175"/>
      <c r="J9" s="175"/>
      <c r="K9" s="177"/>
      <c r="L9" s="11" t="s">
        <v>2</v>
      </c>
      <c r="M9" s="12"/>
    </row>
    <row r="10" spans="1:15" ht="13.5" thickBot="1" x14ac:dyDescent="0.25">
      <c r="A10" s="13"/>
      <c r="B10" s="14"/>
      <c r="C10" s="14"/>
      <c r="D10" s="182" t="s">
        <v>63</v>
      </c>
      <c r="E10" s="182"/>
      <c r="F10" s="182"/>
      <c r="G10" s="182"/>
      <c r="H10" s="182"/>
      <c r="I10" s="183" t="s">
        <v>64</v>
      </c>
      <c r="J10" s="182"/>
      <c r="K10" s="184"/>
      <c r="L10" s="15"/>
      <c r="M10" s="16"/>
    </row>
    <row r="11" spans="1:15" ht="12.75" customHeight="1" x14ac:dyDescent="0.2">
      <c r="A11" s="122"/>
      <c r="B11" s="29"/>
      <c r="C11" s="18" t="s">
        <v>3</v>
      </c>
      <c r="D11" s="19"/>
      <c r="E11" s="20" t="s">
        <v>4</v>
      </c>
      <c r="F11" s="20"/>
      <c r="G11" s="21"/>
      <c r="H11" s="21"/>
      <c r="I11" s="9"/>
      <c r="J11" s="117"/>
      <c r="K11" s="118"/>
      <c r="L11" s="23"/>
      <c r="M11" s="24"/>
    </row>
    <row r="12" spans="1:15" x14ac:dyDescent="0.2">
      <c r="A12" s="122"/>
      <c r="B12" s="18" t="s">
        <v>61</v>
      </c>
      <c r="C12" s="18" t="s">
        <v>5</v>
      </c>
      <c r="D12" s="25" t="s">
        <v>6</v>
      </c>
      <c r="E12" s="20" t="s">
        <v>7</v>
      </c>
      <c r="F12" s="20" t="s">
        <v>8</v>
      </c>
      <c r="G12" s="21" t="s">
        <v>9</v>
      </c>
      <c r="H12" s="21" t="s">
        <v>48</v>
      </c>
      <c r="I12" s="23" t="s">
        <v>11</v>
      </c>
      <c r="J12" s="26" t="s">
        <v>12</v>
      </c>
      <c r="K12" s="119" t="s">
        <v>48</v>
      </c>
      <c r="L12" s="23" t="s">
        <v>10</v>
      </c>
      <c r="M12" s="24" t="s">
        <v>13</v>
      </c>
    </row>
    <row r="13" spans="1:15" x14ac:dyDescent="0.2">
      <c r="A13" s="27"/>
      <c r="B13" s="18" t="s">
        <v>20</v>
      </c>
      <c r="C13" s="18" t="s">
        <v>14</v>
      </c>
      <c r="D13" s="25" t="s">
        <v>15</v>
      </c>
      <c r="E13" s="20" t="s">
        <v>54</v>
      </c>
      <c r="F13" s="20" t="s">
        <v>5</v>
      </c>
      <c r="G13" s="21" t="s">
        <v>16</v>
      </c>
      <c r="H13" s="21" t="s">
        <v>52</v>
      </c>
      <c r="I13" s="23"/>
      <c r="J13" s="26"/>
      <c r="K13" s="119" t="s">
        <v>18</v>
      </c>
      <c r="L13" s="23" t="s">
        <v>17</v>
      </c>
      <c r="M13" s="24" t="s">
        <v>17</v>
      </c>
    </row>
    <row r="14" spans="1:15" x14ac:dyDescent="0.2">
      <c r="A14" s="28" t="s">
        <v>19</v>
      </c>
      <c r="B14" s="18"/>
      <c r="C14" s="29"/>
      <c r="D14" s="19"/>
      <c r="E14" s="26" t="s">
        <v>21</v>
      </c>
      <c r="F14" s="20"/>
      <c r="G14" s="21" t="s">
        <v>22</v>
      </c>
      <c r="H14" s="21" t="s">
        <v>17</v>
      </c>
      <c r="I14" s="13"/>
      <c r="J14" s="22"/>
      <c r="K14" s="119" t="s">
        <v>17</v>
      </c>
      <c r="L14" s="23"/>
      <c r="M14" s="24"/>
    </row>
    <row r="15" spans="1:15" x14ac:dyDescent="0.2">
      <c r="A15" s="123"/>
      <c r="B15" s="18"/>
      <c r="C15" s="29"/>
      <c r="D15" s="19"/>
      <c r="E15" s="26" t="s">
        <v>24</v>
      </c>
      <c r="F15" s="20"/>
      <c r="G15" s="21"/>
      <c r="H15" s="21" t="s">
        <v>5</v>
      </c>
      <c r="I15" s="30"/>
      <c r="J15" s="31"/>
      <c r="K15" s="119" t="s">
        <v>5</v>
      </c>
      <c r="L15" s="23"/>
      <c r="M15" s="24"/>
    </row>
    <row r="16" spans="1:15" x14ac:dyDescent="0.2">
      <c r="A16" s="27"/>
      <c r="B16" s="99"/>
      <c r="C16" s="32"/>
      <c r="D16" s="19"/>
      <c r="E16" s="26" t="s">
        <v>25</v>
      </c>
      <c r="F16" s="20"/>
      <c r="G16" s="19"/>
      <c r="H16" s="114"/>
      <c r="I16" s="33"/>
      <c r="J16" s="34"/>
      <c r="K16" s="86"/>
      <c r="L16" s="13"/>
      <c r="M16" s="35"/>
    </row>
    <row r="17" spans="1:15" x14ac:dyDescent="0.2">
      <c r="A17" s="42">
        <v>1</v>
      </c>
      <c r="B17" s="37">
        <v>2</v>
      </c>
      <c r="C17" s="37">
        <v>3</v>
      </c>
      <c r="D17" s="38">
        <v>4</v>
      </c>
      <c r="E17" s="39">
        <v>5</v>
      </c>
      <c r="F17" s="39">
        <v>6</v>
      </c>
      <c r="G17" s="39">
        <v>7</v>
      </c>
      <c r="H17" s="40">
        <v>8</v>
      </c>
      <c r="I17" s="36">
        <v>9</v>
      </c>
      <c r="J17" s="41">
        <v>10</v>
      </c>
      <c r="K17" s="78">
        <v>11</v>
      </c>
      <c r="L17" s="42">
        <v>12</v>
      </c>
      <c r="M17" s="43">
        <v>13</v>
      </c>
    </row>
    <row r="18" spans="1:15" x14ac:dyDescent="0.2">
      <c r="A18" s="85"/>
      <c r="B18" s="18"/>
      <c r="C18" s="165"/>
      <c r="D18" s="47"/>
      <c r="E18" s="47"/>
      <c r="F18" s="47"/>
      <c r="G18" s="47"/>
      <c r="H18" s="47"/>
      <c r="I18" s="48"/>
      <c r="J18" s="47"/>
      <c r="K18" s="49"/>
      <c r="L18" s="48"/>
      <c r="M18" s="49"/>
    </row>
    <row r="19" spans="1:15" x14ac:dyDescent="0.2">
      <c r="A19" s="85" t="s">
        <v>65</v>
      </c>
      <c r="B19" s="100" t="s">
        <v>27</v>
      </c>
      <c r="C19" s="46">
        <f>SUM(D19:M19)</f>
        <v>13094</v>
      </c>
      <c r="D19" s="47">
        <f>100+200+240+3723+6138</f>
        <v>10401</v>
      </c>
      <c r="E19" s="47">
        <f>27+54+65+890+1657</f>
        <v>2693</v>
      </c>
      <c r="F19" s="47"/>
      <c r="G19" s="47"/>
      <c r="H19" s="47"/>
      <c r="I19" s="48"/>
      <c r="J19" s="47"/>
      <c r="K19" s="49"/>
      <c r="L19" s="48"/>
      <c r="M19" s="49"/>
      <c r="O19" s="73"/>
    </row>
    <row r="20" spans="1:15" x14ac:dyDescent="0.2">
      <c r="A20" s="13"/>
      <c r="B20" s="101"/>
      <c r="C20" s="46"/>
      <c r="D20" s="47"/>
      <c r="E20" s="47"/>
      <c r="F20" s="47"/>
      <c r="G20" s="47"/>
      <c r="H20" s="47"/>
      <c r="I20" s="48"/>
      <c r="J20" s="47"/>
      <c r="K20" s="49"/>
      <c r="L20" s="48"/>
      <c r="M20" s="49"/>
      <c r="O20" s="73"/>
    </row>
    <row r="21" spans="1:15" x14ac:dyDescent="0.2">
      <c r="A21" s="124" t="s">
        <v>26</v>
      </c>
      <c r="B21" s="126" t="s">
        <v>81</v>
      </c>
      <c r="C21" s="50">
        <f t="shared" ref="C21:M21" si="0">SUM(C19:C20)</f>
        <v>13094</v>
      </c>
      <c r="D21" s="51">
        <f t="shared" si="0"/>
        <v>10401</v>
      </c>
      <c r="E21" s="52">
        <f t="shared" si="0"/>
        <v>2693</v>
      </c>
      <c r="F21" s="52">
        <f t="shared" si="0"/>
        <v>0</v>
      </c>
      <c r="G21" s="52">
        <f t="shared" si="0"/>
        <v>0</v>
      </c>
      <c r="H21" s="116">
        <f t="shared" si="0"/>
        <v>0</v>
      </c>
      <c r="I21" s="53">
        <f t="shared" si="0"/>
        <v>0</v>
      </c>
      <c r="J21" s="52">
        <f t="shared" si="0"/>
        <v>0</v>
      </c>
      <c r="K21" s="120">
        <f t="shared" si="0"/>
        <v>0</v>
      </c>
      <c r="L21" s="53">
        <f t="shared" si="0"/>
        <v>0</v>
      </c>
      <c r="M21" s="54">
        <f t="shared" si="0"/>
        <v>0</v>
      </c>
      <c r="O21" s="73"/>
    </row>
    <row r="22" spans="1:15" x14ac:dyDescent="0.2">
      <c r="A22" s="13"/>
      <c r="B22" s="127"/>
      <c r="C22" s="55"/>
      <c r="D22" s="47"/>
      <c r="E22" s="47"/>
      <c r="F22" s="47"/>
      <c r="G22" s="47"/>
      <c r="H22" s="47"/>
      <c r="I22" s="48"/>
      <c r="J22" s="47"/>
      <c r="K22" s="49"/>
      <c r="L22" s="48"/>
      <c r="M22" s="49"/>
      <c r="O22" s="73"/>
    </row>
    <row r="23" spans="1:15" x14ac:dyDescent="0.2">
      <c r="A23" s="85" t="s">
        <v>65</v>
      </c>
      <c r="B23" s="100" t="s">
        <v>28</v>
      </c>
      <c r="C23" s="46">
        <f t="shared" ref="C23:C33" si="1">SUM(D23:M23)</f>
        <v>921</v>
      </c>
      <c r="D23" s="47">
        <f>172+100+200+159</f>
        <v>631</v>
      </c>
      <c r="E23" s="47">
        <f>46+27+54+38</f>
        <v>165</v>
      </c>
      <c r="F23" s="47">
        <f>25+100</f>
        <v>125</v>
      </c>
      <c r="G23" s="47"/>
      <c r="H23" s="47"/>
      <c r="I23" s="48"/>
      <c r="J23" s="47"/>
      <c r="K23" s="49"/>
      <c r="L23" s="48"/>
      <c r="M23" s="49"/>
      <c r="O23" s="73"/>
    </row>
    <row r="24" spans="1:15" x14ac:dyDescent="0.2">
      <c r="A24" s="85" t="s">
        <v>66</v>
      </c>
      <c r="B24" s="100" t="s">
        <v>30</v>
      </c>
      <c r="C24" s="46">
        <f t="shared" si="1"/>
        <v>2494</v>
      </c>
      <c r="D24" s="47">
        <f>117+100+200+280+1016</f>
        <v>1713</v>
      </c>
      <c r="E24" s="47">
        <f>32+27+54+75+246</f>
        <v>434</v>
      </c>
      <c r="F24" s="47">
        <f>50+297</f>
        <v>347</v>
      </c>
      <c r="G24" s="47"/>
      <c r="H24" s="47"/>
      <c r="I24" s="48"/>
      <c r="J24" s="47"/>
      <c r="K24" s="49"/>
      <c r="L24" s="48"/>
      <c r="M24" s="49"/>
      <c r="O24" s="73"/>
    </row>
    <row r="25" spans="1:15" x14ac:dyDescent="0.2">
      <c r="A25" s="85" t="s">
        <v>67</v>
      </c>
      <c r="B25" s="100" t="s">
        <v>32</v>
      </c>
      <c r="C25" s="46">
        <f t="shared" si="1"/>
        <v>1730</v>
      </c>
      <c r="D25" s="47">
        <f>154+100+200+200+200+308</f>
        <v>1162</v>
      </c>
      <c r="E25" s="47">
        <f>41+27+54+54+54+73</f>
        <v>303</v>
      </c>
      <c r="F25" s="47">
        <f>80+25+160</f>
        <v>265</v>
      </c>
      <c r="G25" s="47"/>
      <c r="H25" s="47"/>
      <c r="I25" s="48"/>
      <c r="J25" s="47"/>
      <c r="K25" s="49"/>
      <c r="L25" s="48"/>
      <c r="M25" s="49"/>
      <c r="O25" s="73"/>
    </row>
    <row r="26" spans="1:15" x14ac:dyDescent="0.2">
      <c r="A26" s="85" t="s">
        <v>68</v>
      </c>
      <c r="B26" s="100" t="s">
        <v>34</v>
      </c>
      <c r="C26" s="46">
        <f t="shared" si="1"/>
        <v>1237</v>
      </c>
      <c r="D26" s="47">
        <f>190+100+200+200+221</f>
        <v>911</v>
      </c>
      <c r="E26" s="47">
        <f>51+27+54+54+55</f>
        <v>241</v>
      </c>
      <c r="F26" s="47">
        <f>60+25</f>
        <v>85</v>
      </c>
      <c r="G26" s="47"/>
      <c r="H26" s="47"/>
      <c r="I26" s="48"/>
      <c r="J26" s="47"/>
      <c r="K26" s="49"/>
      <c r="L26" s="48"/>
      <c r="M26" s="49"/>
      <c r="O26" s="73"/>
    </row>
    <row r="27" spans="1:15" x14ac:dyDescent="0.2">
      <c r="A27" s="85" t="s">
        <v>69</v>
      </c>
      <c r="B27" s="100" t="s">
        <v>35</v>
      </c>
      <c r="C27" s="46">
        <f t="shared" si="1"/>
        <v>2155</v>
      </c>
      <c r="D27" s="47">
        <f>281+100+200+240+591</f>
        <v>1412</v>
      </c>
      <c r="E27" s="47">
        <f>76+27+54+65+141</f>
        <v>363</v>
      </c>
      <c r="F27" s="47">
        <f>150+30+200</f>
        <v>380</v>
      </c>
      <c r="G27" s="47"/>
      <c r="H27" s="47"/>
      <c r="I27" s="48"/>
      <c r="J27" s="47"/>
      <c r="K27" s="49"/>
      <c r="L27" s="48"/>
      <c r="M27" s="49"/>
      <c r="O27" s="73"/>
    </row>
    <row r="28" spans="1:15" x14ac:dyDescent="0.2">
      <c r="A28" s="85" t="s">
        <v>70</v>
      </c>
      <c r="B28" s="100" t="s">
        <v>36</v>
      </c>
      <c r="C28" s="46">
        <f t="shared" si="1"/>
        <v>1243</v>
      </c>
      <c r="D28" s="47">
        <f>140+100+100+240+223</f>
        <v>803</v>
      </c>
      <c r="E28" s="47">
        <f>38+27+27+65+53</f>
        <v>210</v>
      </c>
      <c r="F28" s="47">
        <f>30+200</f>
        <v>230</v>
      </c>
      <c r="G28" s="47"/>
      <c r="H28" s="47"/>
      <c r="I28" s="48"/>
      <c r="J28" s="47"/>
      <c r="K28" s="49"/>
      <c r="L28" s="48"/>
      <c r="M28" s="49"/>
      <c r="O28" s="73"/>
    </row>
    <row r="29" spans="1:15" x14ac:dyDescent="0.2">
      <c r="A29" s="85" t="s">
        <v>71</v>
      </c>
      <c r="B29" s="100" t="s">
        <v>37</v>
      </c>
      <c r="C29" s="46">
        <f t="shared" si="1"/>
        <v>1414</v>
      </c>
      <c r="D29" s="47">
        <f>166+200+200+200+356</f>
        <v>1122</v>
      </c>
      <c r="E29" s="47">
        <f>45+54+54+54+85</f>
        <v>292</v>
      </c>
      <c r="F29" s="47"/>
      <c r="G29" s="47"/>
      <c r="H29" s="47"/>
      <c r="I29" s="48"/>
      <c r="J29" s="47"/>
      <c r="K29" s="49"/>
      <c r="L29" s="48"/>
      <c r="M29" s="49"/>
      <c r="O29" s="73"/>
    </row>
    <row r="30" spans="1:15" x14ac:dyDescent="0.2">
      <c r="A30" s="85" t="s">
        <v>72</v>
      </c>
      <c r="B30" s="100" t="s">
        <v>38</v>
      </c>
      <c r="C30" s="46">
        <f t="shared" si="1"/>
        <v>2970</v>
      </c>
      <c r="D30" s="47">
        <f>429+100+200+200+280+558</f>
        <v>1767</v>
      </c>
      <c r="E30" s="47">
        <f>116+27+54+54+75+137</f>
        <v>463</v>
      </c>
      <c r="F30" s="47">
        <f>100+30+200+410</f>
        <v>740</v>
      </c>
      <c r="G30" s="47"/>
      <c r="H30" s="47"/>
      <c r="I30" s="48"/>
      <c r="J30" s="47"/>
      <c r="K30" s="49"/>
      <c r="L30" s="48"/>
      <c r="M30" s="49"/>
      <c r="O30" s="73"/>
    </row>
    <row r="31" spans="1:15" x14ac:dyDescent="0.2">
      <c r="A31" s="85" t="s">
        <v>75</v>
      </c>
      <c r="B31" s="100" t="s">
        <v>39</v>
      </c>
      <c r="C31" s="46">
        <f t="shared" si="1"/>
        <v>1335</v>
      </c>
      <c r="D31" s="47">
        <f>200+100+200+200+195</f>
        <v>895</v>
      </c>
      <c r="E31" s="47">
        <f>54+27+54+54+46</f>
        <v>235</v>
      </c>
      <c r="F31" s="47">
        <f>25+180</f>
        <v>205</v>
      </c>
      <c r="G31" s="47"/>
      <c r="H31" s="47"/>
      <c r="I31" s="48"/>
      <c r="J31" s="47"/>
      <c r="K31" s="49"/>
      <c r="L31" s="48"/>
      <c r="M31" s="49"/>
      <c r="O31" s="73"/>
    </row>
    <row r="32" spans="1:15" x14ac:dyDescent="0.2">
      <c r="A32" s="85" t="s">
        <v>73</v>
      </c>
      <c r="B32" s="100" t="s">
        <v>40</v>
      </c>
      <c r="C32" s="46">
        <f t="shared" si="1"/>
        <v>1597</v>
      </c>
      <c r="D32" s="47">
        <f>200+100+200+671</f>
        <v>1171</v>
      </c>
      <c r="E32" s="47">
        <f>54+27+54+161</f>
        <v>296</v>
      </c>
      <c r="F32" s="47">
        <f>30+100</f>
        <v>130</v>
      </c>
      <c r="G32" s="47"/>
      <c r="H32" s="47"/>
      <c r="I32" s="48"/>
      <c r="J32" s="47"/>
      <c r="K32" s="49"/>
      <c r="L32" s="48"/>
      <c r="M32" s="49"/>
      <c r="O32" s="73"/>
    </row>
    <row r="33" spans="1:15" x14ac:dyDescent="0.2">
      <c r="A33" s="85" t="s">
        <v>74</v>
      </c>
      <c r="B33" s="100" t="s">
        <v>86</v>
      </c>
      <c r="C33" s="46">
        <f t="shared" si="1"/>
        <v>1872</v>
      </c>
      <c r="D33" s="47">
        <f>239+100+100+100+200+240+333</f>
        <v>1312</v>
      </c>
      <c r="E33" s="47">
        <f>65+27+27+27+54+65+92</f>
        <v>357</v>
      </c>
      <c r="F33" s="47">
        <f>110+30+63</f>
        <v>203</v>
      </c>
      <c r="G33" s="47"/>
      <c r="H33" s="47"/>
      <c r="I33" s="48"/>
      <c r="J33" s="47"/>
      <c r="K33" s="49"/>
      <c r="L33" s="48"/>
      <c r="M33" s="49"/>
      <c r="O33" s="73"/>
    </row>
    <row r="34" spans="1:15" x14ac:dyDescent="0.2">
      <c r="A34" s="85"/>
      <c r="B34" s="128"/>
      <c r="C34" s="46"/>
      <c r="D34" s="47"/>
      <c r="E34" s="47"/>
      <c r="F34" s="47"/>
      <c r="G34" s="47"/>
      <c r="H34" s="47"/>
      <c r="I34" s="48"/>
      <c r="J34" s="47"/>
      <c r="K34" s="49"/>
      <c r="L34" s="48"/>
      <c r="M34" s="49"/>
      <c r="O34" s="73"/>
    </row>
    <row r="35" spans="1:15" x14ac:dyDescent="0.2">
      <c r="A35" s="124" t="s">
        <v>29</v>
      </c>
      <c r="B35" s="126" t="s">
        <v>82</v>
      </c>
      <c r="C35" s="50">
        <f t="shared" ref="C35:M35" si="2">SUM(C23:C34)</f>
        <v>18968</v>
      </c>
      <c r="D35" s="56">
        <f t="shared" si="2"/>
        <v>12899</v>
      </c>
      <c r="E35" s="57">
        <f>SUM(E23:E34)</f>
        <v>3359</v>
      </c>
      <c r="F35" s="57">
        <f t="shared" si="2"/>
        <v>2710</v>
      </c>
      <c r="G35" s="56">
        <f t="shared" si="2"/>
        <v>0</v>
      </c>
      <c r="H35" s="68">
        <f t="shared" si="2"/>
        <v>0</v>
      </c>
      <c r="I35" s="58">
        <f t="shared" si="2"/>
        <v>0</v>
      </c>
      <c r="J35" s="57">
        <f t="shared" si="2"/>
        <v>0</v>
      </c>
      <c r="K35" s="60">
        <f t="shared" si="2"/>
        <v>0</v>
      </c>
      <c r="L35" s="58">
        <f t="shared" si="2"/>
        <v>0</v>
      </c>
      <c r="M35" s="59">
        <f t="shared" si="2"/>
        <v>0</v>
      </c>
      <c r="N35" s="87"/>
      <c r="O35" s="73"/>
    </row>
    <row r="36" spans="1:15" x14ac:dyDescent="0.2">
      <c r="A36" s="13"/>
      <c r="B36" s="14"/>
      <c r="C36" s="46"/>
      <c r="D36" s="47"/>
      <c r="E36" s="47"/>
      <c r="F36" s="47"/>
      <c r="G36" s="47"/>
      <c r="H36" s="47"/>
      <c r="I36" s="48"/>
      <c r="J36" s="47"/>
      <c r="K36" s="49"/>
      <c r="L36" s="48"/>
      <c r="M36" s="49"/>
      <c r="O36" s="73"/>
    </row>
    <row r="37" spans="1:15" x14ac:dyDescent="0.2">
      <c r="A37" s="85" t="s">
        <v>65</v>
      </c>
      <c r="B37" s="100" t="s">
        <v>41</v>
      </c>
      <c r="C37" s="46">
        <f>SUM(D37:M37)</f>
        <v>1529</v>
      </c>
      <c r="D37" s="47">
        <f>200+430+427</f>
        <v>1057</v>
      </c>
      <c r="E37" s="47">
        <f>54+103+115</f>
        <v>272</v>
      </c>
      <c r="F37" s="47">
        <v>200</v>
      </c>
      <c r="G37" s="47"/>
      <c r="H37" s="47"/>
      <c r="I37" s="48"/>
      <c r="J37" s="47"/>
      <c r="K37" s="49"/>
      <c r="L37" s="48"/>
      <c r="M37" s="49"/>
      <c r="O37" s="73"/>
    </row>
    <row r="38" spans="1:15" x14ac:dyDescent="0.2">
      <c r="A38" s="85" t="s">
        <v>66</v>
      </c>
      <c r="B38" s="100" t="s">
        <v>42</v>
      </c>
      <c r="C38" s="46">
        <f>SUM(D38:M38)</f>
        <v>3139</v>
      </c>
      <c r="D38" s="47">
        <f>210+1010+1236</f>
        <v>2456</v>
      </c>
      <c r="E38" s="47">
        <f>57+242+334</f>
        <v>633</v>
      </c>
      <c r="F38" s="47">
        <v>50</v>
      </c>
      <c r="G38" s="47"/>
      <c r="H38" s="47"/>
      <c r="I38" s="48"/>
      <c r="J38" s="47"/>
      <c r="K38" s="49"/>
      <c r="L38" s="48"/>
      <c r="M38" s="49"/>
      <c r="O38" s="73"/>
    </row>
    <row r="39" spans="1:15" x14ac:dyDescent="0.2">
      <c r="A39" s="85" t="s">
        <v>67</v>
      </c>
      <c r="B39" s="100" t="s">
        <v>43</v>
      </c>
      <c r="C39" s="46">
        <f>SUM(D39:M39)</f>
        <v>2997</v>
      </c>
      <c r="D39" s="47">
        <f>210+739+1175</f>
        <v>2124</v>
      </c>
      <c r="E39" s="47">
        <f>57+199+317</f>
        <v>573</v>
      </c>
      <c r="F39" s="47">
        <f>150+150</f>
        <v>300</v>
      </c>
      <c r="G39" s="47"/>
      <c r="H39" s="47"/>
      <c r="I39" s="48"/>
      <c r="J39" s="47"/>
      <c r="K39" s="49"/>
      <c r="L39" s="48"/>
      <c r="M39" s="49"/>
      <c r="O39" s="73"/>
    </row>
    <row r="40" spans="1:15" x14ac:dyDescent="0.2">
      <c r="A40" s="85" t="s">
        <v>68</v>
      </c>
      <c r="B40" s="100" t="s">
        <v>44</v>
      </c>
      <c r="C40" s="46">
        <f>SUM(D40:M40)</f>
        <v>2185</v>
      </c>
      <c r="D40" s="47">
        <f>200+717+735</f>
        <v>1652</v>
      </c>
      <c r="E40" s="47">
        <f>54+190+199</f>
        <v>443</v>
      </c>
      <c r="F40" s="47">
        <v>90</v>
      </c>
      <c r="G40" s="47"/>
      <c r="H40" s="47"/>
      <c r="I40" s="48"/>
      <c r="J40" s="47"/>
      <c r="K40" s="49"/>
      <c r="L40" s="48"/>
      <c r="M40" s="49"/>
      <c r="O40" s="73"/>
    </row>
    <row r="41" spans="1:15" x14ac:dyDescent="0.2">
      <c r="A41" s="85" t="s">
        <v>69</v>
      </c>
      <c r="B41" s="100" t="s">
        <v>45</v>
      </c>
      <c r="C41" s="46">
        <f>SUM(D41:M41)</f>
        <v>4429</v>
      </c>
      <c r="D41" s="47">
        <f>200+1536+1432</f>
        <v>3168</v>
      </c>
      <c r="E41" s="47">
        <f>54+370+387</f>
        <v>811</v>
      </c>
      <c r="F41" s="47">
        <f>300+150</f>
        <v>450</v>
      </c>
      <c r="G41" s="47"/>
      <c r="H41" s="47"/>
      <c r="I41" s="48"/>
      <c r="J41" s="47"/>
      <c r="K41" s="49"/>
      <c r="L41" s="48"/>
      <c r="M41" s="49"/>
      <c r="O41" s="73"/>
    </row>
    <row r="42" spans="1:15" x14ac:dyDescent="0.2">
      <c r="A42" s="85"/>
      <c r="B42" s="14"/>
      <c r="C42" s="46"/>
      <c r="D42" s="47"/>
      <c r="E42" s="47"/>
      <c r="F42" s="47"/>
      <c r="G42" s="47"/>
      <c r="H42" s="47"/>
      <c r="I42" s="48"/>
      <c r="J42" s="47"/>
      <c r="K42" s="49"/>
      <c r="L42" s="48"/>
      <c r="M42" s="49"/>
      <c r="O42" s="73"/>
    </row>
    <row r="43" spans="1:15" x14ac:dyDescent="0.2">
      <c r="A43" s="124" t="s">
        <v>31</v>
      </c>
      <c r="B43" s="95" t="s">
        <v>83</v>
      </c>
      <c r="C43" s="50">
        <f t="shared" ref="C43:M43" si="3">SUM(C37:C42)</f>
        <v>14279</v>
      </c>
      <c r="D43" s="56">
        <f t="shared" si="3"/>
        <v>10457</v>
      </c>
      <c r="E43" s="57">
        <f t="shared" si="3"/>
        <v>2732</v>
      </c>
      <c r="F43" s="56">
        <f t="shared" si="3"/>
        <v>1090</v>
      </c>
      <c r="G43" s="57">
        <f t="shared" si="3"/>
        <v>0</v>
      </c>
      <c r="H43" s="68">
        <f t="shared" si="3"/>
        <v>0</v>
      </c>
      <c r="I43" s="58">
        <f t="shared" si="3"/>
        <v>0</v>
      </c>
      <c r="J43" s="57">
        <f t="shared" si="3"/>
        <v>0</v>
      </c>
      <c r="K43" s="59">
        <f t="shared" si="3"/>
        <v>0</v>
      </c>
      <c r="L43" s="58">
        <f t="shared" si="3"/>
        <v>0</v>
      </c>
      <c r="M43" s="59">
        <f t="shared" si="3"/>
        <v>0</v>
      </c>
      <c r="O43" s="73"/>
    </row>
    <row r="44" spans="1:15" x14ac:dyDescent="0.2">
      <c r="A44" s="98"/>
      <c r="B44" s="96"/>
      <c r="C44" s="61"/>
      <c r="D44" s="62"/>
      <c r="E44" s="62"/>
      <c r="F44" s="62"/>
      <c r="G44" s="62"/>
      <c r="H44" s="62"/>
      <c r="I44" s="63"/>
      <c r="J44" s="62"/>
      <c r="K44" s="64"/>
      <c r="L44" s="63"/>
      <c r="M44" s="64"/>
      <c r="O44" s="73"/>
    </row>
    <row r="45" spans="1:15" x14ac:dyDescent="0.2">
      <c r="A45" s="42" t="s">
        <v>33</v>
      </c>
      <c r="B45" s="103" t="s">
        <v>46</v>
      </c>
      <c r="C45" s="65">
        <f>SUM(D45:M45)</f>
        <v>21136</v>
      </c>
      <c r="D45" s="66">
        <f>280+2714</f>
        <v>2994</v>
      </c>
      <c r="E45" s="67">
        <f>76+660</f>
        <v>736</v>
      </c>
      <c r="F45" s="67">
        <v>16770</v>
      </c>
      <c r="G45" s="67"/>
      <c r="H45" s="67"/>
      <c r="I45" s="88"/>
      <c r="J45" s="67">
        <v>636</v>
      </c>
      <c r="K45" s="59"/>
      <c r="L45" s="58"/>
      <c r="M45" s="59"/>
      <c r="O45" s="73"/>
    </row>
    <row r="46" spans="1:15" ht="13.5" thickBot="1" x14ac:dyDescent="0.25">
      <c r="A46" s="13"/>
      <c r="B46" s="104"/>
      <c r="C46" s="46"/>
      <c r="D46" s="47"/>
      <c r="E46" s="47"/>
      <c r="F46" s="47"/>
      <c r="G46" s="47"/>
      <c r="H46" s="47"/>
      <c r="I46" s="48"/>
      <c r="J46" s="47"/>
      <c r="K46" s="49"/>
      <c r="L46" s="48"/>
      <c r="M46" s="49"/>
      <c r="O46" s="73"/>
    </row>
    <row r="47" spans="1:15" ht="22.5" thickBot="1" x14ac:dyDescent="0.25">
      <c r="A47" s="138" t="s">
        <v>76</v>
      </c>
      <c r="B47" s="129" t="s">
        <v>80</v>
      </c>
      <c r="C47" s="80">
        <f>C21+C35+C43+C45</f>
        <v>67477</v>
      </c>
      <c r="D47" s="81">
        <f>D21+D35+D43+D45</f>
        <v>36751</v>
      </c>
      <c r="E47" s="110">
        <f>E21+E35+E43+E45</f>
        <v>9520</v>
      </c>
      <c r="F47" s="110">
        <f t="shared" ref="F47:M47" si="4">F21+F35+F43+F45</f>
        <v>20570</v>
      </c>
      <c r="G47" s="110">
        <f t="shared" si="4"/>
        <v>0</v>
      </c>
      <c r="H47" s="110">
        <f t="shared" si="4"/>
        <v>0</v>
      </c>
      <c r="I47" s="82">
        <f t="shared" si="4"/>
        <v>0</v>
      </c>
      <c r="J47" s="110">
        <f t="shared" si="4"/>
        <v>636</v>
      </c>
      <c r="K47" s="83">
        <f t="shared" si="4"/>
        <v>0</v>
      </c>
      <c r="L47" s="82">
        <f t="shared" si="4"/>
        <v>0</v>
      </c>
      <c r="M47" s="83">
        <f t="shared" si="4"/>
        <v>0</v>
      </c>
      <c r="O47" s="73"/>
    </row>
    <row r="48" spans="1:15" x14ac:dyDescent="0.2">
      <c r="A48" s="33"/>
      <c r="B48" s="112"/>
      <c r="C48" s="133"/>
      <c r="D48" s="166"/>
      <c r="E48" s="166"/>
      <c r="F48" s="166"/>
      <c r="G48" s="166"/>
      <c r="H48" s="166"/>
      <c r="I48" s="167"/>
      <c r="J48" s="166"/>
      <c r="K48" s="168"/>
      <c r="L48" s="167"/>
      <c r="M48" s="168"/>
    </row>
    <row r="49" spans="1:15" x14ac:dyDescent="0.2">
      <c r="A49" s="125" t="s">
        <v>77</v>
      </c>
      <c r="B49" s="130" t="s">
        <v>78</v>
      </c>
      <c r="C49" s="65">
        <f>SUM(D49:M49)</f>
        <v>123260</v>
      </c>
      <c r="D49" s="169">
        <f>1821+200+10524</f>
        <v>12545</v>
      </c>
      <c r="E49" s="170">
        <f>492+54+2493</f>
        <v>3039</v>
      </c>
      <c r="F49" s="171">
        <v>244</v>
      </c>
      <c r="G49" s="170"/>
      <c r="H49" s="153"/>
      <c r="I49" s="154">
        <f>9716+1407+7948</f>
        <v>19071</v>
      </c>
      <c r="J49" s="135">
        <f>16505+7420+5815+58621</f>
        <v>88361</v>
      </c>
      <c r="K49" s="153"/>
      <c r="L49" s="154"/>
      <c r="M49" s="153"/>
    </row>
    <row r="50" spans="1:15" ht="13.5" thickBot="1" x14ac:dyDescent="0.25">
      <c r="A50" s="30"/>
      <c r="B50" s="131"/>
      <c r="C50" s="46"/>
      <c r="D50" s="47"/>
      <c r="E50" s="47"/>
      <c r="F50" s="47"/>
      <c r="G50" s="47"/>
      <c r="H50" s="47"/>
      <c r="I50" s="48"/>
      <c r="J50" s="47"/>
      <c r="K50" s="49"/>
      <c r="L50" s="48"/>
      <c r="M50" s="49"/>
    </row>
    <row r="51" spans="1:15" ht="13.5" thickBot="1" x14ac:dyDescent="0.25">
      <c r="A51" s="121" t="s">
        <v>79</v>
      </c>
      <c r="B51" s="132" t="s">
        <v>85</v>
      </c>
      <c r="C51" s="157">
        <f>C47+C49</f>
        <v>190737</v>
      </c>
      <c r="D51" s="158">
        <f>D47+D49</f>
        <v>49296</v>
      </c>
      <c r="E51" s="159">
        <f>E47+E49</f>
        <v>12559</v>
      </c>
      <c r="F51" s="159">
        <f t="shared" ref="F51:H51" si="5">F47+F49</f>
        <v>20814</v>
      </c>
      <c r="G51" s="159">
        <f t="shared" si="5"/>
        <v>0</v>
      </c>
      <c r="H51" s="159">
        <f t="shared" si="5"/>
        <v>0</v>
      </c>
      <c r="I51" s="160">
        <f>I47+I49</f>
        <v>19071</v>
      </c>
      <c r="J51" s="159">
        <f t="shared" ref="J51:K51" si="6">J47+J49</f>
        <v>88997</v>
      </c>
      <c r="K51" s="161">
        <f t="shared" si="6"/>
        <v>0</v>
      </c>
      <c r="L51" s="160">
        <f>L47+L49</f>
        <v>0</v>
      </c>
      <c r="M51" s="161">
        <f>M47+M49</f>
        <v>0</v>
      </c>
    </row>
    <row r="52" spans="1:15" x14ac:dyDescent="0.2">
      <c r="A52" s="70"/>
      <c r="B52" s="47"/>
      <c r="C52" s="69"/>
      <c r="D52" s="4"/>
      <c r="E52" s="4"/>
      <c r="F52" s="72"/>
      <c r="G52" s="4"/>
      <c r="H52" s="4"/>
      <c r="I52" s="4"/>
      <c r="J52" s="4"/>
      <c r="K52" s="4"/>
      <c r="L52" s="4"/>
      <c r="M52" s="4"/>
    </row>
    <row r="53" spans="1:15" x14ac:dyDescent="0.2">
      <c r="A53" s="70"/>
      <c r="B53" s="47"/>
      <c r="C53" s="71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5" x14ac:dyDescent="0.2">
      <c r="B54" s="73"/>
      <c r="C54" s="69"/>
      <c r="D54" s="4"/>
      <c r="E54" s="4"/>
      <c r="F54" s="4"/>
      <c r="G54" s="72"/>
      <c r="H54" s="4"/>
      <c r="I54" s="4"/>
      <c r="J54" s="4"/>
      <c r="K54" s="72"/>
      <c r="L54" s="4"/>
      <c r="M54" s="4"/>
    </row>
    <row r="55" spans="1:15" x14ac:dyDescent="0.2">
      <c r="B55" s="73"/>
      <c r="C55" s="69"/>
      <c r="D55" s="4"/>
      <c r="E55" s="4"/>
      <c r="F55" s="72"/>
      <c r="G55" s="4"/>
      <c r="H55" s="72"/>
      <c r="I55" s="4"/>
      <c r="J55" s="4"/>
      <c r="K55" s="4"/>
      <c r="L55" s="4"/>
      <c r="M55" s="4"/>
    </row>
    <row r="56" spans="1:15" x14ac:dyDescent="0.2">
      <c r="B56" s="73"/>
      <c r="C56" s="71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5" x14ac:dyDescent="0.2">
      <c r="B57" s="73"/>
      <c r="C57" s="71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5" x14ac:dyDescent="0.2">
      <c r="B58" s="73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2"/>
      <c r="O58" s="2"/>
    </row>
    <row r="59" spans="1:15" x14ac:dyDescent="0.2">
      <c r="B59" s="73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2"/>
      <c r="O59" s="2"/>
    </row>
    <row r="60" spans="1:15" x14ac:dyDescent="0.2">
      <c r="B60" s="73"/>
      <c r="C60" s="69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2"/>
      <c r="O60" s="2"/>
    </row>
    <row r="61" spans="1:15" x14ac:dyDescent="0.2">
      <c r="B61" s="73"/>
      <c r="C61" s="71"/>
      <c r="D61" s="71"/>
      <c r="E61" s="71"/>
      <c r="F61" s="142"/>
      <c r="G61" s="71"/>
      <c r="H61" s="71"/>
      <c r="I61" s="71"/>
      <c r="J61" s="71"/>
      <c r="K61" s="71"/>
      <c r="L61" s="71"/>
      <c r="M61" s="71"/>
      <c r="N61" s="2"/>
      <c r="O61" s="2"/>
    </row>
    <row r="62" spans="1:15" x14ac:dyDescent="0.2">
      <c r="B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2"/>
      <c r="O62" s="2"/>
    </row>
    <row r="63" spans="1:15" x14ac:dyDescent="0.2">
      <c r="B63" s="73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2"/>
      <c r="O63" s="2"/>
    </row>
    <row r="64" spans="1:15" x14ac:dyDescent="0.2">
      <c r="B64" s="73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2"/>
      <c r="O64" s="2"/>
    </row>
    <row r="65" spans="2:15" x14ac:dyDescent="0.2">
      <c r="B65" s="73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2"/>
      <c r="O65" s="2"/>
    </row>
    <row r="66" spans="2:15" x14ac:dyDescent="0.2">
      <c r="B66" s="73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2"/>
      <c r="O66" s="2"/>
    </row>
    <row r="67" spans="2:15" x14ac:dyDescent="0.2">
      <c r="B67" s="73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2"/>
      <c r="O67" s="2"/>
    </row>
    <row r="68" spans="2:15" x14ac:dyDescent="0.2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2"/>
      <c r="O68" s="2"/>
    </row>
    <row r="69" spans="2:15" x14ac:dyDescent="0.2">
      <c r="B69" s="73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2"/>
      <c r="O69" s="2"/>
    </row>
    <row r="70" spans="2:15" x14ac:dyDescent="0.2">
      <c r="B70" s="73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2"/>
      <c r="O70" s="2"/>
    </row>
    <row r="71" spans="2:15" x14ac:dyDescent="0.2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2"/>
      <c r="O71" s="2"/>
    </row>
    <row r="72" spans="2:15" x14ac:dyDescent="0.2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2"/>
      <c r="O72" s="2"/>
    </row>
    <row r="73" spans="2:15" x14ac:dyDescent="0.2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2"/>
      <c r="O73" s="2"/>
    </row>
    <row r="74" spans="2:15" x14ac:dyDescent="0.2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2"/>
      <c r="O74" s="2"/>
    </row>
    <row r="75" spans="2:15" x14ac:dyDescent="0.2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2"/>
      <c r="O75" s="2"/>
    </row>
    <row r="76" spans="2:15" x14ac:dyDescent="0.2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2"/>
      <c r="O76" s="2"/>
    </row>
    <row r="77" spans="2:15" x14ac:dyDescent="0.2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2"/>
      <c r="O77" s="2"/>
    </row>
    <row r="78" spans="2:15" x14ac:dyDescent="0.2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2"/>
      <c r="O78" s="2"/>
    </row>
    <row r="79" spans="2:15" x14ac:dyDescent="0.2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2"/>
      <c r="O79" s="2"/>
    </row>
    <row r="80" spans="2:15" x14ac:dyDescent="0.2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2"/>
      <c r="O80" s="2"/>
    </row>
    <row r="81" spans="3:15" x14ac:dyDescent="0.2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2"/>
      <c r="O81" s="2"/>
    </row>
    <row r="82" spans="3:15" x14ac:dyDescent="0.2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2"/>
      <c r="O82" s="2"/>
    </row>
    <row r="83" spans="3:15" x14ac:dyDescent="0.2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2"/>
      <c r="O83" s="2"/>
    </row>
    <row r="84" spans="3:15" x14ac:dyDescent="0.2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2"/>
      <c r="O84" s="2"/>
    </row>
    <row r="85" spans="3:15" x14ac:dyDescent="0.2"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2"/>
      <c r="O85" s="2"/>
    </row>
    <row r="86" spans="3:15" x14ac:dyDescent="0.2"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2"/>
      <c r="O86" s="2"/>
    </row>
    <row r="87" spans="3:15" x14ac:dyDescent="0.2"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2"/>
      <c r="O87" s="2"/>
    </row>
    <row r="88" spans="3:15" x14ac:dyDescent="0.2"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2"/>
      <c r="O88" s="2"/>
    </row>
    <row r="89" spans="3:15" x14ac:dyDescent="0.2"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2"/>
      <c r="O89" s="2"/>
    </row>
    <row r="90" spans="3:15" x14ac:dyDescent="0.2"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2"/>
      <c r="O90" s="2"/>
    </row>
    <row r="91" spans="3:15" x14ac:dyDescent="0.2"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2"/>
      <c r="O91" s="2"/>
    </row>
    <row r="92" spans="3:15" x14ac:dyDescent="0.2"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2"/>
      <c r="O92" s="2"/>
    </row>
    <row r="93" spans="3:15" x14ac:dyDescent="0.2"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2"/>
      <c r="O93" s="2"/>
    </row>
    <row r="94" spans="3:15" x14ac:dyDescent="0.2"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2"/>
      <c r="O94" s="2"/>
    </row>
    <row r="95" spans="3:15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3:15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3:15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3:15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3:15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3:1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3:1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3:1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3:1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3:1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3:1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3:1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3:1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3:1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3:1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3:1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3:1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3:1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3:1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3:1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3:1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3:1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3:1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3:1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3:1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3:1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3:1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3:1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3:1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3:1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3:1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3:1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3:1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3:1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3:1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3:1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3:1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3:1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3:1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3:1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3:1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</sheetData>
  <mergeCells count="6">
    <mergeCell ref="L1:M1"/>
    <mergeCell ref="A4:M4"/>
    <mergeCell ref="D9:K9"/>
    <mergeCell ref="D10:H10"/>
    <mergeCell ref="I10:K10"/>
    <mergeCell ref="A6:M6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5.sz. melléklet</vt:lpstr>
      <vt:lpstr>6.sz. melléklet</vt:lpstr>
      <vt:lpstr>'5.sz. melléklet'!Nyomtatási_terület</vt:lpstr>
      <vt:lpstr>'6.sz. melléklet'!Nyomtatási_terület</vt:lpstr>
    </vt:vector>
  </TitlesOfParts>
  <Company>Budapest II. Kerületi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</dc:creator>
  <cp:lastModifiedBy>Balog Lászlóné Zsuzsa</cp:lastModifiedBy>
  <cp:lastPrinted>2014-08-13T10:23:12Z</cp:lastPrinted>
  <dcterms:created xsi:type="dcterms:W3CDTF">2013-05-29T08:17:59Z</dcterms:created>
  <dcterms:modified xsi:type="dcterms:W3CDTF">2014-08-13T10:23:44Z</dcterms:modified>
</cp:coreProperties>
</file>