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629" activeTab="4"/>
  </bookViews>
  <sheets>
    <sheet name="1. sz. melléklet" sheetId="1" r:id="rId1"/>
    <sheet name="2. sz. melléklet" sheetId="2" r:id="rId2"/>
    <sheet name="3. sz.melléklet" sheetId="3" r:id="rId3"/>
    <sheet name="4. sz. melléklet" sheetId="4" r:id="rId4"/>
    <sheet name="4.a. sz. melléklet" sheetId="5" r:id="rId5"/>
  </sheets>
  <externalReferences>
    <externalReference r:id="rId8"/>
  </externalReferences>
  <definedNames>
    <definedName name="Excel_BuiltIn_Print_Area_14_1">#REF!</definedName>
    <definedName name="Excel_BuiltIn_Print_Area_14_1_1">#REF!</definedName>
    <definedName name="Excel_BuiltIn_Print_Area_29_1">#REF!</definedName>
    <definedName name="Excel_BuiltIn_Print_Area_29_1_1">#REF!</definedName>
    <definedName name="Excel_BuiltIn_Print_Area_31_1">#REF!</definedName>
    <definedName name="Excel_BuiltIn_Print_Area_32_1">#REF!</definedName>
    <definedName name="Excel_BuiltIn_Print_Area_34_1">#REF!</definedName>
    <definedName name="Excel_BuiltIn_Print_Area_37_1">#REF!</definedName>
    <definedName name="Excel_BuiltIn_Print_Area_55_1">#REF!</definedName>
    <definedName name="_xlnm.Print_Area" localSheetId="0">'1. sz. melléklet'!$A$1:$L$25</definedName>
    <definedName name="_xlnm.Print_Area" localSheetId="1">'2. sz. melléklet'!$A$1:$J$21</definedName>
    <definedName name="_xlnm.Print_Area" localSheetId="3">'4. sz. melléklet'!$A$1:$P$32</definedName>
    <definedName name="_xlnm.Print_Area" localSheetId="4">'4.a. sz. melléklet'!$A$1:$N$67</definedName>
    <definedName name="pm">#REF!</definedName>
  </definedNames>
  <calcPr fullCalcOnLoad="1"/>
</workbook>
</file>

<file path=xl/sharedStrings.xml><?xml version="1.0" encoding="utf-8"?>
<sst xmlns="http://schemas.openxmlformats.org/spreadsheetml/2006/main" count="283" uniqueCount="171">
  <si>
    <t>Szám</t>
  </si>
  <si>
    <t>I</t>
  </si>
  <si>
    <t>Egészségügyi Szolgálat</t>
  </si>
  <si>
    <t>Címrend</t>
  </si>
  <si>
    <t xml:space="preserve">Személyi  </t>
  </si>
  <si>
    <t>Juttatás</t>
  </si>
  <si>
    <t>kiadás</t>
  </si>
  <si>
    <t>Felújítási</t>
  </si>
  <si>
    <t>Felhalmozási</t>
  </si>
  <si>
    <t>Előirányzat</t>
  </si>
  <si>
    <t>maradvány</t>
  </si>
  <si>
    <t>összesen</t>
  </si>
  <si>
    <t xml:space="preserve">Sor </t>
  </si>
  <si>
    <t xml:space="preserve">Intézményi </t>
  </si>
  <si>
    <t>működési</t>
  </si>
  <si>
    <t>bevételek</t>
  </si>
  <si>
    <t>előirányzat maradványok figyelembevételével</t>
  </si>
  <si>
    <t>Kiadási</t>
  </si>
  <si>
    <t>előirányzat</t>
  </si>
  <si>
    <t>Korrekciók</t>
  </si>
  <si>
    <t>támogatás</t>
  </si>
  <si>
    <t>élelmezés</t>
  </si>
  <si>
    <t>Munkaadót</t>
  </si>
  <si>
    <t>Személyi</t>
  </si>
  <si>
    <t>juttatás</t>
  </si>
  <si>
    <t>Felújítás</t>
  </si>
  <si>
    <t>Kiadási előirányzat maradvány</t>
  </si>
  <si>
    <t>Bevételi előirányzat maradvány</t>
  </si>
  <si>
    <t>Sor</t>
  </si>
  <si>
    <t>szám</t>
  </si>
  <si>
    <t>ezer Ft-ban</t>
  </si>
  <si>
    <t xml:space="preserve">terhelő </t>
  </si>
  <si>
    <t>Vásárolt</t>
  </si>
  <si>
    <t xml:space="preserve">Dologi  </t>
  </si>
  <si>
    <t>Budenz J.Ált. Isk. és Gimnázium</t>
  </si>
  <si>
    <t>II. Rákóczi  Ferenc Gimnázium</t>
  </si>
  <si>
    <t>Móricz Zsigmond  Gimnázium</t>
  </si>
  <si>
    <t xml:space="preserve">1. sz. melléklet </t>
  </si>
  <si>
    <t xml:space="preserve">2. sz. melléklet </t>
  </si>
  <si>
    <t xml:space="preserve">3. sz. melléklet </t>
  </si>
  <si>
    <t xml:space="preserve">4. sz. melléklet </t>
  </si>
  <si>
    <t>Ellátottak</t>
  </si>
  <si>
    <t>pénzbeli</t>
  </si>
  <si>
    <t>juttatásai</t>
  </si>
  <si>
    <t>Kiadások</t>
  </si>
  <si>
    <t>költségvetési</t>
  </si>
  <si>
    <t>fő</t>
  </si>
  <si>
    <t>megnevezése</t>
  </si>
  <si>
    <t>jutta-</t>
  </si>
  <si>
    <t>tások</t>
  </si>
  <si>
    <t>ÉNO</t>
  </si>
  <si>
    <t>Bevételek</t>
  </si>
  <si>
    <t>Működési kiadások</t>
  </si>
  <si>
    <t xml:space="preserve">Dologi </t>
  </si>
  <si>
    <t>kiadások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</si>
  <si>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</si>
  <si>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</si>
  <si>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</si>
  <si>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</si>
  <si>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</si>
  <si>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</si>
  <si>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</si>
  <si>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</si>
  <si>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</si>
  <si>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</si>
  <si>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</si>
  <si>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</si>
  <si>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ÓVODÁK ÖSSZESEN</t>
  </si>
  <si>
    <t>ÁLTALÁNOS ISKOLÁK ÖSSZESEN</t>
  </si>
  <si>
    <t>EGYÉB INTÉZMÉNYEK ÖSSZESEN</t>
  </si>
  <si>
    <t xml:space="preserve">I. Gondozási Központ </t>
  </si>
  <si>
    <t xml:space="preserve">II. Gondozási Központ </t>
  </si>
  <si>
    <t xml:space="preserve">III. Gondozási Központ </t>
  </si>
  <si>
    <t>Közüzemi</t>
  </si>
  <si>
    <t>díjak</t>
  </si>
  <si>
    <t>Létszám adatok</t>
  </si>
  <si>
    <t>Január</t>
  </si>
  <si>
    <t>Szemptember</t>
  </si>
  <si>
    <t>többlet</t>
  </si>
  <si>
    <t>Felhamozási kiadások</t>
  </si>
  <si>
    <t>Beruházás</t>
  </si>
  <si>
    <t>PH-hoz rendelt intézmények</t>
  </si>
  <si>
    <t xml:space="preserve">5.sz. melléklet </t>
  </si>
  <si>
    <t>terhelő</t>
  </si>
  <si>
    <t>szociális</t>
  </si>
  <si>
    <t>Munkaadókat</t>
  </si>
  <si>
    <t>hozzájárulási</t>
  </si>
  <si>
    <t xml:space="preserve"> adó</t>
  </si>
  <si>
    <t>járulékok,</t>
  </si>
  <si>
    <t>adó</t>
  </si>
  <si>
    <t xml:space="preserve">Bevételek </t>
  </si>
  <si>
    <t>szervtől</t>
  </si>
  <si>
    <t>kapott</t>
  </si>
  <si>
    <t>Irányító</t>
  </si>
  <si>
    <t xml:space="preserve">Bevételi </t>
  </si>
  <si>
    <t xml:space="preserve"> - ebből  fentartott intézmények</t>
  </si>
  <si>
    <t>Működési</t>
  </si>
  <si>
    <t>célú</t>
  </si>
  <si>
    <t xml:space="preserve">Egyesített Bölcsődék </t>
  </si>
  <si>
    <t>Bolyai Utcai Óvoda</t>
  </si>
  <si>
    <t>Budakeszi Úti Óvoda</t>
  </si>
  <si>
    <t>Hűvösvölgyi Gesztenyéskert Óvoda</t>
  </si>
  <si>
    <t>Kitaibel Pál Utcai Óvoda</t>
  </si>
  <si>
    <t>Kolozsvár Utcai Óvoda</t>
  </si>
  <si>
    <t>Községház Utcai Óvoda</t>
  </si>
  <si>
    <t>Pitypang Utcai Óvoda</t>
  </si>
  <si>
    <t>Százszorszép Óvoda</t>
  </si>
  <si>
    <t>Szemlőhegy Utcai Óvoda</t>
  </si>
  <si>
    <t>Törökvész Úti Óvoda</t>
  </si>
  <si>
    <t>Virágárok Óvoda</t>
  </si>
  <si>
    <t>Intézmény Működtetési Központ</t>
  </si>
  <si>
    <t>12.</t>
  </si>
  <si>
    <t>Beruházási</t>
  </si>
  <si>
    <t xml:space="preserve">Működési </t>
  </si>
  <si>
    <t xml:space="preserve">költségvetési </t>
  </si>
  <si>
    <t>igénybevétel</t>
  </si>
  <si>
    <t>Gazdasági szervezettel nem rendelkező intézmények</t>
  </si>
  <si>
    <t>Önkormányzat által működtetett intézmények</t>
  </si>
  <si>
    <t>irányító szervi</t>
  </si>
  <si>
    <t>irányító</t>
  </si>
  <si>
    <t>szervi</t>
  </si>
  <si>
    <t xml:space="preserve">szervi </t>
  </si>
  <si>
    <t xml:space="preserve">Budapest Főváros II. kerületi Önkormányzat gazdasági szervezettel nem rendelkező intézményeinek </t>
  </si>
  <si>
    <t xml:space="preserve">4/a. sz. melléklet </t>
  </si>
  <si>
    <t>Tájékoztató adat</t>
  </si>
  <si>
    <t>(1+ 2)</t>
  </si>
  <si>
    <t>(1+2)</t>
  </si>
  <si>
    <t>(1+2 )</t>
  </si>
  <si>
    <t>Völgy Utcai Óvoda</t>
  </si>
  <si>
    <t>(3+...+9)</t>
  </si>
  <si>
    <t>(3+…+5)</t>
  </si>
  <si>
    <t>(6+7)</t>
  </si>
  <si>
    <t>Bevételi</t>
  </si>
  <si>
    <t xml:space="preserve"> </t>
  </si>
  <si>
    <t>Önkormányzat által fenntartott intézmények</t>
  </si>
  <si>
    <t>Gazdasági szervezettel</t>
  </si>
  <si>
    <t>nem rendelkező intézmények</t>
  </si>
  <si>
    <t>EGYESÍTETT BÖLCSŐDÉK ÖSSZESEN</t>
  </si>
  <si>
    <t>HUMÁN SZOLGÁLTATÁS ÖSSZESEN</t>
  </si>
  <si>
    <t>MINDÖSSZESEN</t>
  </si>
  <si>
    <t>Család és Gyermekjóléti Központ</t>
  </si>
  <si>
    <t>Visszaadni</t>
  </si>
  <si>
    <t>javasolt</t>
  </si>
  <si>
    <t>képződött</t>
  </si>
  <si>
    <t>szervnél</t>
  </si>
  <si>
    <t>Intézményeknél</t>
  </si>
  <si>
    <t xml:space="preserve">Egyéb </t>
  </si>
  <si>
    <t>működési célú</t>
  </si>
  <si>
    <t>Egyéb</t>
  </si>
  <si>
    <t>elvonás</t>
  </si>
  <si>
    <t>szoc. hozzá-</t>
  </si>
  <si>
    <t>járulási adó</t>
  </si>
  <si>
    <t>Szabad</t>
  </si>
  <si>
    <t>(3+4)</t>
  </si>
  <si>
    <t>műkődési</t>
  </si>
  <si>
    <t xml:space="preserve"> visszaadni javsolt maradványai és forrásai</t>
  </si>
  <si>
    <t>Budapest Főváros II. kerületi Önkormányzat által fenntartott intézményeinek visszaadni javasolt maradványai és forrásai</t>
  </si>
  <si>
    <t xml:space="preserve">maradvány </t>
  </si>
  <si>
    <t>(5-12)</t>
  </si>
  <si>
    <t>Budapest Főváros II. kerületi Önkormányzat Intézményeinek 2018. évi kiadási előirányzat maradványai</t>
  </si>
  <si>
    <t>Budapest Főváros II. kerületi Önkormányzat Intézményeinek 2018. évi bevételi előirányzat maradványai</t>
  </si>
  <si>
    <t>Budapest Főváros II. kerületi Önkormányzat Intézményeinek 2018. évi maradvány kimutatása</t>
  </si>
  <si>
    <t>2019. évi</t>
  </si>
  <si>
    <t>költségve-</t>
  </si>
  <si>
    <t>tésben</t>
  </si>
  <si>
    <t>eredetiként</t>
  </si>
  <si>
    <t>tervezve</t>
  </si>
  <si>
    <t>2018. évi</t>
  </si>
  <si>
    <t>(6+…+11)</t>
  </si>
  <si>
    <t>(3+…+6)</t>
  </si>
  <si>
    <t>(8+…13)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</si>
</sst>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00"/>
  </numFmts>
  <fonts count="37">
    <font>
      <sz val="10"/>
      <name val="Arial CE"/>
      <family val="0"/>
    </font>
    <font>
      <b/>
      <sz val="9"/>
      <name val="Times New Roman CE"/>
      <family val="1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b/>
      <sz val="10"/>
      <name val="Arial CE"/>
      <family val="2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 CE"/>
      <family val="0"/>
    </font>
    <font>
      <sz val="11"/>
      <color theme="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E"/>
      <family val="0"/>
    </font>
  </fonts>
  <fills count="3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23" borderId="7" applyNumberFormat="0" applyFon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22" fillId="6" borderId="0" applyNumberFormat="0" applyBorder="0" applyAlignment="0" applyProtection="0"/>
    <xf numFmtId="0" fontId="23" fillId="28" borderId="8" applyNumberFormat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7" fillId="29" borderId="0" applyNumberFormat="0" applyBorder="0" applyAlignment="0" applyProtection="0"/>
    <xf numFmtId="0" fontId="28" fillId="28" borderId="1" applyNumberFormat="0" applyAlignment="0" applyProtection="0"/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5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26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3" fontId="11" fillId="0" borderId="44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3" fontId="11" fillId="0" borderId="46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3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19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49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48" xfId="0" applyNumberFormat="1" applyFont="1" applyBorder="1" applyAlignment="1">
      <alignment/>
    </xf>
    <xf numFmtId="0" fontId="10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0" borderId="5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4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3" fillId="0" borderId="55" xfId="0" applyNumberFormat="1" applyFont="1" applyBorder="1" applyAlignment="1">
      <alignment/>
    </xf>
    <xf numFmtId="3" fontId="3" fillId="30" borderId="22" xfId="0" applyNumberFormat="1" applyFont="1" applyFill="1" applyBorder="1" applyAlignment="1">
      <alignment/>
    </xf>
    <xf numFmtId="3" fontId="11" fillId="0" borderId="54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3" fontId="11" fillId="0" borderId="46" xfId="0" applyNumberFormat="1" applyFont="1" applyFill="1" applyBorder="1" applyAlignment="1">
      <alignment/>
    </xf>
    <xf numFmtId="3" fontId="11" fillId="30" borderId="45" xfId="0" applyNumberFormat="1" applyFont="1" applyFill="1" applyBorder="1" applyAlignment="1">
      <alignment/>
    </xf>
    <xf numFmtId="3" fontId="3" fillId="0" borderId="56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3" fontId="3" fillId="0" borderId="39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60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3" fontId="11" fillId="0" borderId="60" xfId="0" applyNumberFormat="1" applyFont="1" applyBorder="1" applyAlignment="1">
      <alignment/>
    </xf>
    <xf numFmtId="3" fontId="11" fillId="0" borderId="4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0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0" fontId="3" fillId="0" borderId="61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40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3" fontId="3" fillId="0" borderId="63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3" fontId="11" fillId="0" borderId="6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43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9" fillId="0" borderId="68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47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4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9" fillId="0" borderId="6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65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69" xfId="0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29" fillId="0" borderId="63" xfId="0" applyFont="1" applyBorder="1" applyAlignment="1">
      <alignment/>
    </xf>
    <xf numFmtId="0" fontId="29" fillId="0" borderId="29" xfId="0" applyFont="1" applyFill="1" applyBorder="1" applyAlignment="1">
      <alignment/>
    </xf>
    <xf numFmtId="3" fontId="29" fillId="0" borderId="20" xfId="0" applyNumberFormat="1" applyFont="1" applyBorder="1" applyAlignment="1">
      <alignment/>
    </xf>
    <xf numFmtId="3" fontId="29" fillId="0" borderId="23" xfId="0" applyNumberFormat="1" applyFont="1" applyBorder="1" applyAlignment="1">
      <alignment/>
    </xf>
    <xf numFmtId="3" fontId="29" fillId="0" borderId="28" xfId="0" applyNumberFormat="1" applyFont="1" applyBorder="1" applyAlignment="1">
      <alignment/>
    </xf>
    <xf numFmtId="3" fontId="29" fillId="0" borderId="41" xfId="0" applyNumberFormat="1" applyFont="1" applyBorder="1" applyAlignment="1">
      <alignment/>
    </xf>
    <xf numFmtId="172" fontId="29" fillId="0" borderId="20" xfId="0" applyNumberFormat="1" applyFont="1" applyBorder="1" applyAlignment="1">
      <alignment horizontal="center"/>
    </xf>
    <xf numFmtId="0" fontId="29" fillId="0" borderId="29" xfId="0" applyFont="1" applyBorder="1" applyAlignment="1">
      <alignment/>
    </xf>
    <xf numFmtId="3" fontId="5" fillId="0" borderId="70" xfId="0" applyNumberFormat="1" applyFont="1" applyBorder="1" applyAlignment="1">
      <alignment/>
    </xf>
    <xf numFmtId="3" fontId="29" fillId="0" borderId="70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9" fillId="0" borderId="69" xfId="0" applyFont="1" applyBorder="1" applyAlignment="1">
      <alignment/>
    </xf>
    <xf numFmtId="0" fontId="29" fillId="0" borderId="13" xfId="0" applyFont="1" applyBorder="1" applyAlignment="1">
      <alignment/>
    </xf>
    <xf numFmtId="3" fontId="29" fillId="0" borderId="11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15" xfId="0" applyNumberFormat="1" applyFont="1" applyBorder="1" applyAlignment="1">
      <alignment/>
    </xf>
    <xf numFmtId="3" fontId="29" fillId="0" borderId="40" xfId="0" applyNumberFormat="1" applyFont="1" applyBorder="1" applyAlignment="1">
      <alignment/>
    </xf>
    <xf numFmtId="172" fontId="29" fillId="0" borderId="11" xfId="0" applyNumberFormat="1" applyFont="1" applyBorder="1" applyAlignment="1">
      <alignment horizontal="center"/>
    </xf>
    <xf numFmtId="0" fontId="31" fillId="0" borderId="13" xfId="0" applyFont="1" applyBorder="1" applyAlignment="1">
      <alignment/>
    </xf>
    <xf numFmtId="0" fontId="29" fillId="0" borderId="71" xfId="0" applyFont="1" applyBorder="1" applyAlignment="1">
      <alignment/>
    </xf>
    <xf numFmtId="0" fontId="29" fillId="0" borderId="72" xfId="0" applyFont="1" applyBorder="1" applyAlignment="1">
      <alignment/>
    </xf>
    <xf numFmtId="3" fontId="29" fillId="0" borderId="73" xfId="0" applyNumberFormat="1" applyFont="1" applyBorder="1" applyAlignment="1">
      <alignment/>
    </xf>
    <xf numFmtId="3" fontId="29" fillId="0" borderId="74" xfId="0" applyNumberFormat="1" applyFont="1" applyBorder="1" applyAlignment="1">
      <alignment/>
    </xf>
    <xf numFmtId="3" fontId="29" fillId="0" borderId="71" xfId="0" applyNumberFormat="1" applyFont="1" applyBorder="1" applyAlignment="1">
      <alignment/>
    </xf>
    <xf numFmtId="3" fontId="29" fillId="0" borderId="75" xfId="0" applyNumberFormat="1" applyFont="1" applyBorder="1" applyAlignment="1">
      <alignment/>
    </xf>
    <xf numFmtId="172" fontId="29" fillId="0" borderId="73" xfId="0" applyNumberFormat="1" applyFont="1" applyBorder="1" applyAlignment="1">
      <alignment/>
    </xf>
    <xf numFmtId="0" fontId="29" fillId="0" borderId="10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55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5" fillId="0" borderId="69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/>
    </xf>
    <xf numFmtId="3" fontId="29" fillId="0" borderId="23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9" fillId="0" borderId="76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/>
    </xf>
    <xf numFmtId="3" fontId="29" fillId="0" borderId="15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29" fillId="0" borderId="74" xfId="0" applyNumberFormat="1" applyFont="1" applyFill="1" applyBorder="1" applyAlignment="1">
      <alignment/>
    </xf>
    <xf numFmtId="3" fontId="29" fillId="0" borderId="71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3" fontId="11" fillId="0" borderId="5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11" fillId="0" borderId="40" xfId="0" applyNumberFormat="1" applyFont="1" applyBorder="1" applyAlignment="1">
      <alignment/>
    </xf>
    <xf numFmtId="0" fontId="0" fillId="0" borderId="10" xfId="0" applyBorder="1" applyAlignment="1">
      <alignment/>
    </xf>
    <xf numFmtId="3" fontId="36" fillId="0" borderId="0" xfId="0" applyNumberFormat="1" applyFont="1" applyAlignment="1">
      <alignment/>
    </xf>
    <xf numFmtId="3" fontId="3" fillId="0" borderId="61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30" borderId="50" xfId="0" applyNumberFormat="1" applyFont="1" applyFill="1" applyBorder="1" applyAlignment="1">
      <alignment/>
    </xf>
    <xf numFmtId="3" fontId="3" fillId="30" borderId="77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3" fillId="0" borderId="43" xfId="0" applyNumberFormat="1" applyFont="1" applyBorder="1" applyAlignment="1">
      <alignment horizontal="center"/>
    </xf>
    <xf numFmtId="3" fontId="10" fillId="0" borderId="15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1" fillId="0" borderId="72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3" fillId="0" borderId="42" xfId="0" applyNumberFormat="1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3" fontId="3" fillId="0" borderId="50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3" fontId="11" fillId="0" borderId="13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11" fillId="0" borderId="27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3" fillId="0" borderId="34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26" xfId="0" applyNumberFormat="1" applyFont="1" applyBorder="1" applyAlignment="1">
      <alignment horizontal="center"/>
    </xf>
    <xf numFmtId="3" fontId="3" fillId="0" borderId="61" xfId="0" applyNumberFormat="1" applyFont="1" applyBorder="1" applyAlignment="1">
      <alignment horizontal="center"/>
    </xf>
    <xf numFmtId="3" fontId="30" fillId="0" borderId="37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3" fillId="0" borderId="42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29" fillId="0" borderId="78" xfId="0" applyFont="1" applyBorder="1" applyAlignment="1">
      <alignment horizontal="center"/>
    </xf>
    <xf numFmtId="0" fontId="29" fillId="0" borderId="79" xfId="0" applyFont="1" applyBorder="1" applyAlignment="1">
      <alignment horizontal="center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al_KARSZJ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zsu_C\2011_ment&#233;sek\R&#233;gi%2013_t_&#193;gi&#233;%20f&#233;l&#233;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_sz_2011 félév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4.375" style="0" customWidth="1"/>
    <col min="4" max="4" width="22.75390625" style="0" customWidth="1"/>
    <col min="5" max="5" width="10.125" style="0" customWidth="1"/>
    <col min="6" max="6" width="10.75390625" style="0" customWidth="1"/>
    <col min="7" max="7" width="11.00390625" style="0" customWidth="1"/>
    <col min="8" max="11" width="10.75390625" style="0" customWidth="1"/>
    <col min="12" max="12" width="11.375" style="0" customWidth="1"/>
    <col min="14" max="14" width="10.125" style="0" bestFit="1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8"/>
      <c r="L2" s="75" t="s">
        <v>37</v>
      </c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350" t="s">
        <v>159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</row>
    <row r="6" spans="1:12" ht="12.75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</row>
    <row r="7" spans="1:12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8"/>
      <c r="K9" s="7"/>
      <c r="L9" s="7"/>
    </row>
    <row r="10" spans="1:1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3" ht="12.75">
      <c r="A11" s="5"/>
      <c r="B11" s="5"/>
      <c r="C11" s="5"/>
      <c r="D11" s="5"/>
      <c r="E11" s="5"/>
      <c r="F11" s="5"/>
      <c r="G11" s="5"/>
      <c r="H11" s="5"/>
      <c r="I11" s="5"/>
      <c r="J11" s="5"/>
      <c r="L11" s="76" t="s">
        <v>30</v>
      </c>
      <c r="M11" s="2"/>
    </row>
    <row r="12" spans="1:13" ht="13.5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"/>
    </row>
    <row r="13" spans="1:13" ht="13.5" thickBot="1">
      <c r="A13" s="9"/>
      <c r="B13" s="357" t="s">
        <v>3</v>
      </c>
      <c r="C13" s="358"/>
      <c r="D13" s="359"/>
      <c r="E13" s="354" t="s">
        <v>26</v>
      </c>
      <c r="F13" s="355"/>
      <c r="G13" s="355"/>
      <c r="H13" s="355"/>
      <c r="I13" s="355"/>
      <c r="J13" s="355"/>
      <c r="K13" s="356"/>
      <c r="L13" s="12" t="s">
        <v>9</v>
      </c>
      <c r="M13" s="2"/>
    </row>
    <row r="14" spans="1:13" ht="12.75">
      <c r="A14" s="10" t="s">
        <v>12</v>
      </c>
      <c r="B14" s="360"/>
      <c r="C14" s="361"/>
      <c r="D14" s="362"/>
      <c r="E14" s="11" t="s">
        <v>4</v>
      </c>
      <c r="F14" s="195" t="s">
        <v>22</v>
      </c>
      <c r="G14" s="14" t="s">
        <v>33</v>
      </c>
      <c r="H14" s="13" t="s">
        <v>148</v>
      </c>
      <c r="I14" s="11" t="s">
        <v>41</v>
      </c>
      <c r="J14" s="14" t="s">
        <v>112</v>
      </c>
      <c r="K14" s="52" t="s">
        <v>7</v>
      </c>
      <c r="L14" s="10" t="s">
        <v>10</v>
      </c>
      <c r="M14" s="2"/>
    </row>
    <row r="15" spans="1:13" ht="12.75">
      <c r="A15" s="10" t="s">
        <v>0</v>
      </c>
      <c r="B15" s="360"/>
      <c r="C15" s="361"/>
      <c r="D15" s="362"/>
      <c r="E15" s="11" t="s">
        <v>5</v>
      </c>
      <c r="F15" s="134" t="s">
        <v>31</v>
      </c>
      <c r="G15" s="14" t="s">
        <v>54</v>
      </c>
      <c r="H15" s="13" t="s">
        <v>154</v>
      </c>
      <c r="I15" s="11" t="s">
        <v>42</v>
      </c>
      <c r="J15" s="14" t="s">
        <v>6</v>
      </c>
      <c r="K15" s="52" t="s">
        <v>6</v>
      </c>
      <c r="L15" s="10" t="s">
        <v>11</v>
      </c>
      <c r="M15" s="2"/>
    </row>
    <row r="16" spans="1:13" ht="12.75">
      <c r="A16" s="10"/>
      <c r="B16" s="360"/>
      <c r="C16" s="361"/>
      <c r="D16" s="362"/>
      <c r="E16" s="11"/>
      <c r="F16" s="134" t="s">
        <v>88</v>
      </c>
      <c r="G16" s="14"/>
      <c r="H16" s="13" t="s">
        <v>97</v>
      </c>
      <c r="I16" s="11" t="s">
        <v>43</v>
      </c>
      <c r="J16" s="14"/>
      <c r="K16" s="52"/>
      <c r="L16" s="10"/>
      <c r="M16" s="2"/>
    </row>
    <row r="17" spans="1:13" ht="12.75">
      <c r="A17" s="10"/>
      <c r="B17" s="360"/>
      <c r="C17" s="361"/>
      <c r="D17" s="362"/>
      <c r="E17" s="11"/>
      <c r="F17" s="134" t="s">
        <v>84</v>
      </c>
      <c r="G17" s="14"/>
      <c r="H17" s="13" t="s">
        <v>54</v>
      </c>
      <c r="I17" s="11"/>
      <c r="J17" s="14"/>
      <c r="K17" s="52"/>
      <c r="L17" s="10"/>
      <c r="M17" s="2"/>
    </row>
    <row r="18" spans="1:13" ht="12.75">
      <c r="A18" s="10"/>
      <c r="B18" s="360"/>
      <c r="C18" s="361"/>
      <c r="D18" s="362"/>
      <c r="E18" s="11"/>
      <c r="F18" s="134" t="s">
        <v>86</v>
      </c>
      <c r="G18" s="14"/>
      <c r="H18" s="13"/>
      <c r="I18" s="11"/>
      <c r="J18" s="14"/>
      <c r="K18" s="52"/>
      <c r="L18" s="10"/>
      <c r="M18" s="2"/>
    </row>
    <row r="19" spans="1:13" ht="13.5" thickBot="1">
      <c r="A19" s="16"/>
      <c r="B19" s="360"/>
      <c r="C19" s="361"/>
      <c r="D19" s="362"/>
      <c r="E19" s="31"/>
      <c r="F19" s="34" t="s">
        <v>89</v>
      </c>
      <c r="G19" s="37"/>
      <c r="H19" s="34"/>
      <c r="I19" s="33"/>
      <c r="J19" s="32"/>
      <c r="K19" s="53"/>
      <c r="L19" s="10" t="s">
        <v>129</v>
      </c>
      <c r="M19" s="2"/>
    </row>
    <row r="20" spans="1:13" ht="13.5" thickBot="1">
      <c r="A20" s="23">
        <v>1</v>
      </c>
      <c r="B20" s="354">
        <v>2</v>
      </c>
      <c r="C20" s="355"/>
      <c r="D20" s="356"/>
      <c r="E20" s="20">
        <v>3</v>
      </c>
      <c r="F20" s="22">
        <v>4</v>
      </c>
      <c r="G20" s="22">
        <v>5</v>
      </c>
      <c r="H20" s="22">
        <v>6</v>
      </c>
      <c r="I20" s="21">
        <v>7</v>
      </c>
      <c r="J20" s="20">
        <v>8</v>
      </c>
      <c r="K20" s="54">
        <v>9</v>
      </c>
      <c r="L20" s="23">
        <v>10</v>
      </c>
      <c r="M20" s="2"/>
    </row>
    <row r="21" spans="1:13" ht="19.5" customHeight="1">
      <c r="A21" s="24">
        <v>1</v>
      </c>
      <c r="B21" s="17" t="s">
        <v>116</v>
      </c>
      <c r="C21" s="25"/>
      <c r="D21" s="55"/>
      <c r="E21" s="25">
        <f>2653830.93-2567565.811</f>
        <v>86265.11899999995</v>
      </c>
      <c r="F21" s="18">
        <f>586776.748-563998.587</f>
        <v>22778.160999999964</v>
      </c>
      <c r="G21" s="25">
        <f>777639.946-711578.988</f>
        <v>66060.95799999998</v>
      </c>
      <c r="H21" s="18"/>
      <c r="I21" s="26"/>
      <c r="J21" s="25">
        <f>82948.187-69482.859</f>
        <v>13465.328000000009</v>
      </c>
      <c r="K21" s="19">
        <f>19509-19432.537</f>
        <v>76.46299999999974</v>
      </c>
      <c r="L21" s="15">
        <f>SUM(E21:K21)</f>
        <v>188646.0289999999</v>
      </c>
      <c r="M21" s="2"/>
    </row>
    <row r="22" spans="1:13" ht="19.5" customHeight="1">
      <c r="A22" s="24">
        <v>2</v>
      </c>
      <c r="B22" s="35" t="s">
        <v>2</v>
      </c>
      <c r="C22" s="29"/>
      <c r="D22" s="56"/>
      <c r="E22" s="29">
        <f>1331962.23-1327110.532</f>
        <v>4851.698000000091</v>
      </c>
      <c r="F22" s="27">
        <f>276173.102-273814.61</f>
        <v>2358.4920000000275</v>
      </c>
      <c r="G22" s="29">
        <f>539541.159-419894.586</f>
        <v>119646.57299999997</v>
      </c>
      <c r="H22" s="27"/>
      <c r="I22" s="30"/>
      <c r="J22" s="29">
        <f>83196.503-71449.48</f>
        <v>11747.023000000001</v>
      </c>
      <c r="K22" s="36"/>
      <c r="L22" s="28">
        <f>SUM(E22:K22)</f>
        <v>138603.78600000008</v>
      </c>
      <c r="M22" s="2"/>
    </row>
    <row r="23" spans="1:13" ht="19.5" customHeight="1" thickBot="1">
      <c r="A23" s="10"/>
      <c r="B23" s="17"/>
      <c r="C23" s="25"/>
      <c r="D23" s="55"/>
      <c r="E23" s="67"/>
      <c r="F23" s="69"/>
      <c r="G23" s="69"/>
      <c r="H23" s="70"/>
      <c r="I23" s="70"/>
      <c r="J23" s="71"/>
      <c r="K23" s="70"/>
      <c r="L23" s="68"/>
      <c r="M23" s="2"/>
    </row>
    <row r="24" spans="1:13" ht="15" customHeight="1">
      <c r="A24" s="352" t="s">
        <v>1</v>
      </c>
      <c r="B24" s="38" t="s">
        <v>134</v>
      </c>
      <c r="C24" s="39"/>
      <c r="D24" s="57"/>
      <c r="E24" s="40"/>
      <c r="F24" s="39"/>
      <c r="G24" s="41"/>
      <c r="H24" s="42"/>
      <c r="I24" s="42"/>
      <c r="J24" s="41"/>
      <c r="K24" s="42"/>
      <c r="L24" s="43"/>
      <c r="M24" s="2"/>
    </row>
    <row r="25" spans="1:13" ht="13.5" customHeight="1" thickBot="1">
      <c r="A25" s="353"/>
      <c r="B25" s="44" t="s">
        <v>125</v>
      </c>
      <c r="C25" s="45"/>
      <c r="D25" s="58"/>
      <c r="E25" s="46">
        <f aca="true" t="shared" si="0" ref="E25:K25">SUM(E21:E24)</f>
        <v>91116.81700000004</v>
      </c>
      <c r="F25" s="45">
        <f t="shared" si="0"/>
        <v>25136.65299999999</v>
      </c>
      <c r="G25" s="47">
        <f t="shared" si="0"/>
        <v>185707.53099999996</v>
      </c>
      <c r="H25" s="48">
        <f t="shared" si="0"/>
        <v>0</v>
      </c>
      <c r="I25" s="48">
        <f t="shared" si="0"/>
        <v>0</v>
      </c>
      <c r="J25" s="47">
        <f t="shared" si="0"/>
        <v>25212.35100000001</v>
      </c>
      <c r="K25" s="48">
        <f t="shared" si="0"/>
        <v>76.46299999999974</v>
      </c>
      <c r="L25" s="49">
        <f>SUM(L21:L22)</f>
        <v>327249.81499999994</v>
      </c>
      <c r="M25" s="2"/>
    </row>
    <row r="26" spans="4:12" ht="12.75">
      <c r="D26" t="s">
        <v>133</v>
      </c>
      <c r="E26" s="1"/>
      <c r="F26" s="1"/>
      <c r="G26" s="1"/>
      <c r="H26" s="1"/>
      <c r="I26" s="1"/>
      <c r="J26" s="1"/>
      <c r="K26" s="1"/>
      <c r="L26" s="1"/>
    </row>
    <row r="27" spans="4:12" ht="12.75">
      <c r="D27" s="1"/>
      <c r="E27" s="1"/>
      <c r="F27" s="1"/>
      <c r="G27" s="1"/>
      <c r="H27" s="1"/>
      <c r="I27" s="1"/>
      <c r="J27" s="1"/>
      <c r="K27" s="1"/>
      <c r="L27" s="1"/>
    </row>
    <row r="28" ht="12.75">
      <c r="D28" s="1"/>
    </row>
    <row r="29" spans="4:6" ht="12.75">
      <c r="D29" s="50"/>
      <c r="F29" s="50"/>
    </row>
    <row r="30" spans="4:14" ht="12.75">
      <c r="D30" s="50"/>
      <c r="E30" s="1"/>
      <c r="F30" s="1"/>
      <c r="G30" s="1"/>
      <c r="H30" s="1"/>
      <c r="I30" s="1"/>
      <c r="J30" s="1"/>
      <c r="K30" s="1"/>
      <c r="L30" s="1"/>
      <c r="N30" s="1"/>
    </row>
    <row r="31" spans="4:7" ht="12.75">
      <c r="D31" s="50"/>
      <c r="F31" s="50"/>
      <c r="G31" s="1"/>
    </row>
    <row r="32" spans="4:14" ht="12.75">
      <c r="D32" s="1"/>
      <c r="F32" s="50"/>
      <c r="N32" s="1"/>
    </row>
    <row r="33" spans="4:14" ht="12.75">
      <c r="D33" s="1"/>
      <c r="N33" s="1"/>
    </row>
    <row r="34" spans="4:14" ht="12.75">
      <c r="D34" s="1"/>
      <c r="E34" s="1"/>
      <c r="F34" s="1"/>
      <c r="N34" s="1"/>
    </row>
    <row r="35" spans="4:14" ht="12.75">
      <c r="D35" s="1"/>
      <c r="N35" s="1"/>
    </row>
    <row r="36" spans="4:14" ht="12.75">
      <c r="D36" s="1"/>
      <c r="N36" s="1"/>
    </row>
    <row r="37" spans="4:14" ht="12.75">
      <c r="D37" s="1"/>
      <c r="N37" s="1"/>
    </row>
    <row r="38" spans="4:14" ht="12.75">
      <c r="D38" s="1"/>
      <c r="N38" s="1"/>
    </row>
    <row r="39" spans="4:14" ht="12.75">
      <c r="D39" s="1"/>
      <c r="N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</sheetData>
  <sheetProtection/>
  <mergeCells count="6">
    <mergeCell ref="A5:L5"/>
    <mergeCell ref="A6:L6"/>
    <mergeCell ref="A24:A25"/>
    <mergeCell ref="E13:K13"/>
    <mergeCell ref="B13:D19"/>
    <mergeCell ref="B20:D20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5.25390625" style="0" customWidth="1"/>
    <col min="4" max="4" width="29.00390625" style="0" customWidth="1"/>
    <col min="5" max="5" width="12.875" style="0" customWidth="1"/>
    <col min="6" max="6" width="13.00390625" style="0" customWidth="1"/>
    <col min="7" max="7" width="13.75390625" style="0" customWidth="1"/>
    <col min="8" max="8" width="13.625" style="0" customWidth="1"/>
    <col min="9" max="9" width="13.375" style="0" customWidth="1"/>
    <col min="10" max="10" width="15.00390625" style="0" customWidth="1"/>
  </cols>
  <sheetData>
    <row r="1" spans="1:11" ht="12.75">
      <c r="A1" s="5"/>
      <c r="B1" s="5"/>
      <c r="C1" s="5"/>
      <c r="D1" s="5"/>
      <c r="E1" s="5"/>
      <c r="F1" s="5"/>
      <c r="G1" s="5"/>
      <c r="H1" s="5"/>
      <c r="I1" s="5"/>
      <c r="J1" s="5"/>
      <c r="K1" s="1"/>
    </row>
    <row r="2" spans="1:13" ht="12.75">
      <c r="A2" s="5"/>
      <c r="B2" s="5"/>
      <c r="C2" s="5"/>
      <c r="D2" s="5"/>
      <c r="E2" s="5"/>
      <c r="F2" s="5"/>
      <c r="G2" s="5"/>
      <c r="H2" s="5"/>
      <c r="J2" s="5" t="s">
        <v>38</v>
      </c>
      <c r="K2" s="6"/>
      <c r="L2" s="4"/>
      <c r="M2" s="4"/>
    </row>
    <row r="3" spans="1:13" ht="12.75">
      <c r="A3" s="7"/>
      <c r="B3" s="7"/>
      <c r="C3" s="7"/>
      <c r="D3" s="7"/>
      <c r="E3" s="7"/>
      <c r="F3" s="7"/>
      <c r="G3" s="7"/>
      <c r="H3" s="7"/>
      <c r="I3" s="7"/>
      <c r="J3" s="7"/>
      <c r="K3" s="3"/>
      <c r="L3" s="3"/>
      <c r="M3" s="3"/>
    </row>
    <row r="4" spans="1:13" ht="12.75">
      <c r="A4" s="350" t="s">
        <v>160</v>
      </c>
      <c r="B4" s="350"/>
      <c r="C4" s="350"/>
      <c r="D4" s="350"/>
      <c r="E4" s="350"/>
      <c r="F4" s="350"/>
      <c r="G4" s="350"/>
      <c r="H4" s="350"/>
      <c r="I4" s="350"/>
      <c r="J4" s="350"/>
      <c r="K4" s="3"/>
      <c r="L4" s="3"/>
      <c r="M4" s="3"/>
    </row>
    <row r="5" spans="1:13" ht="12.75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"/>
      <c r="L5" s="3"/>
      <c r="M5" s="3"/>
    </row>
    <row r="6" spans="1:11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1"/>
    </row>
    <row r="7" spans="1:11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1"/>
    </row>
    <row r="8" spans="1:11" ht="12.75">
      <c r="A8" s="81"/>
      <c r="B8" s="81"/>
      <c r="C8" s="81"/>
      <c r="D8" s="81"/>
      <c r="E8" s="81"/>
      <c r="F8" s="81"/>
      <c r="G8" s="81"/>
      <c r="H8" s="81"/>
      <c r="I8" s="80"/>
      <c r="J8" s="117" t="s">
        <v>30</v>
      </c>
      <c r="K8" s="1"/>
    </row>
    <row r="9" spans="1:11" ht="13.5" thickBot="1">
      <c r="A9" s="81"/>
      <c r="B9" s="81"/>
      <c r="C9" s="81"/>
      <c r="D9" s="81"/>
      <c r="E9" s="81"/>
      <c r="F9" s="81"/>
      <c r="G9" s="81"/>
      <c r="H9" s="81"/>
      <c r="I9" s="81"/>
      <c r="J9" s="81"/>
      <c r="K9" s="1"/>
    </row>
    <row r="10" spans="1:11" ht="13.5" thickBot="1">
      <c r="A10" s="118"/>
      <c r="B10" s="365" t="s">
        <v>3</v>
      </c>
      <c r="C10" s="366"/>
      <c r="D10" s="366"/>
      <c r="E10" s="373" t="s">
        <v>27</v>
      </c>
      <c r="F10" s="374"/>
      <c r="G10" s="375"/>
      <c r="H10" s="320"/>
      <c r="I10" s="320"/>
      <c r="J10" s="334" t="s">
        <v>145</v>
      </c>
      <c r="K10" s="1"/>
    </row>
    <row r="11" spans="1:11" ht="12.75">
      <c r="A11" s="125" t="s">
        <v>12</v>
      </c>
      <c r="B11" s="367"/>
      <c r="C11" s="368"/>
      <c r="D11" s="369"/>
      <c r="E11" s="127" t="s">
        <v>13</v>
      </c>
      <c r="F11" s="134" t="s">
        <v>8</v>
      </c>
      <c r="G11" s="131" t="s">
        <v>93</v>
      </c>
      <c r="H11" s="125" t="s">
        <v>132</v>
      </c>
      <c r="I11" s="125" t="s">
        <v>17</v>
      </c>
      <c r="J11" s="194" t="s">
        <v>143</v>
      </c>
      <c r="K11" s="1"/>
    </row>
    <row r="12" spans="1:11" ht="12.75">
      <c r="A12" s="125" t="s">
        <v>0</v>
      </c>
      <c r="B12" s="367"/>
      <c r="C12" s="368"/>
      <c r="D12" s="369"/>
      <c r="E12" s="127" t="s">
        <v>14</v>
      </c>
      <c r="F12" s="134" t="s">
        <v>15</v>
      </c>
      <c r="G12" s="131" t="s">
        <v>91</v>
      </c>
      <c r="H12" s="125" t="s">
        <v>18</v>
      </c>
      <c r="I12" s="125" t="s">
        <v>18</v>
      </c>
      <c r="J12" s="194" t="s">
        <v>10</v>
      </c>
      <c r="K12" s="1"/>
    </row>
    <row r="13" spans="1:11" ht="12.75">
      <c r="A13" s="103"/>
      <c r="B13" s="367"/>
      <c r="C13" s="368"/>
      <c r="D13" s="369"/>
      <c r="E13" s="127" t="s">
        <v>15</v>
      </c>
      <c r="F13" s="134"/>
      <c r="G13" s="131" t="s">
        <v>92</v>
      </c>
      <c r="H13" s="125" t="s">
        <v>10</v>
      </c>
      <c r="I13" s="125" t="s">
        <v>10</v>
      </c>
      <c r="J13" s="194" t="s">
        <v>11</v>
      </c>
      <c r="K13" s="1"/>
    </row>
    <row r="14" spans="1:11" ht="13.5" thickBot="1">
      <c r="A14" s="213"/>
      <c r="B14" s="126"/>
      <c r="C14" s="127"/>
      <c r="D14" s="194"/>
      <c r="E14" s="104"/>
      <c r="F14" s="147"/>
      <c r="G14" s="131" t="s">
        <v>20</v>
      </c>
      <c r="H14" s="125" t="s">
        <v>130</v>
      </c>
      <c r="I14" s="214"/>
      <c r="J14" s="328" t="s">
        <v>131</v>
      </c>
      <c r="K14" s="1"/>
    </row>
    <row r="15" spans="1:11" ht="13.5" thickBot="1">
      <c r="A15" s="214">
        <v>1</v>
      </c>
      <c r="B15" s="370">
        <v>2</v>
      </c>
      <c r="C15" s="371"/>
      <c r="D15" s="372"/>
      <c r="E15" s="122">
        <v>3</v>
      </c>
      <c r="F15" s="165">
        <v>4</v>
      </c>
      <c r="G15" s="164">
        <v>5</v>
      </c>
      <c r="H15" s="82">
        <v>6</v>
      </c>
      <c r="I15" s="82">
        <v>7</v>
      </c>
      <c r="J15" s="199">
        <v>8</v>
      </c>
      <c r="K15" s="1"/>
    </row>
    <row r="16" spans="1:12" ht="21" customHeight="1">
      <c r="A16" s="143">
        <v>1</v>
      </c>
      <c r="B16" s="106" t="s">
        <v>116</v>
      </c>
      <c r="C16" s="104"/>
      <c r="D16" s="107"/>
      <c r="E16" s="104">
        <f>137411.157-125847.718</f>
        <v>11563.439000000013</v>
      </c>
      <c r="F16" s="318"/>
      <c r="G16" s="136">
        <f>3805682.808-3958398.134</f>
        <v>-152715.32599999988</v>
      </c>
      <c r="H16" s="109">
        <f>SUM(E16:G16)</f>
        <v>-141151.88699999987</v>
      </c>
      <c r="I16" s="109">
        <f>'1. sz. melléklet'!L21</f>
        <v>188646.0289999999</v>
      </c>
      <c r="J16" s="327">
        <f>I16+H16</f>
        <v>47494.14200000002</v>
      </c>
      <c r="K16" s="1"/>
      <c r="L16" s="1"/>
    </row>
    <row r="17" spans="1:12" ht="19.5" customHeight="1">
      <c r="A17" s="143">
        <v>2</v>
      </c>
      <c r="B17" s="114" t="s">
        <v>2</v>
      </c>
      <c r="C17" s="112"/>
      <c r="D17" s="115"/>
      <c r="E17" s="201">
        <f>91753.385-95095.967</f>
        <v>-3342.5820000000094</v>
      </c>
      <c r="F17" s="151"/>
      <c r="G17" s="112"/>
      <c r="H17" s="109">
        <f>SUM(E17:G17)</f>
        <v>-3342.5820000000094</v>
      </c>
      <c r="I17" s="109">
        <f>'1. sz. melléklet'!L22</f>
        <v>138603.78600000008</v>
      </c>
      <c r="J17" s="327">
        <f>I17+H17</f>
        <v>135261.20400000009</v>
      </c>
      <c r="K17" s="1"/>
      <c r="L17" s="1"/>
    </row>
    <row r="18" spans="1:11" ht="18.75" customHeight="1" thickBot="1">
      <c r="A18" s="125"/>
      <c r="B18" s="106"/>
      <c r="C18" s="104"/>
      <c r="D18" s="107"/>
      <c r="E18" s="204"/>
      <c r="F18" s="147"/>
      <c r="G18" s="332"/>
      <c r="H18" s="172"/>
      <c r="I18" s="317"/>
      <c r="J18" s="319"/>
      <c r="K18" s="1"/>
    </row>
    <row r="19" spans="1:11" ht="18" customHeight="1">
      <c r="A19" s="363" t="s">
        <v>1</v>
      </c>
      <c r="B19" s="173" t="s">
        <v>134</v>
      </c>
      <c r="C19" s="174"/>
      <c r="D19" s="208"/>
      <c r="E19" s="178"/>
      <c r="F19" s="179"/>
      <c r="G19" s="176"/>
      <c r="H19" s="177"/>
      <c r="I19" s="177"/>
      <c r="J19" s="208"/>
      <c r="K19" s="1"/>
    </row>
    <row r="20" spans="1:12" ht="13.5" customHeight="1" thickBot="1">
      <c r="A20" s="364"/>
      <c r="B20" s="180" t="s">
        <v>126</v>
      </c>
      <c r="C20" s="181"/>
      <c r="D20" s="211"/>
      <c r="E20" s="215">
        <f aca="true" t="shared" si="0" ref="E20:J20">SUM(E16:E17)</f>
        <v>8220.857000000004</v>
      </c>
      <c r="F20" s="185">
        <f t="shared" si="0"/>
        <v>0</v>
      </c>
      <c r="G20" s="183">
        <f t="shared" si="0"/>
        <v>-152715.32599999988</v>
      </c>
      <c r="H20" s="184">
        <f t="shared" si="0"/>
        <v>-144494.46899999987</v>
      </c>
      <c r="I20" s="184">
        <f t="shared" si="0"/>
        <v>327249.81499999994</v>
      </c>
      <c r="J20" s="211">
        <f t="shared" si="0"/>
        <v>182755.3460000001</v>
      </c>
      <c r="K20" s="1"/>
      <c r="L20" s="77"/>
    </row>
    <row r="21" spans="1:10" ht="19.5" customHeight="1">
      <c r="A21" s="80"/>
      <c r="B21" s="80"/>
      <c r="C21" s="80"/>
      <c r="D21" s="80"/>
      <c r="E21" s="81"/>
      <c r="F21" s="81"/>
      <c r="G21" s="81"/>
      <c r="H21" s="81"/>
      <c r="I21" s="81"/>
      <c r="J21" s="80"/>
    </row>
    <row r="22" spans="1:10" ht="12.75">
      <c r="A22" s="80"/>
      <c r="B22" s="80"/>
      <c r="C22" s="80"/>
      <c r="D22" s="80"/>
      <c r="E22" s="81"/>
      <c r="F22" s="81"/>
      <c r="G22" s="81"/>
      <c r="H22" s="81"/>
      <c r="I22" s="81"/>
      <c r="J22" s="81"/>
    </row>
    <row r="23" spans="1:10" ht="12.75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2.75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2.75">
      <c r="A25" s="80"/>
      <c r="B25" s="80"/>
      <c r="C25" s="80"/>
      <c r="D25" s="80"/>
      <c r="E25" s="81"/>
      <c r="F25" s="81"/>
      <c r="G25" s="81"/>
      <c r="H25" s="81"/>
      <c r="I25" s="81"/>
      <c r="J25" s="81"/>
    </row>
    <row r="26" spans="1:10" ht="12.75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ht="12.75">
      <c r="E27" s="1"/>
    </row>
    <row r="28" spans="5:10" ht="12.75">
      <c r="E28" s="1"/>
      <c r="J28" s="81"/>
    </row>
    <row r="29" spans="5:10" ht="12.75">
      <c r="E29" s="1"/>
      <c r="J29" s="81"/>
    </row>
    <row r="30" spans="5:10" ht="12.75">
      <c r="E30" s="1"/>
      <c r="J30" s="81"/>
    </row>
    <row r="31" spans="5:10" ht="12.75">
      <c r="E31" s="1"/>
      <c r="J31" s="81"/>
    </row>
    <row r="32" ht="12.75">
      <c r="J32" s="81"/>
    </row>
    <row r="33" spans="4:10" ht="12.75">
      <c r="D33" s="1"/>
      <c r="J33" s="81"/>
    </row>
    <row r="34" spans="4:10" ht="12.75">
      <c r="D34" s="1"/>
      <c r="J34" s="81"/>
    </row>
    <row r="35" spans="4:10" ht="12.75">
      <c r="D35" s="1"/>
      <c r="J35" s="81"/>
    </row>
    <row r="36" spans="4:10" ht="12.75">
      <c r="D36" s="1"/>
      <c r="J36" s="81"/>
    </row>
    <row r="37" spans="4:10" ht="12.75">
      <c r="D37" s="1"/>
      <c r="J37" s="8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</sheetData>
  <sheetProtection/>
  <mergeCells count="6">
    <mergeCell ref="A5:J5"/>
    <mergeCell ref="A4:J4"/>
    <mergeCell ref="A19:A20"/>
    <mergeCell ref="B10:D13"/>
    <mergeCell ref="B15:D15"/>
    <mergeCell ref="E10:G10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C1">
      <selection activeCell="I28" sqref="I28"/>
    </sheetView>
  </sheetViews>
  <sheetFormatPr defaultColWidth="9.00390625" defaultRowHeight="12.75"/>
  <cols>
    <col min="1" max="1" width="4.875" style="0" customWidth="1"/>
    <col min="4" max="4" width="22.125" style="0" customWidth="1"/>
    <col min="5" max="6" width="12.625" style="0" customWidth="1"/>
    <col min="7" max="7" width="13.25390625" style="0" customWidth="1"/>
    <col min="8" max="8" width="9.75390625" style="0" customWidth="1"/>
    <col min="9" max="11" width="10.25390625" style="0" customWidth="1"/>
    <col min="12" max="12" width="10.875" style="0" customWidth="1"/>
    <col min="13" max="13" width="10.375" style="0" customWidth="1"/>
    <col min="14" max="14" width="13.00390625" style="0" customWidth="1"/>
    <col min="15" max="15" width="13.75390625" style="0" customWidth="1"/>
    <col min="17" max="17" width="9.375" style="0" customWidth="1"/>
    <col min="18" max="18" width="10.00390625" style="0" customWidth="1"/>
  </cols>
  <sheetData>
    <row r="1" spans="1:15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 t="s">
        <v>39</v>
      </c>
    </row>
    <row r="3" spans="1:15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2.75">
      <c r="A4" s="376" t="s">
        <v>161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</row>
    <row r="5" spans="1:15" ht="12.75">
      <c r="A5" s="376" t="s">
        <v>16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</row>
    <row r="6" spans="1:15" ht="12.75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0"/>
    </row>
    <row r="7" spans="1:15" ht="12.75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0"/>
    </row>
    <row r="8" spans="1:15" ht="12.7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0"/>
    </row>
    <row r="9" spans="1:15" ht="12.75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0"/>
      <c r="O9" s="117" t="s">
        <v>30</v>
      </c>
    </row>
    <row r="10" spans="1:15" ht="13.5" thickBot="1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0"/>
    </row>
    <row r="11" spans="1:15" ht="13.5" thickBot="1">
      <c r="A11" s="188"/>
      <c r="B11" s="365" t="s">
        <v>3</v>
      </c>
      <c r="C11" s="366"/>
      <c r="D11" s="377"/>
      <c r="E11" s="190"/>
      <c r="F11" s="191"/>
      <c r="G11" s="343" t="s">
        <v>167</v>
      </c>
      <c r="H11" s="370" t="s">
        <v>19</v>
      </c>
      <c r="I11" s="371"/>
      <c r="J11" s="371"/>
      <c r="K11" s="371"/>
      <c r="L11" s="371"/>
      <c r="M11" s="372"/>
      <c r="N11" s="189" t="s">
        <v>19</v>
      </c>
      <c r="O11" s="192" t="s">
        <v>141</v>
      </c>
    </row>
    <row r="12" spans="1:15" ht="12.75">
      <c r="A12" s="193"/>
      <c r="B12" s="367"/>
      <c r="C12" s="368"/>
      <c r="D12" s="369"/>
      <c r="E12" s="126" t="s">
        <v>145</v>
      </c>
      <c r="F12" s="134" t="s">
        <v>93</v>
      </c>
      <c r="G12" s="131" t="s">
        <v>10</v>
      </c>
      <c r="H12" s="126" t="s">
        <v>32</v>
      </c>
      <c r="I12" s="129" t="s">
        <v>73</v>
      </c>
      <c r="J12" s="195" t="s">
        <v>152</v>
      </c>
      <c r="K12" s="195" t="s">
        <v>22</v>
      </c>
      <c r="L12" s="195" t="s">
        <v>162</v>
      </c>
      <c r="M12" s="347" t="s">
        <v>94</v>
      </c>
      <c r="N12" s="126" t="s">
        <v>11</v>
      </c>
      <c r="O12" s="116" t="s">
        <v>142</v>
      </c>
    </row>
    <row r="13" spans="1:15" ht="12.75">
      <c r="A13" s="101" t="s">
        <v>28</v>
      </c>
      <c r="B13" s="367"/>
      <c r="C13" s="368"/>
      <c r="D13" s="369"/>
      <c r="E13" s="126" t="s">
        <v>143</v>
      </c>
      <c r="F13" s="134" t="s">
        <v>144</v>
      </c>
      <c r="G13" s="344" t="s">
        <v>11</v>
      </c>
      <c r="H13" s="126" t="s">
        <v>21</v>
      </c>
      <c r="I13" s="131" t="s">
        <v>74</v>
      </c>
      <c r="J13" s="339" t="s">
        <v>18</v>
      </c>
      <c r="K13" s="134" t="s">
        <v>31</v>
      </c>
      <c r="L13" s="134" t="s">
        <v>163</v>
      </c>
      <c r="M13" s="128" t="s">
        <v>78</v>
      </c>
      <c r="N13" s="106"/>
      <c r="O13" s="116" t="s">
        <v>18</v>
      </c>
    </row>
    <row r="14" spans="1:17" ht="12.75">
      <c r="A14" s="193" t="s">
        <v>29</v>
      </c>
      <c r="B14" s="367"/>
      <c r="C14" s="368"/>
      <c r="D14" s="369"/>
      <c r="E14" s="126" t="s">
        <v>10</v>
      </c>
      <c r="F14" s="134" t="s">
        <v>143</v>
      </c>
      <c r="H14" s="126" t="s">
        <v>10</v>
      </c>
      <c r="I14" s="131" t="s">
        <v>10</v>
      </c>
      <c r="J14" s="134" t="s">
        <v>157</v>
      </c>
      <c r="K14" s="134" t="s">
        <v>88</v>
      </c>
      <c r="L14" s="134" t="s">
        <v>164</v>
      </c>
      <c r="M14" s="128" t="s">
        <v>10</v>
      </c>
      <c r="N14" s="126"/>
      <c r="O14" s="335" t="s">
        <v>11</v>
      </c>
      <c r="Q14" s="62"/>
    </row>
    <row r="15" spans="1:15" ht="12.75">
      <c r="A15" s="193"/>
      <c r="B15" s="367"/>
      <c r="C15" s="368"/>
      <c r="D15" s="369"/>
      <c r="E15" s="152"/>
      <c r="F15" s="134" t="s">
        <v>10</v>
      </c>
      <c r="G15" s="345"/>
      <c r="H15" s="126" t="s">
        <v>149</v>
      </c>
      <c r="I15" s="131" t="s">
        <v>149</v>
      </c>
      <c r="J15" s="134" t="s">
        <v>149</v>
      </c>
      <c r="K15" s="134" t="s">
        <v>150</v>
      </c>
      <c r="L15" s="134" t="s">
        <v>165</v>
      </c>
      <c r="M15" s="128" t="s">
        <v>149</v>
      </c>
      <c r="N15" s="126"/>
      <c r="O15" s="116"/>
    </row>
    <row r="16" spans="1:15" ht="12.75">
      <c r="A16" s="193"/>
      <c r="B16" s="126"/>
      <c r="C16" s="127"/>
      <c r="D16" s="194"/>
      <c r="E16" s="152"/>
      <c r="F16" s="196"/>
      <c r="G16" s="344"/>
      <c r="H16" s="126"/>
      <c r="I16" s="131"/>
      <c r="J16" s="134"/>
      <c r="K16" s="134" t="s">
        <v>151</v>
      </c>
      <c r="L16" s="134" t="s">
        <v>166</v>
      </c>
      <c r="M16" s="348"/>
      <c r="N16" s="126"/>
      <c r="O16" s="116"/>
    </row>
    <row r="17" spans="1:15" ht="13.5" thickBot="1">
      <c r="A17" s="193"/>
      <c r="B17" s="126"/>
      <c r="C17" s="127"/>
      <c r="D17" s="194"/>
      <c r="E17" s="152"/>
      <c r="F17" s="197"/>
      <c r="G17" s="346" t="s">
        <v>153</v>
      </c>
      <c r="H17" s="126"/>
      <c r="I17" s="131"/>
      <c r="J17" s="134"/>
      <c r="K17" s="134" t="s">
        <v>149</v>
      </c>
      <c r="L17" s="131"/>
      <c r="M17" s="348"/>
      <c r="N17" s="126" t="s">
        <v>168</v>
      </c>
      <c r="O17" s="116" t="s">
        <v>158</v>
      </c>
    </row>
    <row r="18" spans="1:15" ht="16.5" customHeight="1" thickBot="1">
      <c r="A18" s="198">
        <v>1</v>
      </c>
      <c r="B18" s="121"/>
      <c r="C18" s="122">
        <v>2</v>
      </c>
      <c r="D18" s="199"/>
      <c r="E18" s="121">
        <v>3</v>
      </c>
      <c r="F18" s="164">
        <v>4</v>
      </c>
      <c r="G18" s="164">
        <v>5</v>
      </c>
      <c r="H18" s="121">
        <v>6</v>
      </c>
      <c r="I18" s="164">
        <v>7</v>
      </c>
      <c r="J18" s="165">
        <v>8</v>
      </c>
      <c r="K18" s="165">
        <v>9</v>
      </c>
      <c r="L18" s="164">
        <v>10</v>
      </c>
      <c r="M18" s="163">
        <v>11</v>
      </c>
      <c r="N18" s="121">
        <v>12</v>
      </c>
      <c r="O18" s="200">
        <v>13</v>
      </c>
    </row>
    <row r="19" spans="1:19" ht="19.5" customHeight="1">
      <c r="A19" s="143">
        <v>1</v>
      </c>
      <c r="B19" s="106" t="s">
        <v>116</v>
      </c>
      <c r="C19" s="104"/>
      <c r="D19" s="107"/>
      <c r="E19" s="201">
        <f>'2. sz. melléklet'!J16</f>
        <v>47494.14200000002</v>
      </c>
      <c r="F19" s="151">
        <v>152715</v>
      </c>
      <c r="G19" s="113">
        <f>SUM(E19:F19)</f>
        <v>200209.14200000002</v>
      </c>
      <c r="H19" s="114">
        <v>-11746</v>
      </c>
      <c r="I19" s="113">
        <v>-29786</v>
      </c>
      <c r="J19" s="151">
        <f>-14102-58607+14102-9305</f>
        <v>-67912</v>
      </c>
      <c r="K19" s="151">
        <v>-18906</v>
      </c>
      <c r="L19" s="151"/>
      <c r="M19" s="115">
        <v>-11563</v>
      </c>
      <c r="N19" s="114">
        <f>SUM(H19:M19)</f>
        <v>-139913</v>
      </c>
      <c r="O19" s="202">
        <f>G19+N19</f>
        <v>60296.14200000002</v>
      </c>
      <c r="P19" s="331"/>
      <c r="Q19" s="1"/>
      <c r="R19" s="1"/>
      <c r="S19" s="1"/>
    </row>
    <row r="20" spans="1:19" ht="19.5" customHeight="1">
      <c r="A20" s="100">
        <v>2</v>
      </c>
      <c r="B20" s="114" t="s">
        <v>2</v>
      </c>
      <c r="C20" s="112"/>
      <c r="D20" s="115"/>
      <c r="E20" s="201">
        <f>'2. sz. melléklet'!J17</f>
        <v>135261.20400000009</v>
      </c>
      <c r="F20" s="151"/>
      <c r="G20" s="113">
        <f>SUM(E20:F20)</f>
        <v>135261.20400000009</v>
      </c>
      <c r="H20" s="114"/>
      <c r="I20" s="113"/>
      <c r="J20" s="151"/>
      <c r="K20" s="151"/>
      <c r="L20" s="151">
        <v>-100000</v>
      </c>
      <c r="M20" s="336"/>
      <c r="N20" s="106">
        <f>SUM(H20:M20)</f>
        <v>-100000</v>
      </c>
      <c r="O20" s="336">
        <f>G20+N20</f>
        <v>35261.204000000085</v>
      </c>
      <c r="P20" s="1"/>
      <c r="Q20" s="1"/>
      <c r="R20" s="1"/>
      <c r="S20" s="1"/>
    </row>
    <row r="21" spans="1:19" ht="19.5" customHeight="1" thickBot="1">
      <c r="A21" s="102"/>
      <c r="B21" s="106"/>
      <c r="C21" s="104"/>
      <c r="D21" s="107"/>
      <c r="E21" s="203"/>
      <c r="F21" s="187"/>
      <c r="G21" s="171"/>
      <c r="H21" s="349"/>
      <c r="I21" s="338"/>
      <c r="J21" s="340"/>
      <c r="K21" s="187"/>
      <c r="L21" s="187"/>
      <c r="M21" s="319"/>
      <c r="N21" s="205"/>
      <c r="O21" s="206"/>
      <c r="P21" s="1"/>
      <c r="Q21" s="1"/>
      <c r="R21" s="1"/>
      <c r="S21" s="1"/>
    </row>
    <row r="22" spans="1:19" ht="12.75">
      <c r="A22" s="207"/>
      <c r="B22" s="173" t="s">
        <v>134</v>
      </c>
      <c r="C22" s="174"/>
      <c r="D22" s="208"/>
      <c r="E22" s="209"/>
      <c r="F22" s="179"/>
      <c r="G22" s="176"/>
      <c r="H22" s="173"/>
      <c r="I22" s="179"/>
      <c r="J22" s="179"/>
      <c r="K22" s="179"/>
      <c r="L22" s="179"/>
      <c r="M22" s="208"/>
      <c r="N22" s="173"/>
      <c r="O22" s="175"/>
      <c r="Q22" s="1"/>
      <c r="R22" s="1"/>
      <c r="S22" s="1"/>
    </row>
    <row r="23" spans="1:19" ht="15" customHeight="1" thickBot="1">
      <c r="A23" s="210" t="s">
        <v>1</v>
      </c>
      <c r="B23" s="180" t="s">
        <v>127</v>
      </c>
      <c r="C23" s="181"/>
      <c r="D23" s="211"/>
      <c r="E23" s="212">
        <f aca="true" t="shared" si="0" ref="E23:N23">SUM(E19:E20)</f>
        <v>182755.3460000001</v>
      </c>
      <c r="F23" s="185">
        <f t="shared" si="0"/>
        <v>152715</v>
      </c>
      <c r="G23" s="183">
        <f t="shared" si="0"/>
        <v>335470.34600000014</v>
      </c>
      <c r="H23" s="180">
        <f t="shared" si="0"/>
        <v>-11746</v>
      </c>
      <c r="I23" s="185">
        <f t="shared" si="0"/>
        <v>-29786</v>
      </c>
      <c r="J23" s="185">
        <f t="shared" si="0"/>
        <v>-67912</v>
      </c>
      <c r="K23" s="185">
        <f t="shared" si="0"/>
        <v>-18906</v>
      </c>
      <c r="L23" s="185">
        <f t="shared" si="0"/>
        <v>-100000</v>
      </c>
      <c r="M23" s="182">
        <f t="shared" si="0"/>
        <v>-11563</v>
      </c>
      <c r="N23" s="180">
        <f t="shared" si="0"/>
        <v>-239913</v>
      </c>
      <c r="O23" s="182">
        <f>SUM(O19:O20)</f>
        <v>95557.3460000001</v>
      </c>
      <c r="Q23" s="1"/>
      <c r="R23" s="63"/>
      <c r="S23" s="51"/>
    </row>
    <row r="24" spans="1:15" ht="19.5" customHeight="1">
      <c r="A24" s="80"/>
      <c r="B24" s="80"/>
      <c r="C24" s="80"/>
      <c r="D24" s="80"/>
      <c r="E24" s="81"/>
      <c r="F24" s="81"/>
      <c r="G24" s="81"/>
      <c r="H24" s="81"/>
      <c r="I24" s="81"/>
      <c r="J24" s="81"/>
      <c r="K24" s="81"/>
      <c r="L24" s="81"/>
      <c r="M24" s="96"/>
      <c r="N24" s="80"/>
      <c r="O24" s="80"/>
    </row>
    <row r="25" spans="1:18" ht="12.75">
      <c r="A25" s="80"/>
      <c r="B25" s="80"/>
      <c r="C25" s="80"/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R25" s="1"/>
    </row>
    <row r="26" spans="1:18" ht="12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80"/>
      <c r="R26" s="1"/>
    </row>
    <row r="27" spans="1:18" ht="21" customHeight="1">
      <c r="A27" s="80"/>
      <c r="B27" s="80"/>
      <c r="C27" s="80"/>
      <c r="D27" s="8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1"/>
      <c r="Q27" s="1"/>
      <c r="R27" s="1"/>
    </row>
    <row r="28" spans="9:11" ht="12.75">
      <c r="I28" s="1"/>
      <c r="J28" s="1"/>
      <c r="K28" s="1"/>
    </row>
    <row r="29" spans="9:15" ht="12.75">
      <c r="I29" s="1"/>
      <c r="J29" s="1"/>
      <c r="K29" s="1"/>
      <c r="M29" s="1"/>
      <c r="N29" s="1"/>
      <c r="O29" s="1"/>
    </row>
    <row r="30" spans="9:13" ht="12.75">
      <c r="I30" s="1"/>
      <c r="J30" s="1"/>
      <c r="M30" s="1"/>
    </row>
    <row r="31" spans="9:13" ht="12.75">
      <c r="I31" s="1"/>
      <c r="J31" s="1"/>
      <c r="M31" s="1"/>
    </row>
    <row r="32" spans="7:12" ht="12.75">
      <c r="G32" s="1"/>
      <c r="H32" s="1"/>
      <c r="I32" s="1"/>
      <c r="J32" s="1"/>
      <c r="K32" s="1"/>
      <c r="L32" s="1"/>
    </row>
    <row r="34" ht="12.75">
      <c r="G34" s="1"/>
    </row>
  </sheetData>
  <sheetProtection/>
  <mergeCells count="4">
    <mergeCell ref="A4:O4"/>
    <mergeCell ref="A5:O5"/>
    <mergeCell ref="B11:D15"/>
    <mergeCell ref="H11: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C1">
      <selection activeCell="G46" sqref="G46"/>
    </sheetView>
  </sheetViews>
  <sheetFormatPr defaultColWidth="9.00390625" defaultRowHeight="12.75"/>
  <cols>
    <col min="1" max="1" width="4.125" style="0" customWidth="1"/>
    <col min="4" max="4" width="21.875" style="0" customWidth="1"/>
    <col min="5" max="5" width="11.00390625" style="0" customWidth="1"/>
    <col min="6" max="9" width="11.125" style="0" customWidth="1"/>
    <col min="10" max="15" width="10.75390625" style="0" customWidth="1"/>
    <col min="16" max="16" width="11.875" style="0" customWidth="1"/>
  </cols>
  <sheetData>
    <row r="1" spans="1:16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0"/>
    </row>
    <row r="2" spans="1:16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0"/>
      <c r="O2" s="80"/>
      <c r="P2" s="81" t="s">
        <v>40</v>
      </c>
    </row>
    <row r="3" spans="1:16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0"/>
    </row>
    <row r="4" spans="1:16" ht="12.75">
      <c r="A4" s="81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80"/>
    </row>
    <row r="5" spans="1:16" ht="12.75">
      <c r="A5" s="378" t="s">
        <v>156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80"/>
    </row>
    <row r="6" spans="1:16" ht="12.75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80"/>
    </row>
    <row r="7" spans="1:16" ht="12.75">
      <c r="A7" s="333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80"/>
    </row>
    <row r="8" spans="1:16" ht="12.75">
      <c r="A8" s="8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80"/>
    </row>
    <row r="9" spans="1:16" ht="12.75">
      <c r="A9" s="81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80"/>
    </row>
    <row r="10" spans="1:16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350"/>
      <c r="O10" s="350"/>
      <c r="P10" s="117" t="s">
        <v>30</v>
      </c>
    </row>
    <row r="11" spans="1:16" ht="13.5" thickBo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0"/>
    </row>
    <row r="12" spans="1:16" ht="15" customHeight="1" thickBot="1">
      <c r="A12" s="118"/>
      <c r="B12" s="119"/>
      <c r="C12" s="120"/>
      <c r="D12" s="120"/>
      <c r="E12" s="370" t="s">
        <v>51</v>
      </c>
      <c r="F12" s="371"/>
      <c r="G12" s="371"/>
      <c r="H12" s="371"/>
      <c r="I12" s="123"/>
      <c r="J12" s="371" t="s">
        <v>44</v>
      </c>
      <c r="K12" s="371"/>
      <c r="L12" s="371"/>
      <c r="M12" s="371"/>
      <c r="N12" s="371"/>
      <c r="O12" s="371"/>
      <c r="P12" s="124"/>
    </row>
    <row r="13" spans="1:16" ht="15" customHeight="1">
      <c r="A13" s="125" t="s">
        <v>12</v>
      </c>
      <c r="B13" s="367" t="s">
        <v>3</v>
      </c>
      <c r="C13" s="368"/>
      <c r="D13" s="368"/>
      <c r="E13" s="101"/>
      <c r="F13" s="128"/>
      <c r="G13" s="127"/>
      <c r="H13" s="129"/>
      <c r="I13" s="92" t="s">
        <v>51</v>
      </c>
      <c r="J13" s="130" t="s">
        <v>23</v>
      </c>
      <c r="K13" s="129" t="s">
        <v>85</v>
      </c>
      <c r="L13" s="129" t="s">
        <v>53</v>
      </c>
      <c r="M13" s="129" t="s">
        <v>148</v>
      </c>
      <c r="N13" s="326"/>
      <c r="O13" s="322"/>
      <c r="P13" s="92" t="s">
        <v>44</v>
      </c>
    </row>
    <row r="14" spans="1:16" ht="15" customHeight="1">
      <c r="A14" s="103" t="s">
        <v>0</v>
      </c>
      <c r="B14" s="367"/>
      <c r="C14" s="368"/>
      <c r="D14" s="368"/>
      <c r="E14" s="101" t="s">
        <v>113</v>
      </c>
      <c r="F14" s="128" t="s">
        <v>8</v>
      </c>
      <c r="G14" s="101" t="s">
        <v>96</v>
      </c>
      <c r="H14" s="131" t="s">
        <v>8</v>
      </c>
      <c r="I14" s="92" t="s">
        <v>11</v>
      </c>
      <c r="J14" s="132" t="s">
        <v>24</v>
      </c>
      <c r="K14" s="131" t="s">
        <v>83</v>
      </c>
      <c r="L14" s="131" t="s">
        <v>54</v>
      </c>
      <c r="M14" s="131" t="s">
        <v>14</v>
      </c>
      <c r="N14" s="134" t="s">
        <v>80</v>
      </c>
      <c r="O14" s="128" t="s">
        <v>25</v>
      </c>
      <c r="P14" s="92" t="s">
        <v>11</v>
      </c>
    </row>
    <row r="15" spans="1:16" ht="15" customHeight="1">
      <c r="A15" s="103"/>
      <c r="B15" s="367"/>
      <c r="C15" s="368"/>
      <c r="D15" s="368"/>
      <c r="E15" s="101" t="s">
        <v>114</v>
      </c>
      <c r="F15" s="128" t="s">
        <v>45</v>
      </c>
      <c r="G15" s="127" t="s">
        <v>119</v>
      </c>
      <c r="H15" s="131" t="s">
        <v>119</v>
      </c>
      <c r="I15" s="125"/>
      <c r="J15" s="132"/>
      <c r="K15" s="131" t="s">
        <v>88</v>
      </c>
      <c r="L15" s="131"/>
      <c r="M15" s="131" t="s">
        <v>97</v>
      </c>
      <c r="N15" s="134"/>
      <c r="O15" s="128"/>
      <c r="P15" s="133"/>
    </row>
    <row r="16" spans="1:16" ht="15" customHeight="1">
      <c r="A16" s="103"/>
      <c r="B16" s="126"/>
      <c r="C16" s="127"/>
      <c r="D16" s="127"/>
      <c r="E16" s="126" t="s">
        <v>10</v>
      </c>
      <c r="F16" s="128" t="s">
        <v>10</v>
      </c>
      <c r="G16" s="127" t="s">
        <v>120</v>
      </c>
      <c r="H16" s="131" t="s">
        <v>121</v>
      </c>
      <c r="I16" s="125"/>
      <c r="J16" s="132"/>
      <c r="K16" s="131" t="s">
        <v>84</v>
      </c>
      <c r="L16" s="131"/>
      <c r="M16" s="131" t="s">
        <v>54</v>
      </c>
      <c r="N16" s="134"/>
      <c r="O16" s="128"/>
      <c r="P16" s="133"/>
    </row>
    <row r="17" spans="1:16" ht="15" customHeight="1">
      <c r="A17" s="103"/>
      <c r="B17" s="126"/>
      <c r="C17" s="127"/>
      <c r="D17" s="127"/>
      <c r="E17" s="126" t="s">
        <v>115</v>
      </c>
      <c r="F17" s="128" t="s">
        <v>115</v>
      </c>
      <c r="G17" s="127" t="s">
        <v>20</v>
      </c>
      <c r="H17" s="131" t="s">
        <v>20</v>
      </c>
      <c r="I17" s="125"/>
      <c r="J17" s="132"/>
      <c r="K17" s="131" t="s">
        <v>86</v>
      </c>
      <c r="L17" s="131"/>
      <c r="M17" s="131"/>
      <c r="N17" s="134"/>
      <c r="O17" s="128"/>
      <c r="P17" s="133"/>
    </row>
    <row r="18" spans="1:16" ht="15" customHeight="1" thickBot="1">
      <c r="A18" s="103"/>
      <c r="B18" s="126"/>
      <c r="C18" s="127"/>
      <c r="D18" s="127"/>
      <c r="E18" s="126"/>
      <c r="F18" s="128"/>
      <c r="G18" s="127"/>
      <c r="H18" s="131"/>
      <c r="I18" s="125" t="s">
        <v>169</v>
      </c>
      <c r="J18" s="132"/>
      <c r="K18" s="131" t="s">
        <v>87</v>
      </c>
      <c r="L18" s="131"/>
      <c r="M18" s="131"/>
      <c r="N18" s="134"/>
      <c r="O18" s="128"/>
      <c r="P18" s="102" t="s">
        <v>170</v>
      </c>
    </row>
    <row r="19" spans="1:16" ht="19.5" customHeight="1" thickBot="1">
      <c r="A19" s="82">
        <v>1</v>
      </c>
      <c r="B19" s="121"/>
      <c r="C19" s="122">
        <v>2</v>
      </c>
      <c r="D19" s="122"/>
      <c r="E19" s="121">
        <v>3</v>
      </c>
      <c r="F19" s="163">
        <v>4</v>
      </c>
      <c r="G19" s="122">
        <v>5</v>
      </c>
      <c r="H19" s="164">
        <v>6</v>
      </c>
      <c r="I19" s="82">
        <v>7</v>
      </c>
      <c r="J19" s="122">
        <v>8</v>
      </c>
      <c r="K19" s="164">
        <v>9</v>
      </c>
      <c r="L19" s="164">
        <v>10</v>
      </c>
      <c r="M19" s="164">
        <v>11</v>
      </c>
      <c r="N19" s="165">
        <v>12</v>
      </c>
      <c r="O19" s="163">
        <v>13</v>
      </c>
      <c r="P19" s="166">
        <v>14</v>
      </c>
    </row>
    <row r="20" spans="1:18" ht="21.75" customHeight="1" hidden="1">
      <c r="A20" s="135">
        <v>1</v>
      </c>
      <c r="B20" s="110" t="s">
        <v>81</v>
      </c>
      <c r="C20" s="136"/>
      <c r="D20" s="136"/>
      <c r="E20" s="110"/>
      <c r="F20" s="167"/>
      <c r="G20" s="136"/>
      <c r="H20" s="141"/>
      <c r="I20" s="109"/>
      <c r="J20" s="139"/>
      <c r="K20" s="140"/>
      <c r="L20" s="141"/>
      <c r="M20" s="141"/>
      <c r="N20" s="142"/>
      <c r="O20" s="167"/>
      <c r="P20" s="103"/>
      <c r="Q20" s="1"/>
      <c r="R20" s="1"/>
    </row>
    <row r="21" spans="1:18" ht="21.75" customHeight="1" hidden="1">
      <c r="A21" s="143">
        <v>1</v>
      </c>
      <c r="B21" s="106" t="s">
        <v>34</v>
      </c>
      <c r="C21" s="104"/>
      <c r="D21" s="104"/>
      <c r="E21" s="110">
        <f>SUM(J21:L21)</f>
        <v>631</v>
      </c>
      <c r="F21" s="168"/>
      <c r="G21" s="104"/>
      <c r="H21" s="105"/>
      <c r="I21" s="103"/>
      <c r="J21" s="146">
        <v>421</v>
      </c>
      <c r="K21" s="104">
        <v>81</v>
      </c>
      <c r="L21" s="105">
        <v>129</v>
      </c>
      <c r="M21" s="105"/>
      <c r="N21" s="147"/>
      <c r="O21" s="323"/>
      <c r="P21" s="103"/>
      <c r="Q21" s="1"/>
      <c r="R21" s="1"/>
    </row>
    <row r="22" spans="1:18" ht="21.75" customHeight="1" hidden="1">
      <c r="A22" s="125">
        <v>2</v>
      </c>
      <c r="B22" s="114" t="s">
        <v>35</v>
      </c>
      <c r="C22" s="112"/>
      <c r="D22" s="112"/>
      <c r="E22" s="110">
        <v>702</v>
      </c>
      <c r="F22" s="168"/>
      <c r="G22" s="112"/>
      <c r="H22" s="113"/>
      <c r="I22" s="111"/>
      <c r="J22" s="150">
        <f>111+295</f>
        <v>406</v>
      </c>
      <c r="K22" s="151">
        <v>80</v>
      </c>
      <c r="L22" s="113">
        <v>216</v>
      </c>
      <c r="M22" s="113"/>
      <c r="N22" s="151"/>
      <c r="O22" s="168"/>
      <c r="P22" s="103"/>
      <c r="Q22" s="1"/>
      <c r="R22" s="1"/>
    </row>
    <row r="23" spans="1:18" ht="21.75" customHeight="1" hidden="1">
      <c r="A23" s="143">
        <v>3</v>
      </c>
      <c r="B23" s="114" t="s">
        <v>36</v>
      </c>
      <c r="C23" s="112"/>
      <c r="D23" s="112"/>
      <c r="E23" s="110">
        <v>188</v>
      </c>
      <c r="F23" s="168"/>
      <c r="G23" s="104"/>
      <c r="H23" s="105"/>
      <c r="I23" s="103"/>
      <c r="J23" s="146">
        <v>188</v>
      </c>
      <c r="K23" s="112"/>
      <c r="L23" s="113"/>
      <c r="M23" s="113"/>
      <c r="N23" s="151"/>
      <c r="O23" s="168"/>
      <c r="P23" s="103"/>
      <c r="Q23" s="1"/>
      <c r="R23" s="1"/>
    </row>
    <row r="24" spans="1:18" ht="21.75" customHeight="1">
      <c r="A24" s="143">
        <v>1</v>
      </c>
      <c r="B24" s="106" t="s">
        <v>116</v>
      </c>
      <c r="C24" s="104"/>
      <c r="D24" s="104"/>
      <c r="E24" s="110">
        <v>39015</v>
      </c>
      <c r="F24" s="167">
        <v>8479</v>
      </c>
      <c r="G24" s="136">
        <v>12802</v>
      </c>
      <c r="H24" s="141"/>
      <c r="I24" s="109">
        <f>E24+F24+G24+H24</f>
        <v>60296</v>
      </c>
      <c r="J24" s="150">
        <v>19484</v>
      </c>
      <c r="K24" s="150">
        <v>3872</v>
      </c>
      <c r="L24" s="113">
        <v>11268</v>
      </c>
      <c r="M24" s="113">
        <v>17193</v>
      </c>
      <c r="N24" s="154">
        <v>8479</v>
      </c>
      <c r="O24" s="324"/>
      <c r="P24" s="111">
        <f>SUM(J24:O24)</f>
        <v>60296</v>
      </c>
      <c r="Q24" s="321"/>
      <c r="R24" s="1"/>
    </row>
    <row r="25" spans="1:18" ht="21.75" customHeight="1" hidden="1">
      <c r="A25" s="135"/>
      <c r="B25" s="110" t="s">
        <v>95</v>
      </c>
      <c r="C25" s="136"/>
      <c r="D25" s="136"/>
      <c r="E25" s="169"/>
      <c r="F25" s="170"/>
      <c r="G25" s="156"/>
      <c r="H25" s="171"/>
      <c r="I25" s="172"/>
      <c r="J25" s="155"/>
      <c r="K25" s="156"/>
      <c r="L25" s="157"/>
      <c r="M25" s="157"/>
      <c r="N25" s="158"/>
      <c r="O25" s="170"/>
      <c r="P25" s="109">
        <f>SUM(J25:O25)</f>
        <v>0</v>
      </c>
      <c r="Q25" s="1"/>
      <c r="R25" s="1"/>
    </row>
    <row r="26" spans="1:18" ht="21.75" customHeight="1" thickBot="1">
      <c r="A26" s="125">
        <v>2</v>
      </c>
      <c r="B26" s="159" t="s">
        <v>2</v>
      </c>
      <c r="C26" s="160"/>
      <c r="D26" s="160"/>
      <c r="E26" s="161">
        <v>23513</v>
      </c>
      <c r="F26" s="162">
        <v>11748</v>
      </c>
      <c r="G26" s="160"/>
      <c r="H26" s="153"/>
      <c r="I26" s="103">
        <f>E26+F26+G26+H26</f>
        <v>35261</v>
      </c>
      <c r="J26" s="160"/>
      <c r="K26" s="186"/>
      <c r="L26" s="153">
        <v>23513</v>
      </c>
      <c r="M26" s="105"/>
      <c r="N26" s="153">
        <v>11748</v>
      </c>
      <c r="O26" s="325"/>
      <c r="P26" s="108">
        <f>SUM(J26:O26)</f>
        <v>35261</v>
      </c>
      <c r="Q26" s="1"/>
      <c r="R26" s="1"/>
    </row>
    <row r="27" spans="1:17" ht="12.75">
      <c r="A27" s="363" t="s">
        <v>1</v>
      </c>
      <c r="B27" s="173" t="s">
        <v>134</v>
      </c>
      <c r="C27" s="174"/>
      <c r="D27" s="174"/>
      <c r="E27" s="173"/>
      <c r="F27" s="175"/>
      <c r="G27" s="174"/>
      <c r="H27" s="176"/>
      <c r="I27" s="177"/>
      <c r="J27" s="178"/>
      <c r="K27" s="174"/>
      <c r="L27" s="176"/>
      <c r="M27" s="176"/>
      <c r="N27" s="179"/>
      <c r="O27" s="175"/>
      <c r="P27" s="118"/>
      <c r="Q27" s="1"/>
    </row>
    <row r="28" spans="1:17" ht="13.5" thickBot="1">
      <c r="A28" s="364"/>
      <c r="B28" s="180" t="s">
        <v>126</v>
      </c>
      <c r="C28" s="181"/>
      <c r="D28" s="181"/>
      <c r="E28" s="180">
        <f aca="true" t="shared" si="0" ref="E28:P28">E24+E26</f>
        <v>62528</v>
      </c>
      <c r="F28" s="182">
        <f t="shared" si="0"/>
        <v>20227</v>
      </c>
      <c r="G28" s="180">
        <f t="shared" si="0"/>
        <v>12802</v>
      </c>
      <c r="H28" s="183">
        <f t="shared" si="0"/>
        <v>0</v>
      </c>
      <c r="I28" s="184">
        <f t="shared" si="0"/>
        <v>95557</v>
      </c>
      <c r="J28" s="181">
        <f t="shared" si="0"/>
        <v>19484</v>
      </c>
      <c r="K28" s="183">
        <f t="shared" si="0"/>
        <v>3872</v>
      </c>
      <c r="L28" s="183">
        <f t="shared" si="0"/>
        <v>34781</v>
      </c>
      <c r="M28" s="183">
        <f t="shared" si="0"/>
        <v>17193</v>
      </c>
      <c r="N28" s="185">
        <f t="shared" si="0"/>
        <v>20227</v>
      </c>
      <c r="O28" s="182">
        <f t="shared" si="0"/>
        <v>0</v>
      </c>
      <c r="P28" s="184">
        <f t="shared" si="0"/>
        <v>95557</v>
      </c>
      <c r="Q28" s="1"/>
    </row>
    <row r="29" spans="1:16" ht="19.5" customHeight="1">
      <c r="A29" s="80"/>
      <c r="B29" s="80"/>
      <c r="C29" s="80"/>
      <c r="D29" s="80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0"/>
    </row>
    <row r="30" spans="1:16" ht="12" customHeight="1" hidden="1">
      <c r="A30" s="80" t="s">
        <v>124</v>
      </c>
      <c r="B30" s="80"/>
      <c r="C30" s="80"/>
      <c r="D30" s="80"/>
      <c r="E30" s="80"/>
      <c r="F30" s="81"/>
      <c r="G30" s="81"/>
      <c r="H30" s="80"/>
      <c r="I30" s="80"/>
      <c r="J30" s="80"/>
      <c r="K30" s="80"/>
      <c r="L30" s="80"/>
      <c r="M30" s="80"/>
      <c r="N30" s="80"/>
      <c r="O30" s="80"/>
      <c r="P30" s="80"/>
    </row>
    <row r="31" spans="1:16" ht="8.25" customHeight="1" hidden="1" thickBot="1">
      <c r="A31" s="80"/>
      <c r="B31" s="80"/>
      <c r="C31" s="80"/>
      <c r="D31" s="80"/>
      <c r="E31" s="80"/>
      <c r="F31" s="81"/>
      <c r="G31" s="81"/>
      <c r="H31" s="80"/>
      <c r="I31" s="80"/>
      <c r="J31" s="80"/>
      <c r="K31" s="80"/>
      <c r="L31" s="80"/>
      <c r="M31" s="80"/>
      <c r="N31" s="80"/>
      <c r="O31" s="80"/>
      <c r="P31" s="80"/>
    </row>
    <row r="32" spans="1:16" ht="24.75" customHeight="1" hidden="1" thickBot="1">
      <c r="A32" s="82">
        <v>1</v>
      </c>
      <c r="B32" s="83" t="s">
        <v>117</v>
      </c>
      <c r="C32" s="84"/>
      <c r="D32" s="85"/>
      <c r="E32" s="84">
        <v>0</v>
      </c>
      <c r="F32" s="86">
        <v>0</v>
      </c>
      <c r="G32" s="86">
        <v>0</v>
      </c>
      <c r="H32" s="87">
        <v>0</v>
      </c>
      <c r="I32" s="303">
        <v>0</v>
      </c>
      <c r="J32" s="91">
        <v>0</v>
      </c>
      <c r="K32" s="88">
        <v>0</v>
      </c>
      <c r="L32" s="84">
        <v>0</v>
      </c>
      <c r="M32" s="84">
        <v>0</v>
      </c>
      <c r="N32" s="89">
        <v>0</v>
      </c>
      <c r="O32" s="90">
        <v>0</v>
      </c>
      <c r="P32" s="304">
        <f>SUM(J32:O32)</f>
        <v>0</v>
      </c>
    </row>
    <row r="33" spans="1:17" ht="12.75" hidden="1">
      <c r="A33" s="80"/>
      <c r="B33" s="80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1"/>
    </row>
    <row r="34" spans="1:16" ht="12.75">
      <c r="A34" s="80"/>
      <c r="B34" s="80"/>
      <c r="C34" s="80"/>
      <c r="D34" s="80"/>
      <c r="E34" s="104"/>
      <c r="F34" s="81"/>
      <c r="G34" s="81"/>
      <c r="H34" s="81"/>
      <c r="I34" s="81"/>
      <c r="J34" s="81"/>
      <c r="K34" s="81"/>
      <c r="L34" s="80"/>
      <c r="M34" s="80"/>
      <c r="N34" s="104"/>
      <c r="O34" s="104"/>
      <c r="P34" s="80"/>
    </row>
    <row r="35" spans="1:16" ht="12.75">
      <c r="A35" s="80"/>
      <c r="B35" s="80"/>
      <c r="C35" s="80"/>
      <c r="D35" s="81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2.75">
      <c r="A36" s="80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0"/>
      <c r="O36" s="80"/>
      <c r="P36" s="80"/>
    </row>
    <row r="37" spans="4:16" ht="12.75">
      <c r="D37" s="1"/>
      <c r="E37" s="59"/>
      <c r="F37" s="1"/>
      <c r="G37" s="1"/>
      <c r="H37" s="1"/>
      <c r="I37" s="1"/>
      <c r="J37" s="1"/>
      <c r="K37" s="1"/>
      <c r="L37" s="1"/>
      <c r="M37" s="1"/>
      <c r="P37" s="1"/>
    </row>
    <row r="38" spans="4:14" ht="12.75">
      <c r="D38" s="1"/>
      <c r="E38" s="59"/>
      <c r="F38" s="1"/>
      <c r="G38" s="1"/>
      <c r="H38" s="1"/>
      <c r="I38" s="1"/>
      <c r="J38" s="1"/>
      <c r="K38" s="1"/>
      <c r="L38" s="1"/>
      <c r="M38" s="1"/>
      <c r="N38" s="1"/>
    </row>
    <row r="39" spans="5:13" ht="12.75">
      <c r="E39" s="64"/>
      <c r="F39" s="1"/>
      <c r="G39" s="1"/>
      <c r="H39" s="1"/>
      <c r="I39" s="1"/>
      <c r="K39" s="1"/>
      <c r="L39" s="1"/>
      <c r="M39" s="1"/>
    </row>
    <row r="40" spans="5:14" ht="12.75">
      <c r="E40" s="65"/>
      <c r="F40" s="1"/>
      <c r="G40" s="1"/>
      <c r="H40" s="1"/>
      <c r="I40" s="1"/>
      <c r="K40" s="1"/>
      <c r="N40" s="1"/>
    </row>
    <row r="41" spans="5:13" ht="12.75">
      <c r="E41" s="1"/>
      <c r="F41" s="1"/>
      <c r="J41" s="1"/>
      <c r="K41" s="1"/>
      <c r="L41" s="1"/>
      <c r="M41" s="1"/>
    </row>
    <row r="42" spans="6:14" ht="12.75">
      <c r="F42" s="1"/>
      <c r="J42" s="1"/>
      <c r="K42" s="1"/>
      <c r="L42" s="1"/>
      <c r="M42" s="1"/>
      <c r="N42" s="1"/>
    </row>
    <row r="43" spans="6:13" ht="12.75">
      <c r="F43" s="1"/>
      <c r="J43" s="1"/>
      <c r="K43" s="1"/>
      <c r="L43" s="1"/>
      <c r="M43" s="1"/>
    </row>
    <row r="44" spans="6:13" ht="12.75">
      <c r="F44" s="1"/>
      <c r="J44" s="1"/>
      <c r="K44" s="1"/>
      <c r="L44" s="1"/>
      <c r="M44" s="1"/>
    </row>
    <row r="45" spans="10:13" ht="12.75">
      <c r="J45" s="1"/>
      <c r="K45" s="1"/>
      <c r="L45" s="1"/>
      <c r="M45" s="1"/>
    </row>
    <row r="46" spans="10:13" ht="12.75">
      <c r="J46" s="1"/>
      <c r="K46" s="1"/>
      <c r="L46" s="1"/>
      <c r="M46" s="1"/>
    </row>
    <row r="47" spans="10:13" ht="12.75">
      <c r="J47" s="1"/>
      <c r="K47" s="1"/>
      <c r="L47" s="1"/>
      <c r="M47" s="1"/>
    </row>
    <row r="48" spans="5:13" ht="12.75">
      <c r="E48" s="1"/>
      <c r="F48" s="1"/>
      <c r="G48" s="1"/>
      <c r="H48" s="1"/>
      <c r="I48" s="1"/>
      <c r="J48" s="1"/>
      <c r="K48" s="1"/>
      <c r="L48" s="1"/>
      <c r="M48" s="1"/>
    </row>
    <row r="49" spans="10:13" ht="12.75">
      <c r="J49" s="1"/>
      <c r="K49" s="1"/>
      <c r="L49" s="1"/>
      <c r="M49" s="1"/>
    </row>
    <row r="50" spans="10:13" ht="12.75">
      <c r="J50" s="1"/>
      <c r="K50" s="1"/>
      <c r="L50" s="1"/>
      <c r="M50" s="1"/>
    </row>
    <row r="51" spans="5:15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51"/>
    </row>
  </sheetData>
  <sheetProtection/>
  <mergeCells count="7">
    <mergeCell ref="A5:O5"/>
    <mergeCell ref="A6:O6"/>
    <mergeCell ref="A27:A28"/>
    <mergeCell ref="J12:O12"/>
    <mergeCell ref="N10:O10"/>
    <mergeCell ref="B13:D15"/>
    <mergeCell ref="E12:H1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tabSelected="1" zoomScale="110" zoomScaleNormal="110" zoomScalePageLayoutView="0" workbookViewId="0" topLeftCell="A1">
      <pane xSplit="3" ySplit="14" topLeftCell="E15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B7" sqref="B7"/>
    </sheetView>
  </sheetViews>
  <sheetFormatPr defaultColWidth="9.00390625" defaultRowHeight="12.75"/>
  <cols>
    <col min="1" max="1" width="4.125" style="0" customWidth="1"/>
    <col min="2" max="2" width="37.00390625" style="0" customWidth="1"/>
    <col min="3" max="14" width="11.75390625" style="0" customWidth="1"/>
    <col min="15" max="15" width="6.75390625" style="0" hidden="1" customWidth="1"/>
    <col min="16" max="16" width="7.25390625" style="0" hidden="1" customWidth="1"/>
    <col min="18" max="18" width="10.25390625" style="0" bestFit="1" customWidth="1"/>
  </cols>
  <sheetData>
    <row r="1" spans="1:17" ht="12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 t="s">
        <v>82</v>
      </c>
      <c r="P1" s="93"/>
      <c r="Q1" s="93"/>
    </row>
    <row r="2" spans="1:17" ht="12.75">
      <c r="A2" s="93"/>
      <c r="B2" s="94"/>
      <c r="C2" s="93"/>
      <c r="D2" s="93"/>
      <c r="E2" s="93"/>
      <c r="F2" s="93"/>
      <c r="G2" s="94"/>
      <c r="H2" s="94"/>
      <c r="I2" s="94"/>
      <c r="J2" s="94"/>
      <c r="K2" s="94"/>
      <c r="L2" s="93"/>
      <c r="M2" s="380" t="s">
        <v>123</v>
      </c>
      <c r="N2" s="380"/>
      <c r="O2" s="93"/>
      <c r="P2" s="93"/>
      <c r="Q2" s="93"/>
    </row>
    <row r="3" spans="1:17" ht="12.75">
      <c r="A3" s="94"/>
      <c r="B3" s="216"/>
      <c r="C3" s="93"/>
      <c r="D3" s="216"/>
      <c r="E3" s="216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12.75">
      <c r="A4" s="93"/>
      <c r="B4" s="381" t="s">
        <v>122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</row>
    <row r="5" spans="1:17" ht="12.75">
      <c r="A5" s="93"/>
      <c r="B5" s="382" t="s">
        <v>155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37" t="s">
        <v>30</v>
      </c>
      <c r="O5" s="216"/>
      <c r="P5" s="216"/>
      <c r="Q5" s="216"/>
    </row>
    <row r="6" spans="1:17" ht="13.5" thickBo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217"/>
      <c r="P6" s="218"/>
      <c r="Q6" s="93"/>
    </row>
    <row r="7" spans="1:17" ht="13.5" thickBot="1">
      <c r="A7" s="219"/>
      <c r="B7" s="220"/>
      <c r="C7" s="221"/>
      <c r="D7" s="383" t="s">
        <v>52</v>
      </c>
      <c r="E7" s="383"/>
      <c r="F7" s="383"/>
      <c r="G7" s="383"/>
      <c r="H7" s="384" t="s">
        <v>79</v>
      </c>
      <c r="I7" s="383"/>
      <c r="J7" s="222"/>
      <c r="K7" s="223"/>
      <c r="L7" s="223" t="s">
        <v>51</v>
      </c>
      <c r="M7" s="224"/>
      <c r="N7" s="95"/>
      <c r="O7" s="385" t="s">
        <v>75</v>
      </c>
      <c r="P7" s="386"/>
      <c r="Q7" s="93"/>
    </row>
    <row r="8" spans="1:19" ht="12.75">
      <c r="A8" s="260"/>
      <c r="B8" s="225" t="s">
        <v>135</v>
      </c>
      <c r="C8" s="226"/>
      <c r="D8" s="225"/>
      <c r="E8" s="227" t="s">
        <v>85</v>
      </c>
      <c r="F8" s="228"/>
      <c r="G8" s="229"/>
      <c r="H8" s="230"/>
      <c r="I8" s="229"/>
      <c r="J8" s="231"/>
      <c r="K8" s="232"/>
      <c r="L8" s="231"/>
      <c r="M8" s="232"/>
      <c r="N8" s="291"/>
      <c r="O8" s="233" t="s">
        <v>76</v>
      </c>
      <c r="P8" s="233" t="s">
        <v>77</v>
      </c>
      <c r="Q8" s="234"/>
      <c r="S8" s="1"/>
    </row>
    <row r="9" spans="1:19" ht="12.75">
      <c r="A9" s="302"/>
      <c r="B9" s="225" t="s">
        <v>136</v>
      </c>
      <c r="C9" s="226" t="s">
        <v>44</v>
      </c>
      <c r="D9" s="225" t="s">
        <v>23</v>
      </c>
      <c r="E9" s="227" t="s">
        <v>83</v>
      </c>
      <c r="F9" s="227" t="s">
        <v>53</v>
      </c>
      <c r="G9" s="229" t="s">
        <v>146</v>
      </c>
      <c r="H9" s="227" t="s">
        <v>80</v>
      </c>
      <c r="I9" s="229" t="s">
        <v>25</v>
      </c>
      <c r="J9" s="236" t="s">
        <v>96</v>
      </c>
      <c r="K9" s="237" t="s">
        <v>8</v>
      </c>
      <c r="L9" s="238" t="s">
        <v>96</v>
      </c>
      <c r="M9" s="239" t="s">
        <v>8</v>
      </c>
      <c r="N9" s="240" t="s">
        <v>90</v>
      </c>
      <c r="O9" s="233"/>
      <c r="P9" s="233"/>
      <c r="Q9" s="234"/>
      <c r="S9" s="1"/>
    </row>
    <row r="10" spans="1:17" ht="12.75">
      <c r="A10" s="302" t="s">
        <v>55</v>
      </c>
      <c r="B10" s="225" t="s">
        <v>47</v>
      </c>
      <c r="C10" s="226" t="s">
        <v>11</v>
      </c>
      <c r="D10" s="225" t="s">
        <v>48</v>
      </c>
      <c r="E10" s="227" t="s">
        <v>88</v>
      </c>
      <c r="F10" s="227" t="s">
        <v>54</v>
      </c>
      <c r="G10" s="229" t="s">
        <v>147</v>
      </c>
      <c r="H10" s="229"/>
      <c r="I10" s="229"/>
      <c r="J10" s="236" t="s">
        <v>114</v>
      </c>
      <c r="K10" s="237" t="s">
        <v>45</v>
      </c>
      <c r="L10" s="238" t="s">
        <v>118</v>
      </c>
      <c r="M10" s="239" t="s">
        <v>118</v>
      </c>
      <c r="N10" s="240" t="s">
        <v>11</v>
      </c>
      <c r="O10" s="226" t="s">
        <v>46</v>
      </c>
      <c r="P10" s="226" t="s">
        <v>46</v>
      </c>
      <c r="Q10" s="234"/>
    </row>
    <row r="11" spans="1:17" ht="12.75">
      <c r="A11" s="302"/>
      <c r="B11" s="225"/>
      <c r="C11" s="226"/>
      <c r="D11" s="225" t="s">
        <v>49</v>
      </c>
      <c r="E11" s="227" t="s">
        <v>84</v>
      </c>
      <c r="F11" s="227"/>
      <c r="G11" s="229" t="s">
        <v>54</v>
      </c>
      <c r="H11" s="229"/>
      <c r="I11" s="229"/>
      <c r="J11" s="236" t="s">
        <v>10</v>
      </c>
      <c r="K11" s="237" t="s">
        <v>10</v>
      </c>
      <c r="L11" s="238" t="s">
        <v>20</v>
      </c>
      <c r="M11" s="239" t="s">
        <v>20</v>
      </c>
      <c r="N11" s="240"/>
      <c r="O11" s="226"/>
      <c r="P11" s="226"/>
      <c r="Q11" s="234"/>
    </row>
    <row r="12" spans="1:17" ht="12.75">
      <c r="A12" s="235"/>
      <c r="B12" s="241"/>
      <c r="C12" s="226"/>
      <c r="D12" s="225"/>
      <c r="E12" s="227" t="s">
        <v>86</v>
      </c>
      <c r="F12" s="227"/>
      <c r="G12" s="229"/>
      <c r="H12" s="229"/>
      <c r="I12" s="229"/>
      <c r="J12" s="236" t="s">
        <v>115</v>
      </c>
      <c r="K12" s="237" t="s">
        <v>115</v>
      </c>
      <c r="L12" s="238"/>
      <c r="M12" s="239"/>
      <c r="N12" s="240"/>
      <c r="O12" s="226"/>
      <c r="P12" s="226"/>
      <c r="Q12" s="234"/>
    </row>
    <row r="13" spans="1:17" ht="12.75">
      <c r="A13" s="242"/>
      <c r="B13" s="243"/>
      <c r="C13" s="244"/>
      <c r="D13" s="245"/>
      <c r="E13" s="246" t="s">
        <v>89</v>
      </c>
      <c r="F13" s="246"/>
      <c r="G13" s="247"/>
      <c r="H13" s="247"/>
      <c r="I13" s="247"/>
      <c r="J13" s="292"/>
      <c r="K13" s="293"/>
      <c r="L13" s="292"/>
      <c r="M13" s="293"/>
      <c r="N13" s="244"/>
      <c r="O13" s="244"/>
      <c r="P13" s="244"/>
      <c r="Q13" s="93"/>
    </row>
    <row r="14" spans="1:17" ht="12.75">
      <c r="A14" s="248">
        <v>1</v>
      </c>
      <c r="B14" s="249">
        <v>2</v>
      </c>
      <c r="C14" s="250">
        <v>3</v>
      </c>
      <c r="D14" s="251">
        <v>4</v>
      </c>
      <c r="E14" s="252">
        <v>5</v>
      </c>
      <c r="F14" s="252">
        <v>6</v>
      </c>
      <c r="G14" s="253">
        <v>7</v>
      </c>
      <c r="H14" s="253">
        <v>8</v>
      </c>
      <c r="I14" s="255">
        <v>9</v>
      </c>
      <c r="J14" s="254">
        <v>10</v>
      </c>
      <c r="K14" s="255">
        <v>11</v>
      </c>
      <c r="L14" s="254">
        <v>12</v>
      </c>
      <c r="M14" s="255">
        <v>13</v>
      </c>
      <c r="N14" s="250">
        <v>14</v>
      </c>
      <c r="O14" s="250">
        <v>15</v>
      </c>
      <c r="P14" s="250">
        <v>16</v>
      </c>
      <c r="Q14" s="93"/>
    </row>
    <row r="15" spans="1:17" ht="12.75">
      <c r="A15" s="260"/>
      <c r="B15" s="294"/>
      <c r="C15" s="295"/>
      <c r="D15" s="225"/>
      <c r="E15" s="225"/>
      <c r="F15" s="225"/>
      <c r="G15" s="309"/>
      <c r="H15" s="309"/>
      <c r="I15" s="309"/>
      <c r="J15" s="238"/>
      <c r="K15" s="296"/>
      <c r="L15" s="236"/>
      <c r="M15" s="296"/>
      <c r="N15" s="297"/>
      <c r="O15" s="259"/>
      <c r="P15" s="259"/>
      <c r="Q15" s="93"/>
    </row>
    <row r="16" spans="1:19" ht="12.75">
      <c r="A16" s="260" t="s">
        <v>56</v>
      </c>
      <c r="B16" s="98" t="s">
        <v>98</v>
      </c>
      <c r="C16" s="145">
        <f>SUM(D16:F16)+H16+I143+I16+G16</f>
        <v>6903</v>
      </c>
      <c r="D16" s="330">
        <v>1500</v>
      </c>
      <c r="E16" s="72">
        <v>293</v>
      </c>
      <c r="F16" s="72">
        <v>1403</v>
      </c>
      <c r="G16" s="72">
        <v>3707</v>
      </c>
      <c r="H16" s="72"/>
      <c r="I16" s="72"/>
      <c r="J16" s="262">
        <v>6903</v>
      </c>
      <c r="K16" s="258"/>
      <c r="L16" s="152"/>
      <c r="M16" s="258"/>
      <c r="N16" s="145">
        <f>L16+M16+J16+K16</f>
        <v>6903</v>
      </c>
      <c r="O16" s="259"/>
      <c r="P16" s="259"/>
      <c r="Q16" s="94"/>
      <c r="R16" s="1"/>
      <c r="S16" s="1"/>
    </row>
    <row r="17" spans="1:19" ht="12.75">
      <c r="A17" s="256"/>
      <c r="B17" s="298"/>
      <c r="C17" s="145"/>
      <c r="D17" s="144"/>
      <c r="E17" s="144"/>
      <c r="F17" s="144"/>
      <c r="G17" s="261"/>
      <c r="H17" s="261"/>
      <c r="I17" s="261"/>
      <c r="J17" s="262"/>
      <c r="K17" s="258"/>
      <c r="L17" s="152"/>
      <c r="M17" s="258"/>
      <c r="N17" s="145"/>
      <c r="O17" s="259"/>
      <c r="P17" s="259"/>
      <c r="Q17" s="93"/>
      <c r="R17" s="1"/>
      <c r="S17" s="1"/>
    </row>
    <row r="18" spans="1:19" ht="12.75">
      <c r="A18" s="265"/>
      <c r="B18" s="272" t="s">
        <v>137</v>
      </c>
      <c r="C18" s="267">
        <f aca="true" t="shared" si="0" ref="C18:P18">SUM(C16:C17)</f>
        <v>6903</v>
      </c>
      <c r="D18" s="268">
        <f t="shared" si="0"/>
        <v>1500</v>
      </c>
      <c r="E18" s="268">
        <f t="shared" si="0"/>
        <v>293</v>
      </c>
      <c r="F18" s="268">
        <f>SUM(F16:F17)</f>
        <v>1403</v>
      </c>
      <c r="G18" s="305">
        <f t="shared" si="0"/>
        <v>3707</v>
      </c>
      <c r="H18" s="305">
        <f t="shared" si="0"/>
        <v>0</v>
      </c>
      <c r="I18" s="305">
        <f t="shared" si="0"/>
        <v>0</v>
      </c>
      <c r="J18" s="310">
        <f t="shared" si="0"/>
        <v>6903</v>
      </c>
      <c r="K18" s="270">
        <f t="shared" si="0"/>
        <v>0</v>
      </c>
      <c r="L18" s="269">
        <f t="shared" si="0"/>
        <v>0</v>
      </c>
      <c r="M18" s="270">
        <f t="shared" si="0"/>
        <v>0</v>
      </c>
      <c r="N18" s="267">
        <f t="shared" si="0"/>
        <v>6903</v>
      </c>
      <c r="O18" s="271">
        <f t="shared" si="0"/>
        <v>0</v>
      </c>
      <c r="P18" s="271">
        <f t="shared" si="0"/>
        <v>0</v>
      </c>
      <c r="Q18" s="93"/>
      <c r="R18" s="1"/>
      <c r="S18" s="1"/>
    </row>
    <row r="19" spans="1:19" ht="12.75">
      <c r="A19" s="256"/>
      <c r="B19" s="299"/>
      <c r="C19" s="257"/>
      <c r="D19" s="144"/>
      <c r="E19" s="144"/>
      <c r="F19" s="144"/>
      <c r="G19" s="261"/>
      <c r="H19" s="261"/>
      <c r="I19" s="261"/>
      <c r="J19" s="262"/>
      <c r="K19" s="258"/>
      <c r="L19" s="152"/>
      <c r="M19" s="258"/>
      <c r="N19" s="145"/>
      <c r="O19" s="259"/>
      <c r="P19" s="259"/>
      <c r="Q19" s="93"/>
      <c r="R19" s="1"/>
      <c r="S19" s="1"/>
    </row>
    <row r="20" spans="1:19" ht="12.75">
      <c r="A20" s="260" t="s">
        <v>56</v>
      </c>
      <c r="B20" s="98" t="s">
        <v>99</v>
      </c>
      <c r="C20" s="145">
        <f>SUM(D20:I20)</f>
        <v>4432</v>
      </c>
      <c r="D20" s="330"/>
      <c r="E20" s="72"/>
      <c r="F20" s="330">
        <v>165</v>
      </c>
      <c r="G20" s="72">
        <v>4192</v>
      </c>
      <c r="H20" s="72">
        <v>75</v>
      </c>
      <c r="I20" s="72"/>
      <c r="J20" s="73">
        <f>4432-75</f>
        <v>4357</v>
      </c>
      <c r="K20" s="72">
        <v>75</v>
      </c>
      <c r="L20" s="152"/>
      <c r="M20" s="258"/>
      <c r="N20" s="145">
        <f>L20+M20+J20+K20</f>
        <v>4432</v>
      </c>
      <c r="O20" s="259"/>
      <c r="P20" s="259"/>
      <c r="Q20" s="94"/>
      <c r="R20" s="1"/>
      <c r="S20" s="1"/>
    </row>
    <row r="21" spans="1:19" ht="12.75">
      <c r="A21" s="260" t="s">
        <v>57</v>
      </c>
      <c r="B21" s="98" t="s">
        <v>100</v>
      </c>
      <c r="C21" s="145">
        <f aca="true" t="shared" si="1" ref="C21:C31">SUM(D21:I21)</f>
        <v>1235</v>
      </c>
      <c r="D21" s="72"/>
      <c r="E21" s="72"/>
      <c r="F21" s="72"/>
      <c r="G21" s="72">
        <v>1235</v>
      </c>
      <c r="H21" s="72"/>
      <c r="I21" s="72"/>
      <c r="J21" s="73">
        <v>1235</v>
      </c>
      <c r="K21" s="72"/>
      <c r="L21" s="152"/>
      <c r="M21" s="258"/>
      <c r="N21" s="145">
        <f aca="true" t="shared" si="2" ref="N21:N31">L21+M21+J21+K21</f>
        <v>1235</v>
      </c>
      <c r="O21" s="259"/>
      <c r="P21" s="259"/>
      <c r="Q21" s="94"/>
      <c r="R21" s="1"/>
      <c r="S21" s="1"/>
    </row>
    <row r="22" spans="1:20" ht="12.75">
      <c r="A22" s="260" t="s">
        <v>58</v>
      </c>
      <c r="B22" s="98" t="s">
        <v>101</v>
      </c>
      <c r="C22" s="145">
        <f t="shared" si="1"/>
        <v>1535</v>
      </c>
      <c r="D22" s="72"/>
      <c r="E22" s="72"/>
      <c r="F22" s="72"/>
      <c r="G22" s="72">
        <v>1535</v>
      </c>
      <c r="H22" s="72"/>
      <c r="I22" s="72"/>
      <c r="J22" s="329">
        <v>1535</v>
      </c>
      <c r="K22" s="78"/>
      <c r="L22" s="341"/>
      <c r="M22" s="258"/>
      <c r="N22" s="145">
        <f t="shared" si="2"/>
        <v>1535</v>
      </c>
      <c r="O22" s="259"/>
      <c r="P22" s="259"/>
      <c r="Q22" s="94"/>
      <c r="R22" s="1"/>
      <c r="S22" s="1"/>
      <c r="T22" s="1"/>
    </row>
    <row r="23" spans="1:19" ht="12.75">
      <c r="A23" s="260" t="s">
        <v>59</v>
      </c>
      <c r="B23" s="98" t="s">
        <v>102</v>
      </c>
      <c r="C23" s="145">
        <f t="shared" si="1"/>
        <v>3608</v>
      </c>
      <c r="D23" s="72">
        <v>1764</v>
      </c>
      <c r="E23" s="72">
        <v>344</v>
      </c>
      <c r="F23" s="72">
        <v>1000</v>
      </c>
      <c r="G23" s="72"/>
      <c r="H23" s="72">
        <v>500</v>
      </c>
      <c r="I23" s="72"/>
      <c r="J23" s="329">
        <f>1932-500</f>
        <v>1432</v>
      </c>
      <c r="K23" s="72">
        <v>500</v>
      </c>
      <c r="L23" s="341">
        <v>1676</v>
      </c>
      <c r="M23" s="258"/>
      <c r="N23" s="145">
        <f t="shared" si="2"/>
        <v>3608</v>
      </c>
      <c r="O23" s="259"/>
      <c r="P23" s="259"/>
      <c r="Q23" s="94"/>
      <c r="R23" s="1"/>
      <c r="S23" s="1"/>
    </row>
    <row r="24" spans="1:19" ht="12.75">
      <c r="A24" s="260" t="s">
        <v>60</v>
      </c>
      <c r="B24" s="98" t="s">
        <v>103</v>
      </c>
      <c r="C24" s="145">
        <f t="shared" si="1"/>
        <v>2826</v>
      </c>
      <c r="D24" s="72">
        <v>230</v>
      </c>
      <c r="E24" s="72">
        <v>45</v>
      </c>
      <c r="F24" s="330">
        <v>290</v>
      </c>
      <c r="G24" s="72">
        <v>432</v>
      </c>
      <c r="H24" s="72">
        <v>1829</v>
      </c>
      <c r="I24" s="72"/>
      <c r="J24" s="329">
        <f>2826-1829</f>
        <v>997</v>
      </c>
      <c r="K24" s="72">
        <v>1829</v>
      </c>
      <c r="L24" s="341"/>
      <c r="M24" s="258"/>
      <c r="N24" s="145">
        <f t="shared" si="2"/>
        <v>2826</v>
      </c>
      <c r="O24" s="259"/>
      <c r="P24" s="259"/>
      <c r="Q24" s="94"/>
      <c r="R24" s="1"/>
      <c r="S24" s="1"/>
    </row>
    <row r="25" spans="1:19" ht="12.75">
      <c r="A25" s="260" t="s">
        <v>61</v>
      </c>
      <c r="B25" s="98" t="s">
        <v>104</v>
      </c>
      <c r="C25" s="145">
        <f t="shared" si="1"/>
        <v>3435</v>
      </c>
      <c r="D25" s="74"/>
      <c r="E25" s="72"/>
      <c r="F25" s="330">
        <f>1524-683</f>
        <v>841</v>
      </c>
      <c r="G25" s="72">
        <v>2216</v>
      </c>
      <c r="H25" s="72">
        <v>378</v>
      </c>
      <c r="I25" s="78"/>
      <c r="J25" s="329">
        <f>3435-378</f>
        <v>3057</v>
      </c>
      <c r="K25" s="72">
        <v>378</v>
      </c>
      <c r="L25" s="341"/>
      <c r="M25" s="258"/>
      <c r="N25" s="145">
        <f t="shared" si="2"/>
        <v>3435</v>
      </c>
      <c r="O25" s="259"/>
      <c r="P25" s="259"/>
      <c r="Q25" s="94"/>
      <c r="R25" s="1"/>
      <c r="S25" s="1"/>
    </row>
    <row r="26" spans="1:19" ht="12.75">
      <c r="A26" s="260" t="s">
        <v>62</v>
      </c>
      <c r="B26" s="98" t="s">
        <v>105</v>
      </c>
      <c r="C26" s="145">
        <f t="shared" si="1"/>
        <v>3037</v>
      </c>
      <c r="D26" s="72">
        <v>700</v>
      </c>
      <c r="E26" s="72">
        <v>137</v>
      </c>
      <c r="F26" s="72">
        <v>1000</v>
      </c>
      <c r="G26" s="72"/>
      <c r="H26" s="72">
        <v>1200</v>
      </c>
      <c r="I26" s="72"/>
      <c r="J26" s="73">
        <f>2291-1200</f>
        <v>1091</v>
      </c>
      <c r="K26" s="72">
        <v>1200</v>
      </c>
      <c r="L26" s="341">
        <v>746</v>
      </c>
      <c r="M26" s="258"/>
      <c r="N26" s="145">
        <f>L26+M26+J26+K26</f>
        <v>3037</v>
      </c>
      <c r="O26" s="259"/>
      <c r="P26" s="259"/>
      <c r="Q26" s="94"/>
      <c r="R26" s="1"/>
      <c r="S26" s="1"/>
    </row>
    <row r="27" spans="1:20" ht="12.75">
      <c r="A27" s="260" t="s">
        <v>63</v>
      </c>
      <c r="B27" s="98" t="s">
        <v>106</v>
      </c>
      <c r="C27" s="145">
        <f t="shared" si="1"/>
        <v>4776</v>
      </c>
      <c r="D27" s="72">
        <v>2323</v>
      </c>
      <c r="E27" s="72">
        <v>453</v>
      </c>
      <c r="F27" s="72">
        <v>1000</v>
      </c>
      <c r="G27" s="72"/>
      <c r="H27" s="72">
        <v>1000</v>
      </c>
      <c r="I27" s="72"/>
      <c r="J27" s="73">
        <f>2423-1000</f>
        <v>1423</v>
      </c>
      <c r="K27" s="72">
        <v>1000</v>
      </c>
      <c r="L27" s="341">
        <v>2353</v>
      </c>
      <c r="M27" s="258"/>
      <c r="N27" s="145">
        <f t="shared" si="2"/>
        <v>4776</v>
      </c>
      <c r="O27" s="259"/>
      <c r="P27" s="259"/>
      <c r="Q27" s="94"/>
      <c r="R27" s="1"/>
      <c r="S27" s="1"/>
      <c r="T27" s="1"/>
    </row>
    <row r="28" spans="1:19" ht="12.75">
      <c r="A28" s="260" t="s">
        <v>64</v>
      </c>
      <c r="B28" s="98" t="s">
        <v>107</v>
      </c>
      <c r="C28" s="145">
        <f t="shared" si="1"/>
        <v>4111</v>
      </c>
      <c r="D28" s="330">
        <v>3013</v>
      </c>
      <c r="E28" s="72">
        <v>588</v>
      </c>
      <c r="F28" s="72">
        <v>460</v>
      </c>
      <c r="G28" s="72"/>
      <c r="H28" s="72">
        <v>50</v>
      </c>
      <c r="I28" s="72"/>
      <c r="J28" s="73">
        <f>2048-50</f>
        <v>1998</v>
      </c>
      <c r="K28" s="72">
        <v>50</v>
      </c>
      <c r="L28" s="341">
        <v>2063</v>
      </c>
      <c r="M28" s="258"/>
      <c r="N28" s="145">
        <f t="shared" si="2"/>
        <v>4111</v>
      </c>
      <c r="O28" s="259"/>
      <c r="P28" s="259"/>
      <c r="Q28" s="94"/>
      <c r="R28" s="1"/>
      <c r="S28" s="1"/>
    </row>
    <row r="29" spans="1:19" ht="12.75">
      <c r="A29" s="260" t="s">
        <v>65</v>
      </c>
      <c r="B29" s="98" t="s">
        <v>108</v>
      </c>
      <c r="C29" s="145">
        <f t="shared" si="1"/>
        <v>2972</v>
      </c>
      <c r="D29" s="72">
        <v>933</v>
      </c>
      <c r="E29" s="72">
        <v>252</v>
      </c>
      <c r="F29" s="72">
        <v>1634</v>
      </c>
      <c r="G29" s="72"/>
      <c r="H29" s="72">
        <v>153</v>
      </c>
      <c r="I29" s="72"/>
      <c r="J29" s="73">
        <f>1454-153</f>
        <v>1301</v>
      </c>
      <c r="K29" s="72">
        <v>153</v>
      </c>
      <c r="L29" s="341">
        <v>1518</v>
      </c>
      <c r="M29" s="258"/>
      <c r="N29" s="145">
        <f t="shared" si="2"/>
        <v>2972</v>
      </c>
      <c r="O29" s="259"/>
      <c r="P29" s="259"/>
      <c r="Q29" s="94"/>
      <c r="R29" s="1"/>
      <c r="S29" s="1"/>
    </row>
    <row r="30" spans="1:19" ht="12.75">
      <c r="A30" s="260" t="s">
        <v>66</v>
      </c>
      <c r="B30" s="98" t="s">
        <v>109</v>
      </c>
      <c r="C30" s="145">
        <f t="shared" si="1"/>
        <v>1545</v>
      </c>
      <c r="D30" s="72">
        <v>600</v>
      </c>
      <c r="E30" s="72">
        <v>117</v>
      </c>
      <c r="F30" s="72">
        <v>184</v>
      </c>
      <c r="G30" s="72"/>
      <c r="H30" s="72">
        <v>644</v>
      </c>
      <c r="I30" s="72"/>
      <c r="J30" s="329">
        <f>1047-644</f>
        <v>403</v>
      </c>
      <c r="K30" s="72">
        <v>644</v>
      </c>
      <c r="L30" s="341">
        <v>498</v>
      </c>
      <c r="M30" s="258"/>
      <c r="N30" s="145">
        <f t="shared" si="2"/>
        <v>1545</v>
      </c>
      <c r="O30" s="259"/>
      <c r="P30" s="259"/>
      <c r="Q30" s="94"/>
      <c r="R30" s="1"/>
      <c r="S30" s="1"/>
    </row>
    <row r="31" spans="1:19" ht="12.75">
      <c r="A31" s="260" t="s">
        <v>111</v>
      </c>
      <c r="B31" s="98" t="s">
        <v>128</v>
      </c>
      <c r="C31" s="145">
        <f t="shared" si="1"/>
        <v>3338</v>
      </c>
      <c r="D31" s="72">
        <v>1088</v>
      </c>
      <c r="E31" s="72">
        <v>212</v>
      </c>
      <c r="F31" s="72">
        <v>1590</v>
      </c>
      <c r="G31" s="72">
        <v>448</v>
      </c>
      <c r="H31" s="72"/>
      <c r="I31" s="72"/>
      <c r="J31" s="73">
        <v>3338</v>
      </c>
      <c r="K31" s="72"/>
      <c r="L31" s="341"/>
      <c r="M31" s="258"/>
      <c r="N31" s="145">
        <f t="shared" si="2"/>
        <v>3338</v>
      </c>
      <c r="O31" s="259"/>
      <c r="P31" s="259"/>
      <c r="Q31" s="94"/>
      <c r="R31" s="1"/>
      <c r="S31" s="1"/>
    </row>
    <row r="32" spans="1:20" ht="12.75">
      <c r="A32" s="260"/>
      <c r="B32" s="264"/>
      <c r="C32" s="145"/>
      <c r="D32" s="144"/>
      <c r="E32" s="261"/>
      <c r="F32" s="261"/>
      <c r="G32" s="261"/>
      <c r="H32" s="261"/>
      <c r="I32" s="261"/>
      <c r="J32" s="262"/>
      <c r="K32" s="258"/>
      <c r="L32" s="341"/>
      <c r="M32" s="258"/>
      <c r="N32" s="145"/>
      <c r="O32" s="259"/>
      <c r="P32" s="259"/>
      <c r="Q32" s="94"/>
      <c r="R32" s="1"/>
      <c r="S32" s="1"/>
      <c r="T32" s="1"/>
    </row>
    <row r="33" spans="1:19" ht="12.75">
      <c r="A33" s="265"/>
      <c r="B33" s="266" t="s">
        <v>67</v>
      </c>
      <c r="C33" s="267">
        <f>SUM(C20:C32)</f>
        <v>36850</v>
      </c>
      <c r="D33" s="268">
        <f aca="true" t="shared" si="3" ref="D33:P33">SUM(D20:D32)</f>
        <v>10651</v>
      </c>
      <c r="E33" s="305">
        <f t="shared" si="3"/>
        <v>2148</v>
      </c>
      <c r="F33" s="305">
        <f>SUM(F20:F32)</f>
        <v>8164</v>
      </c>
      <c r="G33" s="305">
        <f t="shared" si="3"/>
        <v>10058</v>
      </c>
      <c r="H33" s="305">
        <f t="shared" si="3"/>
        <v>5829</v>
      </c>
      <c r="I33" s="305">
        <f t="shared" si="3"/>
        <v>0</v>
      </c>
      <c r="J33" s="310">
        <f t="shared" si="3"/>
        <v>22167</v>
      </c>
      <c r="K33" s="270">
        <f t="shared" si="3"/>
        <v>5829</v>
      </c>
      <c r="L33" s="269">
        <f>SUM(L20:L32)</f>
        <v>8854</v>
      </c>
      <c r="M33" s="270">
        <f t="shared" si="3"/>
        <v>0</v>
      </c>
      <c r="N33" s="267">
        <f t="shared" si="3"/>
        <v>36850</v>
      </c>
      <c r="O33" s="271">
        <f t="shared" si="3"/>
        <v>0</v>
      </c>
      <c r="P33" s="271">
        <f t="shared" si="3"/>
        <v>0</v>
      </c>
      <c r="Q33" s="94"/>
      <c r="R33" s="1"/>
      <c r="S33" s="1"/>
    </row>
    <row r="34" spans="1:19" ht="12.75" hidden="1">
      <c r="A34" s="256"/>
      <c r="B34" s="98"/>
      <c r="C34" s="257"/>
      <c r="D34" s="144"/>
      <c r="E34" s="261"/>
      <c r="F34" s="261"/>
      <c r="G34" s="261"/>
      <c r="H34" s="261"/>
      <c r="I34" s="261"/>
      <c r="J34" s="262"/>
      <c r="K34" s="258"/>
      <c r="L34" s="152"/>
      <c r="M34" s="258"/>
      <c r="N34" s="145"/>
      <c r="O34" s="259"/>
      <c r="P34" s="259"/>
      <c r="Q34" s="94"/>
      <c r="R34" s="1"/>
      <c r="S34" s="1"/>
    </row>
    <row r="35" spans="1:19" ht="12.75" hidden="1">
      <c r="A35" s="260"/>
      <c r="B35" s="98"/>
      <c r="C35" s="145"/>
      <c r="D35" s="144"/>
      <c r="E35" s="261"/>
      <c r="F35" s="261"/>
      <c r="G35" s="261"/>
      <c r="H35" s="261"/>
      <c r="I35" s="261"/>
      <c r="J35" s="262"/>
      <c r="K35" s="258"/>
      <c r="L35" s="152"/>
      <c r="M35" s="258"/>
      <c r="N35" s="145"/>
      <c r="O35" s="259"/>
      <c r="P35" s="259"/>
      <c r="Q35" s="94"/>
      <c r="R35" s="1"/>
      <c r="S35" s="1"/>
    </row>
    <row r="36" spans="1:19" ht="12.75" hidden="1">
      <c r="A36" s="260"/>
      <c r="B36" s="264"/>
      <c r="C36" s="145"/>
      <c r="D36" s="144"/>
      <c r="E36" s="261"/>
      <c r="F36" s="261"/>
      <c r="G36" s="261"/>
      <c r="H36" s="261"/>
      <c r="I36" s="261"/>
      <c r="J36" s="262"/>
      <c r="K36" s="258"/>
      <c r="L36" s="152"/>
      <c r="M36" s="258"/>
      <c r="N36" s="145"/>
      <c r="O36" s="259"/>
      <c r="P36" s="259"/>
      <c r="Q36" s="94"/>
      <c r="R36" s="1"/>
      <c r="S36" s="1"/>
    </row>
    <row r="37" spans="1:19" ht="12.75" hidden="1">
      <c r="A37" s="260"/>
      <c r="B37" s="98"/>
      <c r="C37" s="145"/>
      <c r="D37" s="144"/>
      <c r="E37" s="261"/>
      <c r="F37" s="261"/>
      <c r="G37" s="261"/>
      <c r="H37" s="261"/>
      <c r="I37" s="261"/>
      <c r="J37" s="262"/>
      <c r="K37" s="258"/>
      <c r="L37" s="152"/>
      <c r="M37" s="258"/>
      <c r="N37" s="145"/>
      <c r="O37" s="259"/>
      <c r="P37" s="259"/>
      <c r="Q37" s="94"/>
      <c r="R37" s="1"/>
      <c r="S37" s="1"/>
    </row>
    <row r="38" spans="1:19" ht="12.75" hidden="1">
      <c r="A38" s="260"/>
      <c r="B38" s="98"/>
      <c r="C38" s="145"/>
      <c r="D38" s="144"/>
      <c r="E38" s="261"/>
      <c r="F38" s="261"/>
      <c r="G38" s="261"/>
      <c r="H38" s="261"/>
      <c r="I38" s="261"/>
      <c r="J38" s="262"/>
      <c r="K38" s="263"/>
      <c r="L38" s="152"/>
      <c r="M38" s="258"/>
      <c r="N38" s="145"/>
      <c r="O38" s="259"/>
      <c r="P38" s="259"/>
      <c r="Q38" s="94"/>
      <c r="R38" s="1"/>
      <c r="S38" s="1"/>
    </row>
    <row r="39" spans="1:19" ht="12.75" hidden="1">
      <c r="A39" s="260"/>
      <c r="B39" s="216"/>
      <c r="C39" s="145"/>
      <c r="D39" s="144"/>
      <c r="E39" s="261"/>
      <c r="F39" s="261"/>
      <c r="G39" s="261"/>
      <c r="H39" s="261"/>
      <c r="I39" s="261"/>
      <c r="J39" s="262"/>
      <c r="K39" s="258"/>
      <c r="L39" s="152"/>
      <c r="M39" s="258"/>
      <c r="N39" s="145"/>
      <c r="O39" s="259"/>
      <c r="P39" s="259"/>
      <c r="Q39" s="94"/>
      <c r="R39" s="1"/>
      <c r="S39" s="1"/>
    </row>
    <row r="40" spans="1:19" ht="12.75" hidden="1">
      <c r="A40" s="260"/>
      <c r="B40" s="264"/>
      <c r="C40" s="145"/>
      <c r="D40" s="144"/>
      <c r="E40" s="261"/>
      <c r="F40" s="261"/>
      <c r="G40" s="261"/>
      <c r="H40" s="261"/>
      <c r="I40" s="261"/>
      <c r="J40" s="262"/>
      <c r="K40" s="258"/>
      <c r="L40" s="152"/>
      <c r="M40" s="258"/>
      <c r="N40" s="145"/>
      <c r="O40" s="259"/>
      <c r="P40" s="259"/>
      <c r="Q40" s="94"/>
      <c r="R40" s="1"/>
      <c r="S40" s="1"/>
    </row>
    <row r="41" spans="1:19" ht="12.75" hidden="1">
      <c r="A41" s="260"/>
      <c r="B41" s="98"/>
      <c r="C41" s="145"/>
      <c r="D41" s="144"/>
      <c r="E41" s="261"/>
      <c r="F41" s="261"/>
      <c r="G41" s="261"/>
      <c r="H41" s="261"/>
      <c r="I41" s="261"/>
      <c r="J41" s="262"/>
      <c r="K41" s="258"/>
      <c r="L41" s="152"/>
      <c r="M41" s="258"/>
      <c r="N41" s="145"/>
      <c r="O41" s="259"/>
      <c r="P41" s="259"/>
      <c r="Q41" s="94"/>
      <c r="R41" s="1"/>
      <c r="S41" s="1"/>
    </row>
    <row r="42" spans="1:19" ht="12.75" hidden="1">
      <c r="A42" s="260"/>
      <c r="B42" s="264"/>
      <c r="C42" s="145"/>
      <c r="D42" s="144"/>
      <c r="E42" s="261"/>
      <c r="F42" s="261"/>
      <c r="G42" s="261"/>
      <c r="H42" s="261"/>
      <c r="I42" s="261"/>
      <c r="J42" s="262"/>
      <c r="K42" s="258"/>
      <c r="L42" s="152"/>
      <c r="M42" s="258"/>
      <c r="N42" s="145"/>
      <c r="O42" s="259"/>
      <c r="P42" s="259"/>
      <c r="Q42" s="94"/>
      <c r="R42" s="1"/>
      <c r="S42" s="1"/>
    </row>
    <row r="43" spans="1:19" ht="12.75" hidden="1">
      <c r="A43" s="260"/>
      <c r="B43" s="264"/>
      <c r="C43" s="145"/>
      <c r="D43" s="144"/>
      <c r="E43" s="261"/>
      <c r="F43" s="261"/>
      <c r="G43" s="261"/>
      <c r="H43" s="261"/>
      <c r="I43" s="261"/>
      <c r="J43" s="262"/>
      <c r="K43" s="258"/>
      <c r="L43" s="152"/>
      <c r="M43" s="258"/>
      <c r="N43" s="145"/>
      <c r="O43" s="259"/>
      <c r="P43" s="259"/>
      <c r="Q43" s="94"/>
      <c r="R43" s="1"/>
      <c r="S43" s="1"/>
    </row>
    <row r="44" spans="1:19" ht="12.75" hidden="1">
      <c r="A44" s="260"/>
      <c r="B44" s="264"/>
      <c r="C44" s="145"/>
      <c r="D44" s="144"/>
      <c r="E44" s="261"/>
      <c r="F44" s="261"/>
      <c r="G44" s="261"/>
      <c r="H44" s="261"/>
      <c r="I44" s="261"/>
      <c r="J44" s="262"/>
      <c r="K44" s="258"/>
      <c r="L44" s="152"/>
      <c r="M44" s="258"/>
      <c r="N44" s="145"/>
      <c r="O44" s="259"/>
      <c r="P44" s="259"/>
      <c r="Q44" s="94"/>
      <c r="R44" s="1"/>
      <c r="S44" s="1"/>
    </row>
    <row r="45" spans="1:19" ht="12.75" hidden="1">
      <c r="A45" s="260"/>
      <c r="B45" s="264"/>
      <c r="C45" s="145"/>
      <c r="D45" s="144"/>
      <c r="E45" s="261"/>
      <c r="F45" s="261"/>
      <c r="G45" s="261"/>
      <c r="H45" s="261"/>
      <c r="I45" s="261"/>
      <c r="J45" s="262"/>
      <c r="K45" s="258"/>
      <c r="L45" s="152"/>
      <c r="M45" s="258"/>
      <c r="N45" s="145"/>
      <c r="O45" s="259"/>
      <c r="P45" s="259"/>
      <c r="Q45" s="94"/>
      <c r="R45" s="1"/>
      <c r="S45" s="1"/>
    </row>
    <row r="46" spans="1:19" ht="12.75" hidden="1">
      <c r="A46" s="260"/>
      <c r="B46" s="264"/>
      <c r="C46" s="138"/>
      <c r="D46" s="144"/>
      <c r="E46" s="261"/>
      <c r="F46" s="261"/>
      <c r="G46" s="261"/>
      <c r="H46" s="261"/>
      <c r="I46" s="261"/>
      <c r="J46" s="262"/>
      <c r="K46" s="258"/>
      <c r="L46" s="152"/>
      <c r="M46" s="258"/>
      <c r="N46" s="145"/>
      <c r="O46" s="259"/>
      <c r="P46" s="259"/>
      <c r="Q46" s="94"/>
      <c r="R46" s="1"/>
      <c r="S46" s="1"/>
    </row>
    <row r="47" spans="1:19" ht="12.75" hidden="1">
      <c r="A47" s="265"/>
      <c r="B47" s="266" t="s">
        <v>68</v>
      </c>
      <c r="C47" s="267">
        <f aca="true" t="shared" si="4" ref="C47:H47">SUM(C35:C46)</f>
        <v>0</v>
      </c>
      <c r="D47" s="268">
        <f t="shared" si="4"/>
        <v>0</v>
      </c>
      <c r="E47" s="305">
        <f t="shared" si="4"/>
        <v>0</v>
      </c>
      <c r="F47" s="305">
        <f t="shared" si="4"/>
        <v>0</v>
      </c>
      <c r="G47" s="305">
        <f t="shared" si="4"/>
        <v>0</v>
      </c>
      <c r="H47" s="306">
        <f t="shared" si="4"/>
        <v>0</v>
      </c>
      <c r="I47" s="305">
        <f>SUM(I35:I45)</f>
        <v>0</v>
      </c>
      <c r="J47" s="310">
        <f>SUM(J35:J45)</f>
        <v>0</v>
      </c>
      <c r="K47" s="281">
        <f>SUM(K35:K45)</f>
        <v>0</v>
      </c>
      <c r="L47" s="269">
        <f>SUM(L35:L46)</f>
        <v>0</v>
      </c>
      <c r="M47" s="270">
        <f>SUM(M35:M46)</f>
        <v>0</v>
      </c>
      <c r="N47" s="267">
        <f>SUM(N35:N46)</f>
        <v>0</v>
      </c>
      <c r="O47" s="271">
        <f>SUM(O35:O46)</f>
        <v>0</v>
      </c>
      <c r="P47" s="271">
        <f>SUM(P35:P46)</f>
        <v>0</v>
      </c>
      <c r="Q47" s="94"/>
      <c r="R47" s="1"/>
      <c r="S47" s="1"/>
    </row>
    <row r="48" spans="1:19" ht="12.75" hidden="1">
      <c r="A48" s="256"/>
      <c r="B48" s="98"/>
      <c r="C48" s="145"/>
      <c r="D48" s="144"/>
      <c r="E48" s="261"/>
      <c r="F48" s="261"/>
      <c r="G48" s="261"/>
      <c r="H48" s="261"/>
      <c r="I48" s="261"/>
      <c r="J48" s="262"/>
      <c r="K48" s="258"/>
      <c r="L48" s="152"/>
      <c r="M48" s="258"/>
      <c r="N48" s="145"/>
      <c r="O48" s="259"/>
      <c r="P48" s="259"/>
      <c r="Q48" s="94"/>
      <c r="R48" s="1"/>
      <c r="S48" s="1"/>
    </row>
    <row r="49" spans="1:19" ht="12.75" hidden="1">
      <c r="A49" s="260"/>
      <c r="B49" s="98"/>
      <c r="C49" s="145"/>
      <c r="D49" s="144"/>
      <c r="E49" s="261"/>
      <c r="F49" s="261"/>
      <c r="G49" s="261"/>
      <c r="H49" s="261"/>
      <c r="I49" s="261"/>
      <c r="J49" s="262"/>
      <c r="K49" s="258"/>
      <c r="L49" s="152"/>
      <c r="M49" s="258"/>
      <c r="N49" s="145"/>
      <c r="O49" s="259"/>
      <c r="P49" s="259"/>
      <c r="Q49" s="94"/>
      <c r="R49" s="1"/>
      <c r="S49" s="1"/>
    </row>
    <row r="50" spans="1:19" ht="12.75" hidden="1">
      <c r="A50" s="260"/>
      <c r="B50" s="264"/>
      <c r="C50" s="145"/>
      <c r="D50" s="261"/>
      <c r="E50" s="261"/>
      <c r="F50" s="261"/>
      <c r="G50" s="261"/>
      <c r="H50" s="261"/>
      <c r="I50" s="261"/>
      <c r="J50" s="262"/>
      <c r="K50" s="258"/>
      <c r="L50" s="152"/>
      <c r="M50" s="258"/>
      <c r="N50" s="145"/>
      <c r="O50" s="259"/>
      <c r="P50" s="259"/>
      <c r="Q50" s="94"/>
      <c r="R50" s="1"/>
      <c r="S50" s="1"/>
    </row>
    <row r="51" spans="1:19" ht="12.75" hidden="1">
      <c r="A51" s="260"/>
      <c r="B51" s="98"/>
      <c r="C51" s="145"/>
      <c r="D51" s="144"/>
      <c r="E51" s="261"/>
      <c r="F51" s="261"/>
      <c r="G51" s="261"/>
      <c r="H51" s="261"/>
      <c r="I51" s="261"/>
      <c r="J51" s="262"/>
      <c r="K51" s="258"/>
      <c r="L51" s="152"/>
      <c r="M51" s="258"/>
      <c r="N51" s="145"/>
      <c r="O51" s="259"/>
      <c r="P51" s="259"/>
      <c r="Q51" s="94"/>
      <c r="R51" s="1"/>
      <c r="S51" s="1"/>
    </row>
    <row r="52" spans="1:19" ht="12.75" hidden="1">
      <c r="A52" s="260"/>
      <c r="B52" s="98"/>
      <c r="C52" s="145"/>
      <c r="D52" s="144"/>
      <c r="E52" s="261"/>
      <c r="F52" s="261"/>
      <c r="G52" s="261"/>
      <c r="H52" s="261"/>
      <c r="I52" s="261"/>
      <c r="J52" s="262"/>
      <c r="K52" s="258"/>
      <c r="L52" s="152"/>
      <c r="M52" s="258"/>
      <c r="N52" s="145"/>
      <c r="O52" s="259"/>
      <c r="P52" s="259"/>
      <c r="Q52" s="94"/>
      <c r="R52" s="1"/>
      <c r="S52" s="1"/>
    </row>
    <row r="53" spans="1:19" ht="12.75" hidden="1">
      <c r="A53" s="265"/>
      <c r="B53" s="272" t="s">
        <v>69</v>
      </c>
      <c r="C53" s="267">
        <f aca="true" t="shared" si="5" ref="C53:K53">SUM(C49:C52)</f>
        <v>0</v>
      </c>
      <c r="D53" s="268">
        <f t="shared" si="5"/>
        <v>0</v>
      </c>
      <c r="E53" s="305">
        <f t="shared" si="5"/>
        <v>0</v>
      </c>
      <c r="F53" s="305">
        <f t="shared" si="5"/>
        <v>0</v>
      </c>
      <c r="G53" s="305">
        <f t="shared" si="5"/>
        <v>0</v>
      </c>
      <c r="H53" s="306">
        <f t="shared" si="5"/>
        <v>0</v>
      </c>
      <c r="I53" s="305">
        <f t="shared" si="5"/>
        <v>0</v>
      </c>
      <c r="J53" s="310">
        <f t="shared" si="5"/>
        <v>0</v>
      </c>
      <c r="K53" s="281">
        <f t="shared" si="5"/>
        <v>0</v>
      </c>
      <c r="L53" s="269">
        <f>SUM(L49:L51)</f>
        <v>0</v>
      </c>
      <c r="M53" s="270">
        <f>SUM(M49:M51)</f>
        <v>0</v>
      </c>
      <c r="N53" s="267">
        <f>SUM(N49:N51)</f>
        <v>0</v>
      </c>
      <c r="O53" s="271">
        <f>SUM(O49:O52)</f>
        <v>0</v>
      </c>
      <c r="P53" s="271">
        <f>SUM(P49:P52)</f>
        <v>0</v>
      </c>
      <c r="Q53" s="94"/>
      <c r="R53" s="1"/>
      <c r="S53" s="1"/>
    </row>
    <row r="54" spans="1:19" ht="12.75" hidden="1">
      <c r="A54" s="256"/>
      <c r="B54" s="98"/>
      <c r="C54" s="145"/>
      <c r="D54" s="144"/>
      <c r="E54" s="261"/>
      <c r="F54" s="261"/>
      <c r="G54" s="261"/>
      <c r="H54" s="261"/>
      <c r="I54" s="261"/>
      <c r="J54" s="262"/>
      <c r="K54" s="258"/>
      <c r="L54" s="152"/>
      <c r="M54" s="258"/>
      <c r="N54" s="145"/>
      <c r="O54" s="259"/>
      <c r="P54" s="259"/>
      <c r="Q54" s="94"/>
      <c r="R54" s="1"/>
      <c r="S54" s="1"/>
    </row>
    <row r="55" spans="1:19" ht="12.75" hidden="1">
      <c r="A55" s="256"/>
      <c r="B55" s="98"/>
      <c r="C55" s="145"/>
      <c r="D55" s="144"/>
      <c r="E55" s="261"/>
      <c r="F55" s="261"/>
      <c r="G55" s="261"/>
      <c r="H55" s="261"/>
      <c r="I55" s="261"/>
      <c r="J55" s="262"/>
      <c r="K55" s="258"/>
      <c r="L55" s="152"/>
      <c r="M55" s="273"/>
      <c r="N55" s="145"/>
      <c r="O55" s="259"/>
      <c r="P55" s="259"/>
      <c r="Q55" s="94"/>
      <c r="R55" s="1"/>
      <c r="S55" s="1"/>
    </row>
    <row r="56" spans="1:19" ht="12.75">
      <c r="A56" s="256"/>
      <c r="B56" s="98"/>
      <c r="C56" s="257"/>
      <c r="D56" s="144"/>
      <c r="E56" s="261"/>
      <c r="F56" s="261"/>
      <c r="G56" s="261"/>
      <c r="H56" s="261"/>
      <c r="I56" s="261"/>
      <c r="J56" s="262"/>
      <c r="K56" s="258"/>
      <c r="L56" s="152"/>
      <c r="M56" s="258"/>
      <c r="N56" s="145"/>
      <c r="O56" s="259"/>
      <c r="P56" s="259"/>
      <c r="Q56" s="94"/>
      <c r="R56" s="1"/>
      <c r="S56" s="1"/>
    </row>
    <row r="57" spans="1:19" ht="12.75">
      <c r="A57" s="260" t="s">
        <v>56</v>
      </c>
      <c r="B57" s="98" t="s">
        <v>50</v>
      </c>
      <c r="C57" s="145">
        <f>SUM(D57:I57)</f>
        <v>2802</v>
      </c>
      <c r="D57" s="72">
        <v>500</v>
      </c>
      <c r="E57" s="72">
        <v>98</v>
      </c>
      <c r="F57" s="79">
        <v>630</v>
      </c>
      <c r="G57" s="72">
        <v>1574</v>
      </c>
      <c r="H57" s="72"/>
      <c r="I57" s="72"/>
      <c r="J57" s="73">
        <v>2802</v>
      </c>
      <c r="K57" s="258"/>
      <c r="L57" s="341"/>
      <c r="M57" s="258"/>
      <c r="N57" s="145">
        <f>L57+M57+J57+K57</f>
        <v>2802</v>
      </c>
      <c r="O57" s="259"/>
      <c r="P57" s="259"/>
      <c r="Q57" s="94"/>
      <c r="R57" s="1"/>
      <c r="S57" s="1"/>
    </row>
    <row r="58" spans="1:19" ht="12.75">
      <c r="A58" s="260" t="s">
        <v>57</v>
      </c>
      <c r="B58" s="98" t="s">
        <v>70</v>
      </c>
      <c r="C58" s="145">
        <f>SUM(D58:I58)</f>
        <v>1495</v>
      </c>
      <c r="D58" s="72">
        <v>1000</v>
      </c>
      <c r="E58" s="72">
        <v>195</v>
      </c>
      <c r="F58" s="72"/>
      <c r="G58" s="72"/>
      <c r="H58" s="72">
        <v>300</v>
      </c>
      <c r="I58" s="72"/>
      <c r="J58" s="73">
        <f>967-300</f>
        <v>667</v>
      </c>
      <c r="K58" s="258">
        <v>300</v>
      </c>
      <c r="L58" s="341">
        <f>528</f>
        <v>528</v>
      </c>
      <c r="M58" s="258"/>
      <c r="N58" s="145">
        <f>L58+M58+J58+K58</f>
        <v>1495</v>
      </c>
      <c r="O58" s="259"/>
      <c r="P58" s="259"/>
      <c r="Q58" s="94"/>
      <c r="R58" s="1"/>
      <c r="S58" s="1"/>
    </row>
    <row r="59" spans="1:19" ht="12.75">
      <c r="A59" s="260" t="s">
        <v>58</v>
      </c>
      <c r="B59" s="98" t="s">
        <v>71</v>
      </c>
      <c r="C59" s="145">
        <f>SUM(D59:I59)</f>
        <v>2133</v>
      </c>
      <c r="D59" s="72">
        <v>1041</v>
      </c>
      <c r="E59" s="72">
        <v>203</v>
      </c>
      <c r="F59" s="72">
        <v>100</v>
      </c>
      <c r="G59" s="72">
        <v>219</v>
      </c>
      <c r="H59" s="72">
        <v>570</v>
      </c>
      <c r="I59" s="72"/>
      <c r="J59" s="73">
        <f>2133-570</f>
        <v>1563</v>
      </c>
      <c r="K59" s="258">
        <v>570</v>
      </c>
      <c r="L59" s="341"/>
      <c r="M59" s="258"/>
      <c r="N59" s="145">
        <f>L59+M59+J59+K59</f>
        <v>2133</v>
      </c>
      <c r="O59" s="259"/>
      <c r="P59" s="259"/>
      <c r="Q59" s="94"/>
      <c r="R59" s="1"/>
      <c r="S59" s="1"/>
    </row>
    <row r="60" spans="1:19" ht="12.75">
      <c r="A60" s="260" t="s">
        <v>59</v>
      </c>
      <c r="B60" s="98" t="s">
        <v>72</v>
      </c>
      <c r="C60" s="145">
        <f>SUM(D60:I60)</f>
        <v>2003</v>
      </c>
      <c r="D60" s="72">
        <v>1322</v>
      </c>
      <c r="E60" s="72">
        <v>258</v>
      </c>
      <c r="F60" s="72"/>
      <c r="G60" s="72"/>
      <c r="H60" s="72">
        <v>423</v>
      </c>
      <c r="I60" s="72"/>
      <c r="J60" s="329">
        <f>1245-423</f>
        <v>822</v>
      </c>
      <c r="K60" s="258">
        <v>423</v>
      </c>
      <c r="L60" s="341">
        <v>758</v>
      </c>
      <c r="M60" s="258"/>
      <c r="N60" s="145">
        <f>L60+M60+J60+K60</f>
        <v>2003</v>
      </c>
      <c r="O60" s="259"/>
      <c r="P60" s="259"/>
      <c r="Q60" s="94"/>
      <c r="R60" s="1"/>
      <c r="S60" s="1"/>
    </row>
    <row r="61" spans="1:19" ht="12.75">
      <c r="A61" s="260" t="s">
        <v>60</v>
      </c>
      <c r="B61" s="98" t="s">
        <v>140</v>
      </c>
      <c r="C61" s="145">
        <f>SUM(D61:I61)</f>
        <v>6475</v>
      </c>
      <c r="D61" s="72">
        <v>3470</v>
      </c>
      <c r="E61" s="72">
        <v>677</v>
      </c>
      <c r="F61" s="79">
        <v>971</v>
      </c>
      <c r="G61" s="72"/>
      <c r="H61" s="72">
        <v>1357</v>
      </c>
      <c r="I61" s="72"/>
      <c r="J61" s="329">
        <f>3813-1357</f>
        <v>2456</v>
      </c>
      <c r="K61" s="258">
        <v>1357</v>
      </c>
      <c r="L61" s="341">
        <v>2662</v>
      </c>
      <c r="M61" s="258"/>
      <c r="N61" s="145">
        <f>L61+M61+J61+K61</f>
        <v>6475</v>
      </c>
      <c r="O61" s="259"/>
      <c r="P61" s="259"/>
      <c r="Q61" s="94"/>
      <c r="R61" s="1"/>
      <c r="S61" s="1"/>
    </row>
    <row r="62" spans="1:19" ht="12.75">
      <c r="A62" s="260"/>
      <c r="B62" s="98"/>
      <c r="C62" s="138"/>
      <c r="D62" s="72"/>
      <c r="E62" s="72"/>
      <c r="F62" s="72"/>
      <c r="G62" s="72"/>
      <c r="H62" s="72"/>
      <c r="I62" s="72"/>
      <c r="J62" s="73"/>
      <c r="K62" s="258"/>
      <c r="L62" s="137"/>
      <c r="M62" s="273"/>
      <c r="N62" s="145"/>
      <c r="O62" s="259"/>
      <c r="P62" s="259"/>
      <c r="Q62" s="94"/>
      <c r="R62" s="1"/>
      <c r="S62" s="1"/>
    </row>
    <row r="63" spans="1:19" ht="12.75">
      <c r="A63" s="265"/>
      <c r="B63" s="272" t="s">
        <v>138</v>
      </c>
      <c r="C63" s="267">
        <f aca="true" t="shared" si="6" ref="C63:K63">SUM(C57:C62)</f>
        <v>14908</v>
      </c>
      <c r="D63" s="268">
        <f t="shared" si="6"/>
        <v>7333</v>
      </c>
      <c r="E63" s="305">
        <f t="shared" si="6"/>
        <v>1431</v>
      </c>
      <c r="F63" s="305">
        <f t="shared" si="6"/>
        <v>1701</v>
      </c>
      <c r="G63" s="305">
        <f t="shared" si="6"/>
        <v>1793</v>
      </c>
      <c r="H63" s="305">
        <f t="shared" si="6"/>
        <v>2650</v>
      </c>
      <c r="I63" s="305">
        <f t="shared" si="6"/>
        <v>0</v>
      </c>
      <c r="J63" s="310">
        <f t="shared" si="6"/>
        <v>8310</v>
      </c>
      <c r="K63" s="270">
        <f t="shared" si="6"/>
        <v>2650</v>
      </c>
      <c r="L63" s="275">
        <f>SUM(L57:L61)</f>
        <v>3948</v>
      </c>
      <c r="M63" s="274">
        <f>SUM(M57:M61)</f>
        <v>0</v>
      </c>
      <c r="N63" s="267">
        <f>SUM(N57:N61)</f>
        <v>14908</v>
      </c>
      <c r="O63" s="271">
        <f>SUM(O57:O62)</f>
        <v>0</v>
      </c>
      <c r="P63" s="271">
        <f>SUM(P57:P62)</f>
        <v>0</v>
      </c>
      <c r="Q63" s="94"/>
      <c r="R63" s="1"/>
      <c r="S63" s="1"/>
    </row>
    <row r="64" spans="1:19" ht="12.75">
      <c r="A64" s="276"/>
      <c r="B64" s="277"/>
      <c r="C64" s="278"/>
      <c r="D64" s="279"/>
      <c r="E64" s="279"/>
      <c r="F64" s="279"/>
      <c r="G64" s="306"/>
      <c r="H64" s="306"/>
      <c r="I64" s="306"/>
      <c r="J64" s="311"/>
      <c r="K64" s="281"/>
      <c r="L64" s="280"/>
      <c r="M64" s="281"/>
      <c r="N64" s="278"/>
      <c r="O64" s="282"/>
      <c r="P64" s="282"/>
      <c r="Q64" s="94"/>
      <c r="R64" s="1"/>
      <c r="S64" s="1"/>
    </row>
    <row r="65" spans="1:19" ht="12.75">
      <c r="A65" s="248" t="s">
        <v>56</v>
      </c>
      <c r="B65" s="99" t="s">
        <v>110</v>
      </c>
      <c r="C65" s="149">
        <f>SUM(D65:I65)</f>
        <v>1635</v>
      </c>
      <c r="D65" s="148"/>
      <c r="E65" s="148"/>
      <c r="F65" s="148"/>
      <c r="G65" s="148">
        <v>1635</v>
      </c>
      <c r="H65" s="312"/>
      <c r="I65" s="312"/>
      <c r="J65" s="342">
        <v>1635</v>
      </c>
      <c r="K65" s="301"/>
      <c r="L65" s="300"/>
      <c r="M65" s="301"/>
      <c r="N65" s="149">
        <f>L65+M65+J65+K65</f>
        <v>1635</v>
      </c>
      <c r="O65" s="259"/>
      <c r="P65" s="259"/>
      <c r="Q65" s="94"/>
      <c r="R65" s="1"/>
      <c r="S65" s="1"/>
    </row>
    <row r="66" spans="1:19" ht="12.75">
      <c r="A66" s="256"/>
      <c r="B66" s="283"/>
      <c r="C66" s="145"/>
      <c r="D66" s="144"/>
      <c r="E66" s="144"/>
      <c r="F66" s="144"/>
      <c r="G66" s="261"/>
      <c r="H66" s="261"/>
      <c r="I66" s="261"/>
      <c r="J66" s="262"/>
      <c r="K66" s="258"/>
      <c r="L66" s="152"/>
      <c r="M66" s="258"/>
      <c r="N66" s="145"/>
      <c r="O66" s="259"/>
      <c r="P66" s="259"/>
      <c r="Q66" s="94"/>
      <c r="R66" s="1"/>
      <c r="S66" s="1"/>
    </row>
    <row r="67" spans="1:19" ht="13.5" thickBot="1">
      <c r="A67" s="284"/>
      <c r="B67" s="285" t="s">
        <v>139</v>
      </c>
      <c r="C67" s="286">
        <f>C18+C33+C63+C65</f>
        <v>60296</v>
      </c>
      <c r="D67" s="287">
        <f>D18+D33+D63+D65</f>
        <v>19484</v>
      </c>
      <c r="E67" s="287">
        <f aca="true" t="shared" si="7" ref="E67:N67">E18+E33+E63+E65</f>
        <v>3872</v>
      </c>
      <c r="F67" s="287">
        <f t="shared" si="7"/>
        <v>11268</v>
      </c>
      <c r="G67" s="313">
        <f t="shared" si="7"/>
        <v>17193</v>
      </c>
      <c r="H67" s="313">
        <f t="shared" si="7"/>
        <v>8479</v>
      </c>
      <c r="I67" s="307">
        <f t="shared" si="7"/>
        <v>0</v>
      </c>
      <c r="J67" s="314">
        <f t="shared" si="7"/>
        <v>39015</v>
      </c>
      <c r="K67" s="289">
        <f t="shared" si="7"/>
        <v>8479</v>
      </c>
      <c r="L67" s="288">
        <f t="shared" si="7"/>
        <v>12802</v>
      </c>
      <c r="M67" s="289">
        <f t="shared" si="7"/>
        <v>0</v>
      </c>
      <c r="N67" s="286">
        <f t="shared" si="7"/>
        <v>60296</v>
      </c>
      <c r="O67" s="290" t="e">
        <f>+#REF!+O63</f>
        <v>#REF!</v>
      </c>
      <c r="P67" s="290" t="e">
        <f>+#REF!+P63</f>
        <v>#REF!</v>
      </c>
      <c r="Q67" s="94"/>
      <c r="R67" s="1"/>
      <c r="S67" s="1"/>
    </row>
    <row r="68" spans="1:19" ht="12.75">
      <c r="A68" s="93"/>
      <c r="B68" s="93"/>
      <c r="C68" s="94"/>
      <c r="D68" s="93"/>
      <c r="E68" s="93"/>
      <c r="F68" s="93"/>
      <c r="G68" s="216"/>
      <c r="H68" s="216"/>
      <c r="I68" s="216"/>
      <c r="J68" s="216"/>
      <c r="K68" s="93"/>
      <c r="L68" s="93"/>
      <c r="M68" s="93"/>
      <c r="N68" s="93"/>
      <c r="O68" s="93"/>
      <c r="P68" s="93"/>
      <c r="Q68" s="93"/>
      <c r="S68" s="1"/>
    </row>
    <row r="69" spans="2:19" ht="12.75">
      <c r="B69" s="66"/>
      <c r="C69" s="1"/>
      <c r="D69" s="60"/>
      <c r="G69" s="315"/>
      <c r="H69" s="308"/>
      <c r="I69" s="66"/>
      <c r="J69" s="308"/>
      <c r="K69" s="1"/>
      <c r="M69" s="1"/>
      <c r="S69" s="1"/>
    </row>
    <row r="70" spans="2:19" ht="12.75">
      <c r="B70" s="66"/>
      <c r="C70" s="1"/>
      <c r="D70" s="61"/>
      <c r="E70" s="1"/>
      <c r="G70" s="308"/>
      <c r="H70" s="316"/>
      <c r="I70" s="308"/>
      <c r="J70" s="308"/>
      <c r="K70" s="1"/>
      <c r="L70" s="1"/>
      <c r="M70" s="1"/>
      <c r="N70" s="1"/>
      <c r="S70" s="1"/>
    </row>
    <row r="71" spans="3:10" ht="12.75">
      <c r="C71" s="1"/>
      <c r="E71" s="1"/>
      <c r="F71" s="1"/>
      <c r="G71" s="308"/>
      <c r="H71" s="308"/>
      <c r="I71" s="308"/>
      <c r="J71" s="66"/>
    </row>
    <row r="72" spans="2:17" ht="12.75">
      <c r="B72" s="1"/>
      <c r="C72" s="1"/>
      <c r="G72" s="308"/>
      <c r="H72" s="308"/>
      <c r="I72" s="66"/>
      <c r="J72" s="66"/>
      <c r="K72" s="1"/>
      <c r="L72" s="1"/>
      <c r="M72" s="1"/>
      <c r="Q72" s="1"/>
    </row>
    <row r="73" spans="2:11" ht="12.75">
      <c r="B73" s="1"/>
      <c r="C73" s="1"/>
      <c r="D73" s="1"/>
      <c r="F73" s="1"/>
      <c r="G73" s="308"/>
      <c r="H73" s="66"/>
      <c r="I73" s="66"/>
      <c r="J73" s="66"/>
      <c r="K73" s="1"/>
    </row>
    <row r="74" spans="2:14" ht="12.75">
      <c r="B74" s="1"/>
      <c r="F74" s="1"/>
      <c r="G74" s="308"/>
      <c r="H74" s="308"/>
      <c r="I74" s="66"/>
      <c r="J74" s="66"/>
      <c r="K74" s="1"/>
      <c r="L74" s="1"/>
      <c r="N74" s="1"/>
    </row>
    <row r="75" spans="2:10" ht="12.75">
      <c r="B75" s="1"/>
      <c r="D75" s="1"/>
      <c r="G75" s="308"/>
      <c r="H75" s="66"/>
      <c r="I75" s="66"/>
      <c r="J75" s="308"/>
    </row>
    <row r="76" spans="2:10" ht="12.75">
      <c r="B76" s="1"/>
      <c r="G76" s="308"/>
      <c r="H76" s="66"/>
      <c r="I76" s="66"/>
      <c r="J76" s="66"/>
    </row>
    <row r="77" spans="2:10" ht="12.75">
      <c r="B77" s="1"/>
      <c r="G77" s="308"/>
      <c r="H77" s="66"/>
      <c r="I77" s="66"/>
      <c r="J77" s="66"/>
    </row>
    <row r="78" spans="2:10" ht="12.75">
      <c r="B78" s="1"/>
      <c r="G78" s="308"/>
      <c r="H78" s="66"/>
      <c r="I78" s="66"/>
      <c r="J78" s="66"/>
    </row>
    <row r="79" spans="2:10" ht="12.75">
      <c r="B79" s="1"/>
      <c r="G79" s="308"/>
      <c r="H79" s="66"/>
      <c r="I79" s="66"/>
      <c r="J79" s="66"/>
    </row>
    <row r="80" spans="2:12" ht="12.75">
      <c r="B80" s="1"/>
      <c r="G80" s="308"/>
      <c r="H80" s="66"/>
      <c r="I80" s="66"/>
      <c r="J80" s="66"/>
      <c r="L80" s="1"/>
    </row>
    <row r="81" spans="2:7" ht="12.75">
      <c r="B81" s="1"/>
      <c r="G81" s="308"/>
    </row>
    <row r="82" spans="2:13" ht="12.75">
      <c r="B82" s="1"/>
      <c r="M82" s="1"/>
    </row>
    <row r="83" ht="12.75">
      <c r="M83" s="1"/>
    </row>
    <row r="85" spans="1:15" ht="12.75">
      <c r="A85" s="379"/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  <c r="M85" s="379"/>
      <c r="N85" s="379"/>
      <c r="O85" s="379"/>
    </row>
    <row r="86" spans="1:15" ht="12.75">
      <c r="A86" s="379"/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  <c r="M86" s="379"/>
      <c r="N86" s="379"/>
      <c r="O86" s="379"/>
    </row>
  </sheetData>
  <sheetProtection/>
  <mergeCells count="8">
    <mergeCell ref="A85:O85"/>
    <mergeCell ref="A86:O86"/>
    <mergeCell ref="M2:N2"/>
    <mergeCell ref="B4:Q4"/>
    <mergeCell ref="B5:M5"/>
    <mergeCell ref="D7:G7"/>
    <mergeCell ref="H7:I7"/>
    <mergeCell ref="O7:P7"/>
  </mergeCells>
  <printOptions/>
  <pageMargins left="0.4330708661417323" right="0.4330708661417323" top="0.7480314960629921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ker. PH.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Tariné Godó Ágnes</cp:lastModifiedBy>
  <cp:lastPrinted>2019-05-17T09:58:05Z</cp:lastPrinted>
  <dcterms:created xsi:type="dcterms:W3CDTF">2000-04-26T06:53:00Z</dcterms:created>
  <dcterms:modified xsi:type="dcterms:W3CDTF">2019-05-23T06:53:42Z</dcterms:modified>
  <cp:category/>
  <cp:version/>
  <cp:contentType/>
  <cp:contentStatus/>
</cp:coreProperties>
</file>